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cebulakova\Documents\Zákony 2022\5 - 2004 - zákon o zamestnanosti\LRV SR\"/>
    </mc:Choice>
  </mc:AlternateContent>
  <bookViews>
    <workbookView xWindow="0" yWindow="0" windowWidth="24000" windowHeight="934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G18" i="10"/>
  <c r="AI18" i="10"/>
  <c r="AJ18" i="10"/>
  <c r="AL18" i="10"/>
  <c r="AG21" i="10"/>
  <c r="AI21" i="10"/>
  <c r="AJ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Z15" i="10"/>
  <c r="BA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AH21" i="10" s="1"/>
  <c r="Z24" i="10"/>
  <c r="Z30" i="10"/>
  <c r="X33" i="10"/>
  <c r="AN33" i="10" s="1"/>
  <c r="BD33" i="10" s="1"/>
  <c r="BE33" i="10" s="1"/>
  <c r="X36" i="10"/>
  <c r="X39" i="10"/>
  <c r="AN39" i="10" s="1"/>
  <c r="BD39" i="10" s="1"/>
  <c r="BE39" i="10" s="1"/>
  <c r="Z42" i="10"/>
  <c r="AP42" i="10" s="1"/>
  <c r="AN15" i="10" l="1"/>
  <c r="BD15" i="10" s="1"/>
  <c r="BE15" i="10" s="1"/>
  <c r="AF15" i="10"/>
  <c r="AV15" i="10" s="1"/>
  <c r="AW15" i="10" s="1"/>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J32" i="15" l="1"/>
  <c r="AP15" i="10"/>
  <c r="BF15" i="10" s="1"/>
  <c r="BG15" i="10" s="1"/>
  <c r="AH15" i="10"/>
  <c r="AX15" i="10" s="1"/>
  <c r="AY15" i="10" s="1"/>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AD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24" i="10"/>
  <c r="AD21" i="10"/>
  <c r="AL21" i="10" s="1"/>
  <c r="AD18" i="10"/>
  <c r="AD15" i="10"/>
  <c r="AL15" i="10" s="1"/>
  <c r="BB15" i="10" s="1"/>
  <c r="BC15" i="10" s="1"/>
  <c r="AT36" i="10" l="1"/>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AD33" i="10" s="1"/>
  <c r="U32" i="10"/>
  <c r="U31" i="10"/>
  <c r="U30" i="10"/>
  <c r="U44" i="10"/>
  <c r="U43" i="10"/>
  <c r="U42" i="10"/>
  <c r="U41" i="10"/>
  <c r="U40" i="10"/>
  <c r="U39" i="10"/>
  <c r="U50" i="10"/>
  <c r="U49" i="10"/>
  <c r="U48" i="10"/>
  <c r="U47" i="10"/>
  <c r="U46" i="10"/>
  <c r="U45" i="10"/>
  <c r="AT33" i="10" l="1"/>
  <c r="BJ33" i="10" s="1"/>
  <c r="BK33" i="10" s="1"/>
  <c r="AE33" i="10"/>
  <c r="CC33" i="10"/>
  <c r="F7" i="11"/>
  <c r="AD30" i="10"/>
  <c r="AT30" i="10" s="1"/>
  <c r="BJ30" i="10" s="1"/>
  <c r="BK30" i="10" s="1"/>
  <c r="U65" i="10"/>
  <c r="U64" i="10"/>
  <c r="U63" i="10"/>
  <c r="J34" i="15" l="1"/>
  <c r="M18" i="13"/>
  <c r="AU33" i="10"/>
  <c r="CD33" i="10"/>
  <c r="AE30" i="10"/>
  <c r="AU30" i="10" s="1"/>
  <c r="CC30" i="10"/>
  <c r="J33" i="15" s="1"/>
  <c r="U62" i="10"/>
  <c r="U61" i="10"/>
  <c r="U60" i="10"/>
  <c r="U38" i="10"/>
  <c r="U37" i="10"/>
  <c r="U36" i="10"/>
  <c r="K34" i="15" l="1"/>
  <c r="N18" i="13"/>
  <c r="M17" i="13"/>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<sst xmlns="http://schemas.openxmlformats.org/spreadsheetml/2006/main" count="725" uniqueCount="231">
  <si>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</si>
  <si>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</si>
  <si>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</si>
  <si>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</si>
  <si>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</si>
  <si>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</si>
  <si>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</si>
  <si>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</si>
  <si>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</si>
  <si>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</si>
  <si>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</si>
  <si>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</si>
  <si>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</si>
  <si>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</si>
  <si>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</si>
  <si>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</si>
  <si>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</si>
  <si>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</si>
  <si>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</si>
  <si>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</si>
  <si>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</si>
  <si>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</si>
  <si>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</si>
  <si>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</si>
  <si>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</si>
  <si>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</si>
  <si>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</si>
  <si>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</si>
  <si>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</si>
  <si>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</si>
  <si>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</si>
  <si>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</si>
  <si>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</si>
  <si>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</si>
  <si>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</si>
  <si>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</si>
  <si>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</si>
  <si>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</si>
  <si>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</si>
  <si>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</si>
  <si>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</si>
  <si>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</si>
  <si>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</si>
  <si>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</si>
  <si>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</si>
  <si>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</si>
  <si>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</si>
  <si>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</si>
  <si>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</si>
  <si>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</si>
  <si>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</si>
  <si>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</si>
  <si>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</si>
  <si>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</si>
  <si>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</si>
  <si>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</si>
  <si>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</si>
  <si>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</si>
  <si>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</si>
  <si>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</si>
  <si>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</si>
  <si>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</si>
  <si>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</si>
  <si>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</si>
  <si>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</si>
  <si>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</si>
  <si>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</si>
  <si>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</si>
  <si>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</si>
  <si>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</si>
  <si>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</si>
  <si>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</si>
  <si>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</si>
  <si>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</si>
  <si>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</si>
  <si>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</si>
  <si>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</si>
  <si>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</si>
  <si>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</si>
  <si>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</si>
  <si>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</si>
  <si>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</si>
  <si>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</si>
  <si>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</si>
  <si>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</si>
  <si>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</si>
  <si>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</si>
  <si>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</si>
  <si>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</si>
  <si>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</si>
  <si>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</si>
  <si>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</si>
  <si>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</si>
  <si>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</si>
  <si>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</si>
  <si>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</si>
  <si>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</si>
  <si>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</si>
  <si>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</si>
  <si>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</si>
  <si>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</si>
  <si>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</si>
  <si>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</si>
  <si>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</si>
  <si>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</si>
  <si>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</si>
  <si>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</si>
  <si>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</si>
  <si>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</si>
  <si>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</si>
  <si>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</si>
  <si>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</si>
  <si>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</si>
  <si>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</si>
  <si>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</si>
  <si>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</si>
  <si>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</si>
  <si>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</si>
  <si>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</si>
  <si>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</si>
  <si>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</si>
  <si>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</si>
  <si>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</si>
  <si>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</si>
  <si>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</si>
  <si>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</si>
  <si>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</si>
  <si>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</si>
  <si>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</si>
  <si>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</si>
  <si>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</si>
  <si>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</si>
  <si>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</si>
  <si>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</si>
  <si>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</si>
  <si>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</si>
  <si>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</si>
  <si>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</si>
  <si>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</si>
  <si>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</si>
  <si>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</si>
  <si>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</si>
  <si>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</si>
  <si>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</si>
  <si>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</si>
  <si>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</si>
  <si>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</si>
  <si>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</si>
  <si>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</si>
  <si>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</si>
  <si>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</si>
  <si>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</si>
  <si>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</si>
  <si>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</si>
  <si>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</si>
  <si>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</si>
  <si>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</si>
  <si>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</si>
  <si>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</si>
  <si>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</si>
  <si>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</si>
  <si>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</si>
  <si>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</si>
  <si>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</si>
  <si>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</si>
  <si>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</si>
  <si>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</si>
  <si>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</si>
  <si>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</si>
  <si>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</si>
  <si>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</si>
  <si>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</si>
  <si>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</si>
  <si>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</si>
  <si>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</si>
  <si>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</si>
  <si>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</si>
  <si>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</si>
  <si>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</si>
  <si>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</si>
  <si>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</si>
  <si>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</si>
  <si>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</si>
  <si>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</si>
  <si>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</si>
  <si>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</si>
  <si>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</si>
  <si>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</si>
  <si>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</si>
  <si>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</si>
  <si>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</si>
  <si>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</si>
  <si>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</si>
  <si>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</si>
  <si>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</si>
  <si>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</si>
  <si>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</si>
  <si>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</si>
  <si>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</si>
  <si>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</si>
  <si>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</si>
  <si>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</si>
  <si>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</si>
  <si>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</si>
  <si>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</si>
  <si>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</si>
  <si>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</si>
  <si>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</si>
  <si>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</si>
  <si>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</si>
  <si>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</si>
  <si>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</si>
  <si>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</si>
  <si>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Out (znižuje náklady)</t>
  </si>
  <si>
    <t>In (zvyšuje náklady)</t>
  </si>
  <si>
    <t>Skrátenie doby trvania nepretržite vykonávať alebo prevádzkovať samostatnú zárobkovú činnosť z troch rokov na dva roky</t>
  </si>
  <si>
    <t xml:space="preserve">zákon č. 5/2004 Z. z. </t>
  </si>
  <si>
    <t>Nová informačná povinnosť pre tuzemskú právnickú alebo fyzickú osobu , s ktorou zahraničný zamestnávateľ uzavrel zmluvu, z ktorej vyplýva vyslanie zamestnancov na výkon práce na území SR</t>
  </si>
  <si>
    <t>SZÚ</t>
  </si>
  <si>
    <t>ADZ</t>
  </si>
  <si>
    <t>APZ</t>
  </si>
  <si>
    <t>SZČO</t>
  </si>
  <si>
    <t>PO, FO</t>
  </si>
  <si>
    <t>Vypustenie povinnosti sprostredkovateľa zamestnania za úhradu (SZÚ) predkladať mesačné správy o sprostredkovaných zamestnaniach a možnosť poskytovať ústrediu elektronicky ročnú správu o svojej činnosti</t>
  </si>
  <si>
    <t>Možnosť agentúr dočasného zamestnávania (ADZ) poskytovať ústrediu elektronicky ročnú správu o svojej činnosti</t>
  </si>
  <si>
    <t>Možnosť agentúr podporovaného zamestnávania (APZ) poskytovať ústrediu elektronicky ročnú správu o svojej činnosti</t>
  </si>
  <si>
    <t xml:space="preserve"> 
§ 28 písm. b)</t>
  </si>
  <si>
    <t>§ 31 ods. 1 písm. f) a g)</t>
  </si>
  <si>
    <t>§ 58 ods. 14</t>
  </si>
  <si>
    <t>§ 49 ods. 1</t>
  </si>
  <si>
    <t>§ 23b ods.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</si>
</sst>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19">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0" zoomScaleNormal="80" workbookViewId="0">
      <pane xSplit="2" ySplit="8" topLeftCell="C9" activePane="bottomRight" state="frozen"/>
      <selection pane="topRight" activeCell="C1" sqref="C1"/>
      <selection pane="bottomLeft" activeCell="A8" sqref="A8"/>
      <selection pane="bottomRight" activeCell="E12" sqref="E12:E1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5" t="s">
        <v>155</v>
      </c>
      <c r="O6" s="325"/>
      <c r="P6" s="325"/>
      <c r="Q6" s="325"/>
      <c r="R6" s="325"/>
      <c r="S6" s="325"/>
      <c r="T6" s="325"/>
      <c r="U6" s="325"/>
      <c r="V6" s="325"/>
      <c r="W6" s="165"/>
      <c r="X6" s="328"/>
      <c r="Y6" s="328"/>
      <c r="Z6" s="328"/>
      <c r="AA6" s="328"/>
      <c r="AB6" s="166"/>
      <c r="AC6" s="166"/>
      <c r="AD6" s="165"/>
      <c r="AE6" s="165"/>
      <c r="AF6" s="336" t="s">
        <v>85</v>
      </c>
      <c r="AG6" s="337"/>
      <c r="AH6" s="337"/>
      <c r="AI6" s="337"/>
      <c r="AJ6" s="337"/>
      <c r="AK6" s="337"/>
      <c r="AL6" s="337"/>
      <c r="AM6" s="338"/>
      <c r="AN6" s="339" t="s">
        <v>196</v>
      </c>
      <c r="AO6" s="340"/>
      <c r="AP6" s="340"/>
      <c r="AQ6" s="340"/>
      <c r="AR6" s="340"/>
      <c r="AS6" s="340"/>
      <c r="AT6" s="340"/>
      <c r="AU6" s="341"/>
      <c r="AV6" s="344" t="s">
        <v>86</v>
      </c>
      <c r="AW6" s="345"/>
      <c r="AX6" s="345"/>
      <c r="AY6" s="345"/>
      <c r="AZ6" s="345"/>
      <c r="BA6" s="345"/>
      <c r="BB6" s="345"/>
      <c r="BC6" s="346"/>
      <c r="BD6" s="344" t="s">
        <v>197</v>
      </c>
      <c r="BE6" s="345"/>
      <c r="BF6" s="345"/>
      <c r="BG6" s="345"/>
      <c r="BH6" s="345"/>
      <c r="BI6" s="345"/>
      <c r="BJ6" s="345"/>
      <c r="BK6" s="346"/>
      <c r="BL6" s="105"/>
      <c r="BM6" s="344" t="s">
        <v>130</v>
      </c>
      <c r="BN6" s="345"/>
      <c r="BO6" s="345"/>
      <c r="BP6" s="345"/>
      <c r="BQ6" s="345"/>
      <c r="BR6" s="345"/>
      <c r="BS6" s="345"/>
      <c r="BT6" s="346"/>
      <c r="BU6" s="344" t="s">
        <v>131</v>
      </c>
      <c r="BV6" s="345"/>
      <c r="BW6" s="345"/>
      <c r="BX6" s="345"/>
      <c r="BY6" s="345"/>
      <c r="BZ6" s="345"/>
      <c r="CA6" s="345"/>
      <c r="CB6" s="346"/>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1" t="s">
        <v>137</v>
      </c>
      <c r="AM7" s="332"/>
      <c r="AN7" s="308" t="s">
        <v>203</v>
      </c>
      <c r="AO7" s="309"/>
      <c r="AP7" s="309" t="s">
        <v>204</v>
      </c>
      <c r="AQ7" s="309"/>
      <c r="AR7" s="310" t="s">
        <v>138</v>
      </c>
      <c r="AS7" s="310"/>
      <c r="AT7" s="342" t="s">
        <v>137</v>
      </c>
      <c r="AU7" s="343"/>
      <c r="AV7" s="287" t="s">
        <v>203</v>
      </c>
      <c r="AW7" s="288"/>
      <c r="AX7" s="288" t="s">
        <v>204</v>
      </c>
      <c r="AY7" s="288"/>
      <c r="AZ7" s="289" t="s">
        <v>138</v>
      </c>
      <c r="BA7" s="288"/>
      <c r="BB7" s="331" t="s">
        <v>137</v>
      </c>
      <c r="BC7" s="332"/>
      <c r="BD7" s="287" t="s">
        <v>203</v>
      </c>
      <c r="BE7" s="288"/>
      <c r="BF7" s="288" t="s">
        <v>204</v>
      </c>
      <c r="BG7" s="288"/>
      <c r="BH7" s="289" t="s">
        <v>138</v>
      </c>
      <c r="BI7" s="288"/>
      <c r="BJ7" s="331" t="s">
        <v>137</v>
      </c>
      <c r="BK7" s="332"/>
      <c r="BL7" s="329" t="s">
        <v>136</v>
      </c>
      <c r="BM7" s="287" t="s">
        <v>203</v>
      </c>
      <c r="BN7" s="288"/>
      <c r="BO7" s="288" t="s">
        <v>204</v>
      </c>
      <c r="BP7" s="288"/>
      <c r="BQ7" s="289" t="s">
        <v>138</v>
      </c>
      <c r="BR7" s="288"/>
      <c r="BS7" s="331" t="s">
        <v>137</v>
      </c>
      <c r="BT7" s="297"/>
      <c r="BU7" s="287" t="s">
        <v>203</v>
      </c>
      <c r="BV7" s="288"/>
      <c r="BW7" s="288" t="s">
        <v>204</v>
      </c>
      <c r="BX7" s="288"/>
      <c r="BY7" s="289" t="s">
        <v>138</v>
      </c>
      <c r="BZ7" s="288"/>
      <c r="CA7" s="331" t="s">
        <v>137</v>
      </c>
      <c r="CB7" s="297"/>
      <c r="CC7" s="287" t="s">
        <v>132</v>
      </c>
      <c r="CD7" s="327"/>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0"/>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223</v>
      </c>
      <c r="D9" s="269" t="s">
        <v>216</v>
      </c>
      <c r="E9" s="269" t="s">
        <v>226</v>
      </c>
      <c r="F9" s="269" t="s">
        <v>182</v>
      </c>
      <c r="G9" s="284">
        <v>44927</v>
      </c>
      <c r="H9" s="269" t="s">
        <v>218</v>
      </c>
      <c r="I9" s="324">
        <v>2983</v>
      </c>
      <c r="J9" s="321">
        <f t="shared" ref="J9" si="0">IF(I9="N",0,I9)</f>
        <v>2983</v>
      </c>
      <c r="K9" s="272">
        <v>2983</v>
      </c>
      <c r="L9" s="273">
        <f t="shared" ref="L9:L12" si="1">IF(K9="N",0,K9)</f>
        <v>2983</v>
      </c>
      <c r="M9" s="269" t="s">
        <v>213</v>
      </c>
      <c r="N9" s="283"/>
      <c r="O9" s="320"/>
      <c r="P9" s="283"/>
      <c r="Q9" s="286" t="s">
        <v>50</v>
      </c>
      <c r="R9" s="300">
        <f>VLOOKUP(Q9,vstupy!$B$17:$C$27,2,FALSE)</f>
        <v>0</v>
      </c>
      <c r="S9" s="283">
        <v>10</v>
      </c>
      <c r="T9" s="153" t="s">
        <v>51</v>
      </c>
      <c r="U9" s="218">
        <f>IFERROR(VLOOKUP(T9,vstupy!$B$2:$C$13,2,FALSE),0)</f>
        <v>0</v>
      </c>
      <c r="V9" s="286" t="s">
        <v>10</v>
      </c>
      <c r="W9" s="279">
        <f>VLOOKUP(V9,vstupy!$B$17:$C$27,2,FALSE)</f>
        <v>12</v>
      </c>
      <c r="X9" s="281">
        <f>IFERROR(IF(J9=0,"N",N9/I9),0)</f>
        <v>0</v>
      </c>
      <c r="Y9" s="276">
        <f>N9</f>
        <v>0</v>
      </c>
      <c r="Z9" s="276">
        <f>IFERROR(IF(J9=0,"N",O9/I9),0)</f>
        <v>0</v>
      </c>
      <c r="AA9" s="276">
        <f>O9</f>
        <v>0</v>
      </c>
      <c r="AB9" s="276">
        <f>P9*R9</f>
        <v>0</v>
      </c>
      <c r="AC9" s="276">
        <f t="shared" ref="AC9" si="2">IFERROR(AB9*J9,0)</f>
        <v>0</v>
      </c>
      <c r="AD9" s="276">
        <f>IF(S9&gt;0,IF(W9&gt;0,($G$6/160)*(S9/60)*W9,0),IF(W9&gt;0,($G$6/160)*((U9+U10+U11)/60)*W9,0))</f>
        <v>20.465624999999999</v>
      </c>
      <c r="AE9" s="274">
        <f t="shared" ref="AE9" si="3">IFERROR(AD9*J9,0)</f>
        <v>61048.959374999999</v>
      </c>
      <c r="AF9" s="290">
        <f t="shared" ref="AF9:AM9" si="4">IF($M9="In (zvyšuje náklady)",X9,0)</f>
        <v>0</v>
      </c>
      <c r="AG9" s="302">
        <f t="shared" si="4"/>
        <v>0</v>
      </c>
      <c r="AH9" s="302">
        <f t="shared" si="4"/>
        <v>0</v>
      </c>
      <c r="AI9" s="302">
        <f t="shared" si="4"/>
        <v>0</v>
      </c>
      <c r="AJ9" s="302">
        <f t="shared" si="4"/>
        <v>0</v>
      </c>
      <c r="AK9" s="302">
        <f t="shared" si="4"/>
        <v>0</v>
      </c>
      <c r="AL9" s="302">
        <f t="shared" si="4"/>
        <v>0</v>
      </c>
      <c r="AM9" s="333">
        <f t="shared" si="4"/>
        <v>0</v>
      </c>
      <c r="AN9" s="311">
        <f>IF($M9="In (zvyšuje náklady)",0,X9)</f>
        <v>0</v>
      </c>
      <c r="AO9" s="306">
        <f t="shared" ref="AO9:AT9" si="5">IF($M9="In (zvyšuje náklady)",0,Y9)</f>
        <v>0</v>
      </c>
      <c r="AP9" s="306">
        <f t="shared" si="5"/>
        <v>0</v>
      </c>
      <c r="AQ9" s="306">
        <f t="shared" si="5"/>
        <v>0</v>
      </c>
      <c r="AR9" s="306">
        <f t="shared" si="5"/>
        <v>0</v>
      </c>
      <c r="AS9" s="306">
        <f t="shared" si="5"/>
        <v>0</v>
      </c>
      <c r="AT9" s="306">
        <f t="shared" si="5"/>
        <v>20.465624999999999</v>
      </c>
      <c r="AU9" s="334">
        <f>IF($M9="In (zvyšuje náklady)",0,AE9)</f>
        <v>61048.959374999999</v>
      </c>
      <c r="AV9" s="290">
        <f>IF($L9&gt;0,AF9,0)</f>
        <v>0</v>
      </c>
      <c r="AW9" s="302">
        <f>IF($L9&gt;0,$L9*AV9,0)</f>
        <v>0</v>
      </c>
      <c r="AX9" s="302">
        <f>IF($L9&gt;0,AH9,0)</f>
        <v>0</v>
      </c>
      <c r="AY9" s="302">
        <f>IF($L9&gt;0,$L9*AX9,0)</f>
        <v>0</v>
      </c>
      <c r="AZ9" s="302">
        <f>IF($L9&gt;0,AJ9,0)</f>
        <v>0</v>
      </c>
      <c r="BA9" s="302">
        <f>IF($L9&gt;0,$L9*AZ9,0)</f>
        <v>0</v>
      </c>
      <c r="BB9" s="302">
        <f>IF($L9&gt;0,AL9,0)</f>
        <v>0</v>
      </c>
      <c r="BC9" s="333">
        <f>IF($L9&gt;0,$L9*BB9,0)</f>
        <v>0</v>
      </c>
      <c r="BD9" s="290">
        <f>IF($L9&gt;0,AN9,0)</f>
        <v>0</v>
      </c>
      <c r="BE9" s="312">
        <f>IF($L9&gt;0,$L9*BD9,0)</f>
        <v>0</v>
      </c>
      <c r="BF9" s="302">
        <f>IF($L9&gt;0,AP9,0)</f>
        <v>0</v>
      </c>
      <c r="BG9" s="312">
        <f>IF($L9&gt;0,$L9*BF9,0)</f>
        <v>0</v>
      </c>
      <c r="BH9" s="302">
        <f>IF($L9&gt;0,AR9,0)</f>
        <v>0</v>
      </c>
      <c r="BI9" s="302">
        <f>IF($L9&gt;0,$L9*BH9,0)</f>
        <v>0</v>
      </c>
      <c r="BJ9" s="302">
        <f>IF($L9&gt;0,AT9,0)</f>
        <v>20.465624999999999</v>
      </c>
      <c r="BK9" s="333">
        <f>IF($L9&gt;0,$L9*BJ9,0)</f>
        <v>61048.959374999999</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3">
        <f t="shared" si="6"/>
        <v>0</v>
      </c>
      <c r="BU9" s="290">
        <f>IF($BL9="1",AN9,0)</f>
        <v>0</v>
      </c>
      <c r="BV9" s="311">
        <f t="shared" ref="BV9:CB9" si="7">IF($BL9="1",AO9,0)</f>
        <v>0</v>
      </c>
      <c r="BW9" s="311">
        <f t="shared" si="7"/>
        <v>0</v>
      </c>
      <c r="BX9" s="311">
        <f t="shared" si="7"/>
        <v>0</v>
      </c>
      <c r="BY9" s="311">
        <f t="shared" si="7"/>
        <v>0</v>
      </c>
      <c r="BZ9" s="311">
        <f t="shared" si="7"/>
        <v>0</v>
      </c>
      <c r="CA9" s="311">
        <f t="shared" si="7"/>
        <v>0</v>
      </c>
      <c r="CB9" s="347">
        <f t="shared" si="7"/>
        <v>0</v>
      </c>
      <c r="CC9" s="318">
        <f>IFERROR(IF($X9="N/A",Z9+AB9+AD9,X9+Z9+AB9+AD9),0)</f>
        <v>20.465624999999999</v>
      </c>
      <c r="CD9" s="326">
        <f>Y9+AA9+AC9+AE9</f>
        <v>61048.959374999999</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5"/>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8"/>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5"/>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8"/>
      <c r="CC11" s="291"/>
      <c r="CD11" s="314"/>
    </row>
    <row r="12" spans="1:82" s="20" customFormat="1" ht="12.6" customHeight="1" x14ac:dyDescent="0.2">
      <c r="B12" s="285">
        <v>2</v>
      </c>
      <c r="C12" s="270" t="s">
        <v>224</v>
      </c>
      <c r="D12" s="269" t="s">
        <v>216</v>
      </c>
      <c r="E12" s="269" t="s">
        <v>227</v>
      </c>
      <c r="F12" s="269" t="s">
        <v>182</v>
      </c>
      <c r="G12" s="284">
        <v>44927</v>
      </c>
      <c r="H12" s="269" t="s">
        <v>219</v>
      </c>
      <c r="I12" s="272">
        <v>424</v>
      </c>
      <c r="J12" s="321">
        <f t="shared" ref="J12" si="8">IF(I12="N",0,I12)</f>
        <v>424</v>
      </c>
      <c r="K12" s="272">
        <v>424</v>
      </c>
      <c r="L12" s="273">
        <f t="shared" si="1"/>
        <v>424</v>
      </c>
      <c r="M12" s="269" t="s">
        <v>213</v>
      </c>
      <c r="N12" s="283"/>
      <c r="O12" s="283"/>
      <c r="P12" s="283"/>
      <c r="Q12" s="286" t="s">
        <v>50</v>
      </c>
      <c r="R12" s="300">
        <f>VLOOKUP(Q12,vstupy!$B$17:$C$27,2,FALSE)</f>
        <v>0</v>
      </c>
      <c r="S12" s="283">
        <v>60</v>
      </c>
      <c r="T12" s="153" t="s">
        <v>51</v>
      </c>
      <c r="U12" s="218">
        <f>IFERROR(VLOOKUP(T12,vstupy!$B$2:$C$12,2,FALSE),0)</f>
        <v>0</v>
      </c>
      <c r="V12" s="286" t="s">
        <v>3</v>
      </c>
      <c r="W12" s="279">
        <f>VLOOKUP(V12,vstupy!$B$17:$C$27,2,FALSE)</f>
        <v>1</v>
      </c>
      <c r="X12" s="281">
        <f t="shared" ref="X12" si="9">IFERROR(IF(J12=0,"N",N12/I12),0)</f>
        <v>0</v>
      </c>
      <c r="Y12" s="276">
        <f t="shared" ref="Y12:Y24" si="10">N12</f>
        <v>0</v>
      </c>
      <c r="Z12" s="276">
        <f t="shared" ref="Z12" si="11">IFERROR(IF(J12=0,"N",O12/I12),0)</f>
        <v>0</v>
      </c>
      <c r="AA12" s="276">
        <f t="shared" ref="AA12" si="12">O12</f>
        <v>0</v>
      </c>
      <c r="AB12" s="276">
        <f t="shared" ref="AB12" si="13">P12*R12</f>
        <v>0</v>
      </c>
      <c r="AC12" s="276">
        <f t="shared" ref="AC12" si="14">IFERROR(AB12*J12,0)</f>
        <v>0</v>
      </c>
      <c r="AD12" s="278">
        <f>IF(S12&gt;0,IF(W12&gt;0,($G$6/160)*(S12/60)*W12,0),IF(W12&gt;0,($G$6/160)*((U12+U13+U14)/60)*W12,0))</f>
        <v>10.2328125</v>
      </c>
      <c r="AE12" s="274">
        <f t="shared" ref="AE12:AE75" si="15">IFERROR(AD12*J12,0)</f>
        <v>4338.7124999999996</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10.2328125</v>
      </c>
      <c r="AU12" s="334">
        <f t="shared" ref="AU12" si="24">IF($M12="In (zvyšuje náklady)",0,AE12)</f>
        <v>4338.7124999999996</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10.2328125</v>
      </c>
      <c r="BK12" s="314">
        <f t="shared" ref="BK12" si="36">IF($L12&gt;0,$L12*BJ12,0)</f>
        <v>4338.7124999999996</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8">
        <f t="shared" ref="CB12" si="52">IF($BL12="1",AU12,0)</f>
        <v>0</v>
      </c>
      <c r="CC12" s="291">
        <f>IFERROR(IF($X12="N/A",Z12+AB12+AD12,X12+Z12+AB12+AD12),0)</f>
        <v>10.2328125</v>
      </c>
      <c r="CD12" s="314">
        <f>Y12+AA12+AC12+AE12</f>
        <v>4338.7124999999996</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5"/>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8"/>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5"/>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8"/>
      <c r="CC14" s="291"/>
      <c r="CD14" s="314"/>
    </row>
    <row r="15" spans="1:82" s="20" customFormat="1" ht="12.6" customHeight="1" x14ac:dyDescent="0.2">
      <c r="B15" s="285">
        <v>3</v>
      </c>
      <c r="C15" s="270" t="s">
        <v>225</v>
      </c>
      <c r="D15" s="269" t="s">
        <v>216</v>
      </c>
      <c r="E15" s="269" t="s">
        <v>228</v>
      </c>
      <c r="F15" s="269" t="s">
        <v>182</v>
      </c>
      <c r="G15" s="284">
        <v>44927</v>
      </c>
      <c r="H15" s="269" t="s">
        <v>220</v>
      </c>
      <c r="I15" s="269">
        <v>21</v>
      </c>
      <c r="J15" s="273">
        <f t="shared" ref="J15" si="53">IF(I15="N",0,I15)</f>
        <v>21</v>
      </c>
      <c r="K15" s="272">
        <v>21</v>
      </c>
      <c r="L15" s="273">
        <f t="shared" ref="L15" si="54">IF(K15="N",0,K15)</f>
        <v>21</v>
      </c>
      <c r="M15" s="269" t="s">
        <v>213</v>
      </c>
      <c r="N15" s="283"/>
      <c r="O15" s="283"/>
      <c r="P15" s="301"/>
      <c r="Q15" s="286" t="s">
        <v>50</v>
      </c>
      <c r="R15" s="300">
        <f>VLOOKUP(Q15,vstupy!$B$17:$C$27,2,FALSE)</f>
        <v>0</v>
      </c>
      <c r="S15" s="283">
        <v>60</v>
      </c>
      <c r="T15" s="153" t="s">
        <v>51</v>
      </c>
      <c r="U15" s="218">
        <f>IFERROR(VLOOKUP(T15,vstupy!$B$2:$C$12,2,FALSE),0)</f>
        <v>0</v>
      </c>
      <c r="V15" s="286" t="s">
        <v>3</v>
      </c>
      <c r="W15" s="279">
        <f>VLOOKUP(V15,vstupy!$B$17:$C$27,2,FALSE)</f>
        <v>1</v>
      </c>
      <c r="X15" s="281">
        <f t="shared" ref="X15" si="55">IFERROR(IF(J15=0,"N",N15/I15),0)</f>
        <v>0</v>
      </c>
      <c r="Y15" s="276">
        <f t="shared" si="10"/>
        <v>0</v>
      </c>
      <c r="Z15" s="276">
        <f t="shared" ref="Z15" si="56">IFERROR(IF(J15=0,"N",O15/I15),0)</f>
        <v>0</v>
      </c>
      <c r="AA15" s="276">
        <f t="shared" ref="AA15" si="57">O15</f>
        <v>0</v>
      </c>
      <c r="AB15" s="276">
        <f t="shared" ref="AB15" si="58">P15*R15</f>
        <v>0</v>
      </c>
      <c r="AC15" s="276">
        <f t="shared" ref="AC15:AC78" si="59">IFERROR(AB15*J15,0)</f>
        <v>0</v>
      </c>
      <c r="AD15" s="278">
        <f t="shared" ref="AD15" si="60">IF(S15&gt;0,IF(W15&gt;0,($G$6/160)*(S15/60)*W15,0),IF(W15&gt;0,($G$6/160)*((U15+U16+U17)/60)*W15,0))</f>
        <v>10.2328125</v>
      </c>
      <c r="AE15" s="274">
        <f t="shared" si="15"/>
        <v>214.88906249999999</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f t="shared" ref="AN15" si="62">IF($M15="In (zvyšuje náklady)",0,X15)</f>
        <v>0</v>
      </c>
      <c r="AO15" s="306">
        <f t="shared" ref="AO15" si="63">IF($M15="In (zvyšuje náklady)",0,Y15)</f>
        <v>0</v>
      </c>
      <c r="AP15" s="306">
        <f t="shared" ref="AP15" si="64">IF($M15="In (zvyšuje náklady)",0,Z15)</f>
        <v>0</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10.2328125</v>
      </c>
      <c r="AU15" s="334">
        <f t="shared" ref="AU15" si="69">IF($M15="In (zvyšuje náklady)",0,AE15)</f>
        <v>214.88906249999999</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10.2328125</v>
      </c>
      <c r="BK15" s="314">
        <f t="shared" ref="BK15" si="81">IF($L15&gt;0,$L15*BJ15,0)</f>
        <v>214.88906249999999</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8">
        <f t="shared" ref="CB15" si="97">IF($BL15="1",AU15,0)</f>
        <v>0</v>
      </c>
      <c r="CC15" s="291">
        <f>IFERROR(IF($X15="N/A",Z15+AB15+AD15,X15+Z15+AB15+AD15),0)</f>
        <v>10.2328125</v>
      </c>
      <c r="CD15" s="314">
        <f>Y15+AA15+AC15+AE15</f>
        <v>214.88906249999999</v>
      </c>
    </row>
    <row r="16" spans="1:82" s="20" customFormat="1" ht="12.6" customHeight="1" x14ac:dyDescent="0.2">
      <c r="B16" s="285"/>
      <c r="C16" s="270"/>
      <c r="D16" s="269"/>
      <c r="E16" s="269"/>
      <c r="F16" s="269"/>
      <c r="G16" s="284"/>
      <c r="H16" s="269"/>
      <c r="I16" s="269"/>
      <c r="J16" s="273"/>
      <c r="K16" s="272"/>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5"/>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8"/>
      <c r="CC16" s="291"/>
      <c r="CD16" s="314"/>
    </row>
    <row r="17" spans="1:82" s="20" customFormat="1" ht="12.6" customHeight="1" x14ac:dyDescent="0.2">
      <c r="B17" s="285"/>
      <c r="C17" s="270"/>
      <c r="D17" s="269"/>
      <c r="E17" s="269"/>
      <c r="F17" s="269"/>
      <c r="G17" s="284"/>
      <c r="H17" s="269"/>
      <c r="I17" s="269"/>
      <c r="J17" s="273"/>
      <c r="K17" s="272"/>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5"/>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8"/>
      <c r="CC17" s="291"/>
      <c r="CD17" s="314"/>
    </row>
    <row r="18" spans="1:82" s="20" customFormat="1" ht="12.6" customHeight="1" x14ac:dyDescent="0.2">
      <c r="B18" s="285">
        <v>4</v>
      </c>
      <c r="C18" s="270" t="s">
        <v>215</v>
      </c>
      <c r="D18" s="269" t="s">
        <v>216</v>
      </c>
      <c r="E18" s="269" t="s">
        <v>229</v>
      </c>
      <c r="F18" s="269" t="s">
        <v>182</v>
      </c>
      <c r="G18" s="284">
        <v>44927</v>
      </c>
      <c r="H18" s="269" t="s">
        <v>221</v>
      </c>
      <c r="I18" s="269">
        <v>1560</v>
      </c>
      <c r="J18" s="273">
        <f t="shared" ref="J18" si="98">IF(I18="N",0,I18)</f>
        <v>1560</v>
      </c>
      <c r="K18" s="272">
        <v>1560</v>
      </c>
      <c r="L18" s="273">
        <f t="shared" ref="L18" si="99">IF(K18="N",0,K18)</f>
        <v>1560</v>
      </c>
      <c r="M18" s="269" t="s">
        <v>213</v>
      </c>
      <c r="N18" s="283"/>
      <c r="O18" s="283"/>
      <c r="P18" s="301"/>
      <c r="Q18" s="286" t="s">
        <v>50</v>
      </c>
      <c r="R18" s="300">
        <f>VLOOKUP(Q18,vstupy!$B$17:$C$27,2,FALSE)</f>
        <v>0</v>
      </c>
      <c r="S18" s="283">
        <v>120</v>
      </c>
      <c r="T18" s="153" t="s">
        <v>51</v>
      </c>
      <c r="U18" s="218">
        <f>IFERROR(VLOOKUP(T18,vstupy!$B$2:$C$12,2,FALSE),0)</f>
        <v>0</v>
      </c>
      <c r="V18" s="286" t="s">
        <v>3</v>
      </c>
      <c r="W18" s="279">
        <f>VLOOKUP(V18,vstupy!$B$17:$C$27,2,FALSE)</f>
        <v>1</v>
      </c>
      <c r="X18" s="281">
        <f t="shared" ref="X18" si="100">IFERROR(IF(J18=0,"N",N18/I18),0)</f>
        <v>0</v>
      </c>
      <c r="Y18" s="276">
        <f>N18</f>
        <v>0</v>
      </c>
      <c r="Z18" s="276">
        <f t="shared" ref="Z18" si="101">IFERROR(IF(J18=0,"N",O18/I18),0)</f>
        <v>0</v>
      </c>
      <c r="AA18" s="276">
        <f t="shared" ref="AA18" si="102">O18</f>
        <v>0</v>
      </c>
      <c r="AB18" s="276">
        <f t="shared" ref="AB18" si="103">P18*R18</f>
        <v>0</v>
      </c>
      <c r="AC18" s="276">
        <f t="shared" si="59"/>
        <v>0</v>
      </c>
      <c r="AD18" s="278">
        <f t="shared" ref="AD18" si="104">IF(S18&gt;0,IF(W18&gt;0,($G$6/160)*(S18/60)*W18,0),IF(W18&gt;0,($G$6/160)*((U18+U19+U20)/60)*W18,0))</f>
        <v>20.465624999999999</v>
      </c>
      <c r="AE18" s="274">
        <f t="shared" si="15"/>
        <v>31926.375</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f t="shared" ref="AN18" si="106">IF($M18="In (zvyšuje náklady)",0,X18)</f>
        <v>0</v>
      </c>
      <c r="AO18" s="306">
        <f t="shared" ref="AO18" si="107">IF($M18="In (zvyšuje náklady)",0,Y18)</f>
        <v>0</v>
      </c>
      <c r="AP18" s="306">
        <f t="shared" ref="AP18" si="108">IF($M18="In (zvyšuje náklady)",0,Z18)</f>
        <v>0</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20.465624999999999</v>
      </c>
      <c r="AU18" s="334">
        <f t="shared" ref="AU18" si="113">IF($M18="In (zvyšuje náklady)",0,AE18)</f>
        <v>31926.375</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20.465624999999999</v>
      </c>
      <c r="BK18" s="314">
        <f t="shared" ref="BK18" si="125">IF($L18&gt;0,$L18*BJ18,0)</f>
        <v>31926.375</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8">
        <f t="shared" ref="CB18" si="141">IF($BL18="1",AU18,0)</f>
        <v>0</v>
      </c>
      <c r="CC18" s="291">
        <f>IFERROR(IF($X18="N/A",Z18+AB18+AD18,X18+Z18+AB18+AD18),0)</f>
        <v>20.465624999999999</v>
      </c>
      <c r="CD18" s="314">
        <f>Y18+AA18+AC18+AE18</f>
        <v>31926.375</v>
      </c>
    </row>
    <row r="19" spans="1:82" s="20" customFormat="1" ht="12.6" customHeight="1" x14ac:dyDescent="0.2">
      <c r="B19" s="285"/>
      <c r="C19" s="270"/>
      <c r="D19" s="269"/>
      <c r="E19" s="269"/>
      <c r="F19" s="269"/>
      <c r="G19" s="284"/>
      <c r="H19" s="269"/>
      <c r="I19" s="269"/>
      <c r="J19" s="273"/>
      <c r="K19" s="272"/>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5"/>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8"/>
      <c r="CC19" s="291"/>
      <c r="CD19" s="314"/>
    </row>
    <row r="20" spans="1:82" s="20" customFormat="1" ht="12.6" customHeight="1" x14ac:dyDescent="0.2">
      <c r="B20" s="285"/>
      <c r="C20" s="270"/>
      <c r="D20" s="269"/>
      <c r="E20" s="269"/>
      <c r="F20" s="269"/>
      <c r="G20" s="284"/>
      <c r="H20" s="269"/>
      <c r="I20" s="269"/>
      <c r="J20" s="273"/>
      <c r="K20" s="272"/>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5"/>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8"/>
      <c r="CC20" s="291"/>
      <c r="CD20" s="314"/>
    </row>
    <row r="21" spans="1:82" ht="12.6" customHeight="1" x14ac:dyDescent="0.2">
      <c r="B21" s="285">
        <v>5</v>
      </c>
      <c r="C21" s="270" t="s">
        <v>217</v>
      </c>
      <c r="D21" s="269" t="s">
        <v>216</v>
      </c>
      <c r="E21" s="269" t="s">
        <v>230</v>
      </c>
      <c r="F21" s="269" t="s">
        <v>182</v>
      </c>
      <c r="G21" s="284">
        <v>44927</v>
      </c>
      <c r="H21" s="269" t="s">
        <v>222</v>
      </c>
      <c r="I21" s="269">
        <v>3400</v>
      </c>
      <c r="J21" s="273">
        <f t="shared" ref="J21" si="142">IF(I21="N",0,I21)</f>
        <v>3400</v>
      </c>
      <c r="K21" s="272">
        <v>3400</v>
      </c>
      <c r="L21" s="273">
        <f t="shared" ref="L21" si="143">IF(K21="N",0,K21)</f>
        <v>3400</v>
      </c>
      <c r="M21" s="269" t="s">
        <v>214</v>
      </c>
      <c r="N21" s="283"/>
      <c r="O21" s="283"/>
      <c r="P21" s="301"/>
      <c r="Q21" s="286" t="s">
        <v>50</v>
      </c>
      <c r="R21" s="300">
        <f>VLOOKUP(Q21,vstupy!$B$17:$C$27,2,FALSE)</f>
        <v>0</v>
      </c>
      <c r="S21" s="283">
        <v>45</v>
      </c>
      <c r="T21" s="153" t="s">
        <v>51</v>
      </c>
      <c r="U21" s="218">
        <f>IFERROR(VLOOKUP(T21,vstupy!$B$2:$C$12,2,FALSE),0)</f>
        <v>0</v>
      </c>
      <c r="V21" s="286" t="s">
        <v>3</v>
      </c>
      <c r="W21" s="279">
        <f>VLOOKUP(V21,vstupy!$B$17:$C$27,2,FALSE)</f>
        <v>1</v>
      </c>
      <c r="X21" s="281">
        <f t="shared" ref="X21" si="144">IFERROR(IF(J21=0,"N",N21/I21),0)</f>
        <v>0</v>
      </c>
      <c r="Y21" s="276">
        <f t="shared" si="10"/>
        <v>0</v>
      </c>
      <c r="Z21" s="276">
        <f t="shared" ref="Z21" si="145">IFERROR(IF(J21=0,"N",O21/I21),0)</f>
        <v>0</v>
      </c>
      <c r="AA21" s="276">
        <f t="shared" ref="AA21" si="146">O21</f>
        <v>0</v>
      </c>
      <c r="AB21" s="276">
        <f t="shared" ref="AB21" si="147">P21*R21</f>
        <v>0</v>
      </c>
      <c r="AC21" s="276">
        <f t="shared" si="59"/>
        <v>0</v>
      </c>
      <c r="AD21" s="278">
        <f t="shared" ref="AD21" si="148">IF(S21&gt;0,IF(W21&gt;0,($G$6/160)*(S21/60)*W21,0),IF(W21&gt;0,($G$6/160)*((U21+U22+U23)/60)*W21,0))</f>
        <v>7.6746093749999993</v>
      </c>
      <c r="AE21" s="274">
        <f t="shared" si="15"/>
        <v>26093.671874999996</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7.6746093749999993</v>
      </c>
      <c r="AM21" s="314">
        <f t="shared" si="149"/>
        <v>26093.671874999996</v>
      </c>
      <c r="AN21" s="306">
        <f t="shared" ref="AN21" si="150">IF($M21="In (zvyšuje náklady)",0,X21)</f>
        <v>0</v>
      </c>
      <c r="AO21" s="306">
        <f t="shared" ref="AO21" si="151">IF($M21="In (zvyšuje náklady)",0,Y21)</f>
        <v>0</v>
      </c>
      <c r="AP21" s="306">
        <f t="shared" ref="AP21" si="152">IF($M21="In (zvyšuje náklady)",0,Z21)</f>
        <v>0</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4">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7.6746093749999993</v>
      </c>
      <c r="BC21" s="314">
        <f t="shared" ref="BC21" si="161">IF($L21&gt;0,$L21*BB21,0)</f>
        <v>26093.671874999996</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8">
        <f t="shared" ref="CB21" si="185">IF($BL21="1",AU21,0)</f>
        <v>0</v>
      </c>
      <c r="CC21" s="291">
        <f>IFERROR(IF($X21="N/A",Z21+AB21+AD21,X21+Z21+AB21+AD21),0)</f>
        <v>7.6746093749999993</v>
      </c>
      <c r="CD21" s="314">
        <f>Y21+AA21+AC21+AE21</f>
        <v>26093.671874999996</v>
      </c>
    </row>
    <row r="22" spans="1:82" ht="12.6" customHeight="1" x14ac:dyDescent="0.2">
      <c r="B22" s="285"/>
      <c r="C22" s="270"/>
      <c r="D22" s="269"/>
      <c r="E22" s="269"/>
      <c r="F22" s="269"/>
      <c r="G22" s="284"/>
      <c r="H22" s="269"/>
      <c r="I22" s="269"/>
      <c r="J22" s="273"/>
      <c r="K22" s="272"/>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5"/>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8"/>
      <c r="CC22" s="291"/>
      <c r="CD22" s="314"/>
    </row>
    <row r="23" spans="1:82" ht="12.6" customHeight="1" x14ac:dyDescent="0.2">
      <c r="B23" s="285"/>
      <c r="C23" s="270"/>
      <c r="D23" s="269"/>
      <c r="E23" s="269"/>
      <c r="F23" s="269"/>
      <c r="G23" s="284"/>
      <c r="H23" s="269"/>
      <c r="I23" s="269"/>
      <c r="J23" s="273"/>
      <c r="K23" s="272"/>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5"/>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8"/>
      <c r="CC23" s="291"/>
      <c r="CD23" s="314"/>
    </row>
    <row r="24" spans="1:82" s="20" customFormat="1" ht="12.6" customHeight="1" x14ac:dyDescent="0.2">
      <c r="B24" s="285">
        <v>6</v>
      </c>
      <c r="C24" s="270"/>
      <c r="D24" s="269"/>
      <c r="E24" s="269"/>
      <c r="F24" s="269"/>
      <c r="G24" s="284"/>
      <c r="H24" s="269"/>
      <c r="I24" s="269"/>
      <c r="J24" s="273">
        <f t="shared" ref="J24:J27" si="186">IF(I24="N",0,I24)</f>
        <v>0</v>
      </c>
      <c r="K24" s="272"/>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4">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8">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72"/>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5"/>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8"/>
      <c r="CC25" s="291"/>
      <c r="CD25" s="314"/>
    </row>
    <row r="26" spans="1:82" s="20" customFormat="1" ht="12.6" customHeight="1" x14ac:dyDescent="0.2">
      <c r="B26" s="285"/>
      <c r="C26" s="270"/>
      <c r="D26" s="269"/>
      <c r="E26" s="269"/>
      <c r="F26" s="269"/>
      <c r="G26" s="284"/>
      <c r="H26" s="269"/>
      <c r="I26" s="269"/>
      <c r="J26" s="273"/>
      <c r="K26" s="272"/>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5"/>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8"/>
      <c r="CC26" s="291"/>
      <c r="CD26" s="314"/>
    </row>
    <row r="27" spans="1:82" ht="12.6" customHeight="1" x14ac:dyDescent="0.2">
      <c r="B27" s="285">
        <v>7</v>
      </c>
      <c r="C27" s="270"/>
      <c r="D27" s="269"/>
      <c r="E27" s="269"/>
      <c r="F27" s="269"/>
      <c r="G27" s="284"/>
      <c r="H27" s="269"/>
      <c r="I27" s="269"/>
      <c r="J27" s="273">
        <f t="shared" si="186"/>
        <v>0</v>
      </c>
      <c r="K27" s="272"/>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4">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8">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72"/>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5"/>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8"/>
      <c r="CC28" s="291"/>
      <c r="CD28" s="314"/>
    </row>
    <row r="29" spans="1:82" ht="12.6" customHeight="1" x14ac:dyDescent="0.2">
      <c r="B29" s="285"/>
      <c r="C29" s="270"/>
      <c r="D29" s="269"/>
      <c r="E29" s="269"/>
      <c r="F29" s="269"/>
      <c r="G29" s="284"/>
      <c r="H29" s="269"/>
      <c r="I29" s="269"/>
      <c r="J29" s="273"/>
      <c r="K29" s="272"/>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5"/>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8"/>
      <c r="CC29" s="291"/>
      <c r="CD29" s="314"/>
    </row>
    <row r="30" spans="1:82" ht="12.6" customHeight="1" x14ac:dyDescent="0.2">
      <c r="A30" s="20"/>
      <c r="B30" s="285">
        <v>8</v>
      </c>
      <c r="C30" s="270"/>
      <c r="D30" s="269"/>
      <c r="E30" s="269"/>
      <c r="F30" s="269"/>
      <c r="G30" s="284"/>
      <c r="H30" s="269"/>
      <c r="I30" s="269"/>
      <c r="J30" s="273">
        <f t="shared" ref="J30" si="276">IF(I30="N",0,I30)</f>
        <v>0</v>
      </c>
      <c r="K30" s="272"/>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4">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8">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72"/>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5"/>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8"/>
      <c r="CC31" s="291"/>
      <c r="CD31" s="314"/>
    </row>
    <row r="32" spans="1:82" ht="12.6" customHeight="1" x14ac:dyDescent="0.2">
      <c r="A32" s="20"/>
      <c r="B32" s="285"/>
      <c r="C32" s="270"/>
      <c r="D32" s="269"/>
      <c r="E32" s="269"/>
      <c r="F32" s="269"/>
      <c r="G32" s="284"/>
      <c r="H32" s="269"/>
      <c r="I32" s="269"/>
      <c r="J32" s="273"/>
      <c r="K32" s="272"/>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5"/>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8"/>
      <c r="CC32" s="291"/>
      <c r="CD32" s="314"/>
    </row>
    <row r="33" spans="2:82" ht="12.6" customHeight="1" x14ac:dyDescent="0.2">
      <c r="B33" s="285">
        <v>9</v>
      </c>
      <c r="C33" s="270"/>
      <c r="D33" s="269"/>
      <c r="E33" s="269"/>
      <c r="F33" s="269"/>
      <c r="G33" s="284"/>
      <c r="H33" s="269"/>
      <c r="I33" s="269"/>
      <c r="J33" s="273">
        <f t="shared" ref="J33" si="321">IF(I33="N",0,I33)</f>
        <v>0</v>
      </c>
      <c r="K33" s="272"/>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4">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8">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72"/>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5"/>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8"/>
      <c r="CC34" s="291"/>
      <c r="CD34" s="314"/>
    </row>
    <row r="35" spans="2:82" ht="12.6" customHeight="1" x14ac:dyDescent="0.2">
      <c r="B35" s="285"/>
      <c r="C35" s="270"/>
      <c r="D35" s="269"/>
      <c r="E35" s="269"/>
      <c r="F35" s="269"/>
      <c r="G35" s="284"/>
      <c r="H35" s="269"/>
      <c r="I35" s="269"/>
      <c r="J35" s="273"/>
      <c r="K35" s="272"/>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5"/>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8"/>
      <c r="CC35" s="291"/>
      <c r="CD35" s="314"/>
    </row>
    <row r="36" spans="2:82" s="20" customFormat="1" ht="12.6" customHeight="1" x14ac:dyDescent="0.2">
      <c r="B36" s="285">
        <v>10</v>
      </c>
      <c r="C36" s="270"/>
      <c r="D36" s="269"/>
      <c r="E36" s="269"/>
      <c r="F36" s="269"/>
      <c r="G36" s="284"/>
      <c r="H36" s="269"/>
      <c r="I36" s="269"/>
      <c r="J36" s="273">
        <f t="shared" ref="J36" si="366">IF(I36="N",0,I36)</f>
        <v>0</v>
      </c>
      <c r="K36" s="272"/>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4">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8">
        <f t="shared" ref="CB36" si="410">IF($BL36="1",AU36,0)</f>
        <v>0</v>
      </c>
      <c r="CC36" s="291">
        <f>IFERROR(IF($X36="N/A",Z36+AB36+AD36,X36+Z36+AB36+AD36),0)</f>
        <v>0</v>
      </c>
      <c r="CD36" s="314">
        <f>Y36+AA36+AC36+AE36</f>
        <v>0</v>
      </c>
    </row>
    <row r="37" spans="2:82" s="20" customFormat="1" ht="12.6" customHeight="1" x14ac:dyDescent="0.2">
      <c r="B37" s="285"/>
      <c r="C37" s="270"/>
      <c r="D37" s="269"/>
      <c r="E37" s="269"/>
      <c r="F37" s="269"/>
      <c r="G37" s="284"/>
      <c r="H37" s="269"/>
      <c r="I37" s="269"/>
      <c r="J37" s="273"/>
      <c r="K37" s="272"/>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5"/>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8"/>
      <c r="CC37" s="291"/>
      <c r="CD37" s="314"/>
    </row>
    <row r="38" spans="2:82" s="20" customFormat="1" ht="12.6" customHeight="1" x14ac:dyDescent="0.2">
      <c r="B38" s="285"/>
      <c r="C38" s="270"/>
      <c r="D38" s="269"/>
      <c r="E38" s="269"/>
      <c r="F38" s="269"/>
      <c r="G38" s="284"/>
      <c r="H38" s="269"/>
      <c r="I38" s="269"/>
      <c r="J38" s="273"/>
      <c r="K38" s="272"/>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5"/>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8"/>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4">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8">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5"/>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8"/>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5"/>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8"/>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4">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8">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5"/>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8"/>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5"/>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8"/>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4">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8">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5"/>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8"/>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5"/>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8"/>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4">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8">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5"/>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8"/>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5"/>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8"/>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4">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8">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5"/>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8"/>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5"/>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8"/>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4">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8">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5"/>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8"/>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5"/>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8"/>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4">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8">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5"/>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8"/>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5"/>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8"/>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4">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8">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5"/>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8"/>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5"/>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8"/>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4">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8">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5"/>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8"/>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5"/>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8"/>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4">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8">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5"/>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8"/>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5"/>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8"/>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4">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8">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5"/>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8"/>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5"/>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8"/>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4">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8">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5"/>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8"/>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5"/>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8"/>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4">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8">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5"/>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8"/>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5"/>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8"/>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4">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8">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5"/>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8"/>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5"/>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8"/>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4">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8">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5"/>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8"/>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5"/>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8"/>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4">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8">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5"/>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8"/>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5"/>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8"/>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4">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8">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5"/>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8"/>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5"/>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8"/>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4">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8">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5"/>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8"/>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5"/>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8"/>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4">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8">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5"/>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8"/>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5"/>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8"/>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4">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8">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5"/>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8"/>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5"/>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8"/>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4">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8">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5"/>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8"/>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5"/>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8"/>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4">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8">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5"/>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8"/>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5"/>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8"/>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4">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8">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5"/>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8"/>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5"/>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8"/>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4">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8">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5"/>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8"/>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5"/>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8"/>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4">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8">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5"/>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8"/>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5"/>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8"/>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4">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8">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5"/>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8"/>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5"/>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8"/>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4">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8">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5"/>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8"/>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5"/>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8"/>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4">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8">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5"/>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8"/>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5"/>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8"/>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4">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8">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5"/>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8"/>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5"/>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8"/>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4">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8">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5"/>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8"/>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5"/>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8"/>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4">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8">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5"/>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8"/>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5"/>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8"/>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4">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8">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5"/>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8"/>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5"/>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8"/>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4">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8">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5"/>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8"/>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5"/>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8"/>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4">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8">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5"/>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8"/>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5"/>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8"/>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4">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8">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5"/>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8"/>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5"/>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8"/>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4">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8">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5"/>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8"/>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5"/>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8"/>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4">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8">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5"/>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8"/>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5"/>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8"/>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4">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8">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5"/>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8"/>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5"/>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8"/>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4">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8">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5"/>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8"/>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5"/>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8"/>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4">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8">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5"/>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8"/>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5"/>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49"/>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7.6746093749999993</v>
      </c>
      <c r="AM159" s="195">
        <f t="shared" si="2169"/>
        <v>26093.671874999996</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61.396874999999994</v>
      </c>
      <c r="AU159" s="198">
        <f t="shared" si="2171"/>
        <v>97528.935937500006</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7.6746093749999993</v>
      </c>
      <c r="BC159" s="195">
        <f t="shared" si="2177"/>
        <v>26093.671874999996</v>
      </c>
      <c r="BD159" s="194">
        <f t="shared" si="2177"/>
        <v>0</v>
      </c>
      <c r="BE159" s="194">
        <f t="shared" si="2177"/>
        <v>0</v>
      </c>
      <c r="BF159" s="194">
        <f t="shared" si="2177"/>
        <v>0</v>
      </c>
      <c r="BG159" s="194">
        <f t="shared" si="2177"/>
        <v>0</v>
      </c>
      <c r="BH159" s="194">
        <f t="shared" si="2177"/>
        <v>0</v>
      </c>
      <c r="BI159" s="199">
        <f t="shared" si="2177"/>
        <v>0</v>
      </c>
      <c r="BJ159" s="200">
        <f t="shared" si="2177"/>
        <v>61.396874999999994</v>
      </c>
      <c r="BK159" s="195">
        <f t="shared" si="2177"/>
        <v>97528.935937500006</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69.071484374999997</v>
      </c>
      <c r="CD159" s="198">
        <f t="shared" si="2180"/>
        <v>123622.60781250001</v>
      </c>
    </row>
    <row r="160" spans="2:82" x14ac:dyDescent="0.2">
      <c r="AC160" s="203"/>
      <c r="AK160" s="203">
        <f>AG159+AI159+AK159+AM159</f>
        <v>26093.671874999996</v>
      </c>
      <c r="AS160" s="203">
        <f>AO159+AQ159+AS159+AU159</f>
        <v>97528.935937500006</v>
      </c>
      <c r="BA160" s="203">
        <f>AW159+AY159+BA159+BC159</f>
        <v>26093.671874999996</v>
      </c>
      <c r="BI160" s="203">
        <f>BE159+BG159+BI159+BK159</f>
        <v>97528.935937500006</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123622.60781250001</v>
      </c>
    </row>
    <row r="165" spans="3:82" ht="12.75" customHeight="1" x14ac:dyDescent="0.2">
      <c r="AQ165" s="162" t="s">
        <v>200</v>
      </c>
      <c r="AS165" s="203">
        <f>'Krok 2- Tabuľky na skopírovanie'!C10+'Krok 2- Tabuľky na skopírovanie'!E10</f>
        <v>123622.60781250001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47"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13" zoomScale="80" zoomScaleNormal="80" workbookViewId="0">
      <selection activeCell="D27" sqref="D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1" t="s">
        <v>113</v>
      </c>
      <c r="B1" s="351"/>
      <c r="C1" s="351"/>
      <c r="D1" s="351"/>
      <c r="E1" s="351"/>
      <c r="F1" s="351"/>
      <c r="G1" s="351"/>
      <c r="H1" s="351"/>
      <c r="I1" s="351"/>
      <c r="J1" s="351"/>
      <c r="K1" s="351"/>
      <c r="L1" s="351"/>
    </row>
    <row r="2" spans="1:12" ht="15.75" x14ac:dyDescent="0.2">
      <c r="A2" s="140"/>
      <c r="B2" s="140"/>
      <c r="C2" s="148"/>
      <c r="D2" s="140"/>
      <c r="E2" s="140"/>
      <c r="F2" s="106"/>
      <c r="G2" s="140"/>
      <c r="H2" s="140"/>
      <c r="I2" s="140"/>
      <c r="J2" s="140"/>
      <c r="K2" s="140"/>
      <c r="L2" s="140"/>
    </row>
    <row r="3" spans="1:12" ht="51" customHeight="1" x14ac:dyDescent="0.25">
      <c r="A3" s="351" t="s">
        <v>109</v>
      </c>
      <c r="B3" s="351"/>
      <c r="C3" s="351"/>
      <c r="D3" s="351"/>
      <c r="E3" s="82"/>
    </row>
    <row r="4" spans="1:12" ht="13.5" customHeight="1" thickBot="1" x14ac:dyDescent="0.25"/>
    <row r="5" spans="1:12" ht="25.5" customHeight="1" x14ac:dyDescent="0.2">
      <c r="B5" s="207" t="s">
        <v>81</v>
      </c>
      <c r="C5" s="355" t="s">
        <v>117</v>
      </c>
      <c r="D5" s="355"/>
      <c r="E5" s="360" t="s">
        <v>118</v>
      </c>
      <c r="F5" s="361"/>
    </row>
    <row r="6" spans="1:12" ht="33" customHeight="1" x14ac:dyDescent="0.2">
      <c r="B6" s="208" t="s">
        <v>178</v>
      </c>
      <c r="C6" s="356">
        <f>'Krok 1- Kalkulačka '!AG159</f>
        <v>0</v>
      </c>
      <c r="D6" s="356"/>
      <c r="E6" s="362">
        <f>'Krok 1- Kalkulačka '!AO159</f>
        <v>0</v>
      </c>
      <c r="F6" s="363"/>
    </row>
    <row r="7" spans="1:12" ht="15" customHeight="1" x14ac:dyDescent="0.2">
      <c r="B7" s="208" t="s">
        <v>179</v>
      </c>
      <c r="C7" s="356">
        <f>'Krok 1- Kalkulačka '!AI159</f>
        <v>0</v>
      </c>
      <c r="D7" s="356"/>
      <c r="E7" s="362">
        <f>'Krok 1- Kalkulačka '!AQ159</f>
        <v>0</v>
      </c>
      <c r="F7" s="363"/>
    </row>
    <row r="8" spans="1:12" ht="15" customHeight="1" x14ac:dyDescent="0.2">
      <c r="B8" s="208" t="s">
        <v>98</v>
      </c>
      <c r="C8" s="356">
        <f>'Krok 1- Kalkulačka '!AK159</f>
        <v>0</v>
      </c>
      <c r="D8" s="356"/>
      <c r="E8" s="362">
        <f>'Krok 1- Kalkulačka '!AS159</f>
        <v>0</v>
      </c>
      <c r="F8" s="363"/>
    </row>
    <row r="9" spans="1:12" ht="15" customHeight="1" x14ac:dyDescent="0.2">
      <c r="B9" s="208" t="s">
        <v>99</v>
      </c>
      <c r="C9" s="356">
        <f>'Krok 1- Kalkulačka '!AM159</f>
        <v>26093.671874999996</v>
      </c>
      <c r="D9" s="356"/>
      <c r="E9" s="362">
        <f>'Krok 1- Kalkulačka '!AU159</f>
        <v>97528.935937500006</v>
      </c>
      <c r="F9" s="363"/>
    </row>
    <row r="10" spans="1:12" ht="15" customHeight="1" x14ac:dyDescent="0.2">
      <c r="B10" s="208" t="s">
        <v>100</v>
      </c>
      <c r="C10" s="356">
        <f>SUM(C6:C9)</f>
        <v>26093.671874999996</v>
      </c>
      <c r="D10" s="356"/>
      <c r="E10" s="362">
        <f>SUM(E6:E9)</f>
        <v>97528.935937500006</v>
      </c>
      <c r="F10" s="363"/>
    </row>
    <row r="11" spans="1:12" ht="15" customHeight="1" x14ac:dyDescent="0.2">
      <c r="B11" s="208" t="s">
        <v>84</v>
      </c>
      <c r="C11" s="356"/>
      <c r="D11" s="356"/>
      <c r="E11" s="362"/>
      <c r="F11" s="363"/>
    </row>
    <row r="12" spans="1:12" ht="30.75" customHeight="1" x14ac:dyDescent="0.2">
      <c r="B12" s="208" t="s">
        <v>114</v>
      </c>
      <c r="C12" s="356">
        <f>'Krok 1- Kalkulačka '!BA160</f>
        <v>26093.671874999996</v>
      </c>
      <c r="D12" s="356"/>
      <c r="E12" s="362">
        <f>'Krok 1- Kalkulačka '!BI160</f>
        <v>97528.935937500006</v>
      </c>
      <c r="F12" s="363"/>
    </row>
    <row r="13" spans="1:12" ht="49.5" customHeight="1" thickBot="1" x14ac:dyDescent="0.25">
      <c r="B13" s="209" t="s">
        <v>192</v>
      </c>
      <c r="C13" s="357">
        <f>'Krok 1- Kalkulačka '!BR161</f>
        <v>0</v>
      </c>
      <c r="D13" s="357"/>
      <c r="E13" s="366">
        <f>'Krok 1- Kalkulačka '!BZ160</f>
        <v>0</v>
      </c>
      <c r="F13" s="367"/>
    </row>
    <row r="14" spans="1:12" ht="13.5" customHeight="1" thickBot="1" x14ac:dyDescent="0.25">
      <c r="B14" s="210"/>
      <c r="C14" s="211"/>
      <c r="D14" s="211"/>
      <c r="E14" s="211"/>
      <c r="F14" s="211"/>
    </row>
    <row r="15" spans="1:12" ht="16.5" customHeight="1" x14ac:dyDescent="0.2">
      <c r="B15" s="212" t="s">
        <v>115</v>
      </c>
      <c r="C15" s="358" t="s">
        <v>72</v>
      </c>
      <c r="D15" s="358"/>
      <c r="E15" s="368" t="s">
        <v>71</v>
      </c>
      <c r="F15" s="369"/>
    </row>
    <row r="16" spans="1:12" ht="17.25" customHeight="1" thickBot="1" x14ac:dyDescent="0.25">
      <c r="B16" s="213" t="s">
        <v>116</v>
      </c>
      <c r="C16" s="359">
        <f>C7+C8+C9-C13</f>
        <v>26093.671874999996</v>
      </c>
      <c r="D16" s="359"/>
      <c r="E16" s="364">
        <f>E7+E8+E9-E13</f>
        <v>97528.935937500006</v>
      </c>
      <c r="F16" s="365"/>
    </row>
    <row r="17" spans="1:12" ht="15" x14ac:dyDescent="0.2">
      <c r="A17" s="90"/>
    </row>
    <row r="19" spans="1:12" ht="15.75" x14ac:dyDescent="0.2">
      <c r="A19" s="351" t="s">
        <v>101</v>
      </c>
      <c r="B19" s="351"/>
      <c r="C19" s="351"/>
      <c r="D19" s="351"/>
      <c r="E19" s="351"/>
      <c r="F19" s="351"/>
      <c r="G19" s="351"/>
      <c r="H19" s="351"/>
      <c r="I19" s="351"/>
      <c r="J19" s="351"/>
      <c r="K19" s="351"/>
    </row>
    <row r="20" spans="1:12" x14ac:dyDescent="0.2">
      <c r="A20" s="350" t="s">
        <v>97</v>
      </c>
      <c r="B20" s="350" t="str">
        <f>'Krok 1- Kalkulačka '!C7</f>
        <v>Zrozumiteľný a stručný opis regulácie 
(dôvod zvýšenia/zníženia nákladov na PP)</v>
      </c>
      <c r="C20" s="352" t="s">
        <v>207</v>
      </c>
      <c r="D20" s="352" t="s">
        <v>206</v>
      </c>
      <c r="E20" s="350" t="s">
        <v>108</v>
      </c>
      <c r="F20" s="350" t="s">
        <v>160</v>
      </c>
      <c r="G20" s="350" t="s">
        <v>102</v>
      </c>
      <c r="H20" s="350" t="s">
        <v>162</v>
      </c>
      <c r="I20" s="350" t="s">
        <v>163</v>
      </c>
      <c r="J20" s="350" t="s">
        <v>106</v>
      </c>
      <c r="K20" s="350" t="s">
        <v>107</v>
      </c>
      <c r="L20" s="350" t="s">
        <v>208</v>
      </c>
    </row>
    <row r="21" spans="1:12" x14ac:dyDescent="0.2">
      <c r="A21" s="350"/>
      <c r="B21" s="350"/>
      <c r="C21" s="353"/>
      <c r="D21" s="353"/>
      <c r="E21" s="350"/>
      <c r="F21" s="350"/>
      <c r="G21" s="350"/>
      <c r="H21" s="350"/>
      <c r="I21" s="350"/>
      <c r="J21" s="350"/>
      <c r="K21" s="350"/>
      <c r="L21" s="350"/>
    </row>
    <row r="22" spans="1:12" x14ac:dyDescent="0.2">
      <c r="A22" s="350"/>
      <c r="B22" s="350"/>
      <c r="C22" s="353"/>
      <c r="D22" s="353"/>
      <c r="E22" s="350"/>
      <c r="F22" s="350"/>
      <c r="G22" s="350"/>
      <c r="H22" s="350"/>
      <c r="I22" s="350"/>
      <c r="J22" s="350"/>
      <c r="K22" s="350"/>
      <c r="L22" s="350"/>
    </row>
    <row r="23" spans="1:12" x14ac:dyDescent="0.2">
      <c r="A23" s="350"/>
      <c r="B23" s="350"/>
      <c r="C23" s="353"/>
      <c r="D23" s="353"/>
      <c r="E23" s="350"/>
      <c r="F23" s="350"/>
      <c r="G23" s="350"/>
      <c r="H23" s="350"/>
      <c r="I23" s="350"/>
      <c r="J23" s="350"/>
      <c r="K23" s="350"/>
      <c r="L23" s="350"/>
    </row>
    <row r="24" spans="1:12" x14ac:dyDescent="0.2">
      <c r="A24" s="350"/>
      <c r="B24" s="350"/>
      <c r="C24" s="353"/>
      <c r="D24" s="353"/>
      <c r="E24" s="350"/>
      <c r="F24" s="350"/>
      <c r="G24" s="350"/>
      <c r="H24" s="350"/>
      <c r="I24" s="350"/>
      <c r="J24" s="350"/>
      <c r="K24" s="350"/>
      <c r="L24" s="350"/>
    </row>
    <row r="25" spans="1:12" x14ac:dyDescent="0.2">
      <c r="A25" s="350"/>
      <c r="B25" s="350"/>
      <c r="C25" s="354"/>
      <c r="D25" s="354"/>
      <c r="E25" s="350"/>
      <c r="F25" s="350"/>
      <c r="G25" s="350"/>
      <c r="H25" s="350"/>
      <c r="I25" s="350"/>
      <c r="J25" s="350"/>
      <c r="K25" s="350"/>
      <c r="L25" s="350"/>
    </row>
    <row r="26" spans="1:12" ht="13.5" customHeight="1" x14ac:dyDescent="0.2">
      <c r="A26" s="223">
        <f>'Krok 1- Kalkulačka '!B9</f>
        <v>1</v>
      </c>
      <c r="B26" s="223" t="str">
        <f>'Krok 1- Kalkulačka '!C9</f>
        <v>Vypustenie povinnosti sprostredkovateľa zamestnania za úhradu (SZÚ) predkladať mesačné správy o sprostredkovaných zamestnaniach a možnosť poskytovať ústrediu elektronicky ročnú správu o svojej činnosti</v>
      </c>
      <c r="C26" s="223" t="str">
        <f>'Krok 1- Kalkulačka '!D9</f>
        <v xml:space="preserve">zákon č. 5/2004 Z. z. </v>
      </c>
      <c r="D26" s="223" t="str">
        <f>'Krok 1- Kalkulačka '!E9</f>
        <v xml:space="preserve"> 
§ 28 písm. b)</v>
      </c>
      <c r="E26" s="223" t="str">
        <f>'Krok 1- Kalkulačka '!F9</f>
        <v>SK</v>
      </c>
      <c r="F26" s="226">
        <f>IF('Krok 1- Kalkulačka '!G9&gt;0,'Krok 1- Kalkulačka '!G9,"-")</f>
        <v>44927</v>
      </c>
      <c r="G26" s="223" t="str">
        <f>'Krok 1- Kalkulačka '!H9</f>
        <v>SZÚ</v>
      </c>
      <c r="H26" s="224">
        <f>'Krok 1- Kalkulačka '!I9</f>
        <v>2983</v>
      </c>
      <c r="I26" s="224">
        <f>'Krok 1- Kalkulačka '!K9</f>
        <v>2983</v>
      </c>
      <c r="J26" s="225">
        <f>IF($L26="In (zvyšuje náklady)",'Krok 1- Kalkulačka '!CC9,'Krok 1- Kalkulačka '!CC9)</f>
        <v>20.465624999999999</v>
      </c>
      <c r="K26" s="225">
        <f>IF($L26="In (zvyšuje náklady)",'Krok 1- Kalkulačka '!CD9,'Krok 1- Kalkulačka '!CD9)</f>
        <v>61048.959374999999</v>
      </c>
      <c r="L26" s="223" t="str">
        <f>'Krok 1- Kalkulačka '!M9</f>
        <v>Out (znižuje náklady)</v>
      </c>
    </row>
    <row r="27" spans="1:12" ht="38.25" x14ac:dyDescent="0.2">
      <c r="A27" s="223">
        <f>'Krok 1- Kalkulačka '!B12</f>
        <v>2</v>
      </c>
      <c r="B27" s="223" t="str">
        <f>'Krok 1- Kalkulačka '!C12</f>
        <v>Možnosť agentúr dočasného zamestnávania (ADZ) poskytovať ústrediu elektronicky ročnú správu o svojej činnosti</v>
      </c>
      <c r="C27" s="223" t="str">
        <f>'Krok 1- Kalkulačka '!D12</f>
        <v xml:space="preserve">zákon č. 5/2004 Z. z. </v>
      </c>
      <c r="D27" s="223" t="str">
        <f>'Krok 1- Kalkulačka '!E12</f>
        <v>§ 31 ods. 1 písm. f) a g)</v>
      </c>
      <c r="E27" s="223" t="str">
        <f>'Krok 1- Kalkulačka '!F12</f>
        <v>SK</v>
      </c>
      <c r="F27" s="226">
        <f>IF('Krok 1- Kalkulačka '!G12&gt;0,'Krok 1- Kalkulačka '!G12,"-")</f>
        <v>44927</v>
      </c>
      <c r="G27" s="223" t="str">
        <f>'Krok 1- Kalkulačka '!H12</f>
        <v>ADZ</v>
      </c>
      <c r="H27" s="224">
        <f>'Krok 1- Kalkulačka '!I12</f>
        <v>424</v>
      </c>
      <c r="I27" s="224">
        <f>'Krok 1- Kalkulačka '!K12</f>
        <v>424</v>
      </c>
      <c r="J27" s="225">
        <f>IF($L27="In (zvyšuje náklady)",'Krok 1- Kalkulačka '!CC12,'Krok 1- Kalkulačka '!CC12)</f>
        <v>10.2328125</v>
      </c>
      <c r="K27" s="225">
        <f>IF($L27="In (zvyšuje náklady)",'Krok 1- Kalkulačka '!CD12,'Krok 1- Kalkulačka '!CD12)</f>
        <v>4338.7124999999996</v>
      </c>
      <c r="L27" s="223" t="str">
        <f>'Krok 1- Kalkulačka '!M12</f>
        <v>Out (znižuje náklady)</v>
      </c>
    </row>
    <row r="28" spans="1:12" ht="38.25" x14ac:dyDescent="0.2">
      <c r="A28" s="223">
        <f>'Krok 1- Kalkulačka '!B15</f>
        <v>3</v>
      </c>
      <c r="B28" s="223" t="str">
        <f>'Krok 1- Kalkulačka '!C15</f>
        <v>Možnosť agentúr podporovaného zamestnávania (APZ) poskytovať ústrediu elektronicky ročnú správu o svojej činnosti</v>
      </c>
      <c r="C28" s="223" t="str">
        <f>'Krok 1- Kalkulačka '!D15</f>
        <v xml:space="preserve">zákon č. 5/2004 Z. z. </v>
      </c>
      <c r="D28" s="223" t="str">
        <f>'Krok 1- Kalkulačka '!E15</f>
        <v>§ 58 ods. 14</v>
      </c>
      <c r="E28" s="223" t="str">
        <f>'Krok 1- Kalkulačka '!F15</f>
        <v>SK</v>
      </c>
      <c r="F28" s="226">
        <f>IF('Krok 1- Kalkulačka '!G15&gt;0,'Krok 1- Kalkulačka '!G15,"-")</f>
        <v>44927</v>
      </c>
      <c r="G28" s="223" t="str">
        <f>'Krok 1- Kalkulačka '!H15</f>
        <v>APZ</v>
      </c>
      <c r="H28" s="224">
        <f>'Krok 1- Kalkulačka '!I15</f>
        <v>21</v>
      </c>
      <c r="I28" s="224">
        <f>'Krok 1- Kalkulačka '!K15</f>
        <v>21</v>
      </c>
      <c r="J28" s="225">
        <f>IF($L28="In (zvyšuje náklady)",'Krok 1- Kalkulačka '!CC15,'Krok 1- Kalkulačka '!CC15)</f>
        <v>10.2328125</v>
      </c>
      <c r="K28" s="225">
        <f>IF($L28="In (zvyšuje náklady)",'Krok 1- Kalkulačka '!CD15,'Krok 1- Kalkulačka '!CD15)</f>
        <v>214.88906249999999</v>
      </c>
      <c r="L28" s="223" t="str">
        <f>'Krok 1- Kalkulačka '!M15</f>
        <v>Out (znižuje náklady)</v>
      </c>
    </row>
    <row r="29" spans="1:12" ht="51" x14ac:dyDescent="0.2">
      <c r="A29" s="223">
        <f>'Krok 1- Kalkulačka '!B18</f>
        <v>4</v>
      </c>
      <c r="B29" s="223" t="str">
        <f>'Krok 1- Kalkulačka '!C18</f>
        <v>Skrátenie doby trvania nepretržite vykonávať alebo prevádzkovať samostatnú zárobkovú činnosť z troch rokov na dva roky</v>
      </c>
      <c r="C29" s="223" t="str">
        <f>'Krok 1- Kalkulačka '!D18</f>
        <v xml:space="preserve">zákon č. 5/2004 Z. z. </v>
      </c>
      <c r="D29" s="223" t="str">
        <f>'Krok 1- Kalkulačka '!E18</f>
        <v>§ 49 ods. 1</v>
      </c>
      <c r="E29" s="223" t="str">
        <f>'Krok 1- Kalkulačka '!F18</f>
        <v>SK</v>
      </c>
      <c r="F29" s="226">
        <f>IF('Krok 1- Kalkulačka '!G18&gt;0,'Krok 1- Kalkulačka '!G18,"-")</f>
        <v>44927</v>
      </c>
      <c r="G29" s="223" t="str">
        <f>'Krok 1- Kalkulačka '!H18</f>
        <v>SZČO</v>
      </c>
      <c r="H29" s="224">
        <f>'Krok 1- Kalkulačka '!I18</f>
        <v>1560</v>
      </c>
      <c r="I29" s="224">
        <f>'Krok 1- Kalkulačka '!K18</f>
        <v>1560</v>
      </c>
      <c r="J29" s="225">
        <f>IF($L29="In (zvyšuje náklady)",'Krok 1- Kalkulačka '!CC18,'Krok 1- Kalkulačka '!CC18)</f>
        <v>20.465624999999999</v>
      </c>
      <c r="K29" s="225">
        <f>IF($L29="In (zvyšuje náklady)",'Krok 1- Kalkulačka '!CD18,'Krok 1- Kalkulačka '!CD18)</f>
        <v>31926.375</v>
      </c>
      <c r="L29" s="223" t="str">
        <f>'Krok 1- Kalkulačka '!M18</f>
        <v>Out (znižuje náklady)</v>
      </c>
    </row>
    <row r="30" spans="1:12" ht="63.75" x14ac:dyDescent="0.2">
      <c r="A30" s="223">
        <f>'Krok 1- Kalkulačka '!B21</f>
        <v>5</v>
      </c>
      <c r="B30" s="223" t="str">
        <f>'Krok 1- Kalkulačka '!C21</f>
        <v>Nová informačná povinnosť pre tuzemskú právnickú alebo fyzickú osobu , s ktorou zahraničný zamestnávateľ uzavrel zmluvu, z ktorej vyplýva vyslanie zamestnancov na výkon práce na území SR</v>
      </c>
      <c r="C30" s="223" t="str">
        <f>'Krok 1- Kalkulačka '!D21</f>
        <v xml:space="preserve">zákon č. 5/2004 Z. z. </v>
      </c>
      <c r="D30" s="223" t="str">
        <f>'Krok 1- Kalkulačka '!E21</f>
        <v>§ 23b ods. 6</v>
      </c>
      <c r="E30" s="223" t="str">
        <f>'Krok 1- Kalkulačka '!F21</f>
        <v>SK</v>
      </c>
      <c r="F30" s="226">
        <f>IF('Krok 1- Kalkulačka '!G21&gt;0,'Krok 1- Kalkulačka '!G21,"-")</f>
        <v>44927</v>
      </c>
      <c r="G30" s="223" t="str">
        <f>'Krok 1- Kalkulačka '!H21</f>
        <v>PO, FO</v>
      </c>
      <c r="H30" s="224">
        <f>'Krok 1- Kalkulačka '!I21</f>
        <v>3400</v>
      </c>
      <c r="I30" s="224">
        <f>'Krok 1- Kalkulačka '!K21</f>
        <v>3400</v>
      </c>
      <c r="J30" s="225">
        <f>IF($L30="In (zvyšuje náklady)",'Krok 1- Kalkulačka '!CC21,'Krok 1- Kalkulačka '!CC21)</f>
        <v>7.6746093749999993</v>
      </c>
      <c r="K30" s="225">
        <f>IF($L30="In (zvyšuje náklady)",'Krok 1- Kalkulačka '!CD21,'Krok 1- Kalkulačka '!CD21)</f>
        <v>26093.671874999996</v>
      </c>
      <c r="L30" s="223" t="str">
        <f>'Krok 1- Kalkulačka '!M21</f>
        <v>In (zvyšuje náklady)</v>
      </c>
    </row>
    <row r="31" spans="1:12" x14ac:dyDescent="0.2">
      <c r="A31" s="223">
        <f>'Krok 1- Kalkulačka '!B24</f>
        <v>6</v>
      </c>
      <c r="B31" s="223">
        <f>'Krok 1- Kalkulačka '!C24</f>
        <v>0</v>
      </c>
      <c r="C31" s="223">
        <f>'Krok 1- Kalkulačka '!D24</f>
        <v>0</v>
      </c>
      <c r="D31" s="223">
        <f>'Krok 1- Kalkulačka '!E24</f>
        <v>0</v>
      </c>
      <c r="E31" s="223">
        <f>'Krok 1- Kalkulačka '!F24</f>
        <v>0</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f>'Krok 1- Kalkulačka '!F27</f>
        <v>0</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f>'Krok 1- Kalkulačka '!F30</f>
        <v>0</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f>'Krok 1- Kalkulačka '!F33</f>
        <v>0</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f>'Krok 1- Kalkulačka '!F36</f>
        <v>0</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scale="97"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37" workbookViewId="0">
      <selection activeCell="B40" sqref="B40:C40"/>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2" t="s">
        <v>126</v>
      </c>
      <c r="D5" s="403"/>
      <c r="E5" s="403"/>
      <c r="F5" s="403"/>
      <c r="G5" s="403"/>
      <c r="H5" s="403"/>
      <c r="I5" s="403"/>
      <c r="J5" s="403"/>
      <c r="K5" s="403"/>
      <c r="L5" s="403"/>
      <c r="M5" s="403"/>
      <c r="N5" s="403"/>
      <c r="O5" s="403"/>
      <c r="P5" s="403"/>
      <c r="Q5" s="404"/>
    </row>
    <row r="6" spans="1:17" ht="31.5" customHeight="1" x14ac:dyDescent="0.2">
      <c r="A6" s="134"/>
      <c r="B6" s="94" t="s">
        <v>104</v>
      </c>
      <c r="C6" s="405" t="s">
        <v>172</v>
      </c>
      <c r="D6" s="405"/>
      <c r="E6" s="405"/>
      <c r="F6" s="405"/>
      <c r="G6" s="405"/>
      <c r="H6" s="405"/>
      <c r="I6" s="405"/>
      <c r="J6" s="405"/>
      <c r="K6" s="405"/>
      <c r="L6" s="405"/>
      <c r="M6" s="405"/>
      <c r="N6" s="405"/>
      <c r="O6" s="405"/>
      <c r="P6" s="405"/>
      <c r="Q6" s="405"/>
    </row>
    <row r="7" spans="1:17" ht="17.25" customHeight="1" x14ac:dyDescent="0.2">
      <c r="A7" s="134"/>
      <c r="B7" s="128" t="s">
        <v>105</v>
      </c>
      <c r="C7" s="395" t="s">
        <v>88</v>
      </c>
      <c r="D7" s="395"/>
      <c r="E7" s="395"/>
      <c r="F7" s="395"/>
      <c r="G7" s="395"/>
      <c r="H7" s="395"/>
      <c r="I7" s="395"/>
      <c r="J7" s="395"/>
      <c r="K7" s="395"/>
      <c r="L7" s="395"/>
      <c r="M7" s="395"/>
      <c r="N7" s="395"/>
      <c r="O7" s="395"/>
      <c r="P7" s="395"/>
      <c r="Q7" s="395"/>
    </row>
    <row r="8" spans="1:17" ht="18.75" customHeight="1" x14ac:dyDescent="0.2">
      <c r="A8" s="134"/>
      <c r="B8" s="128" t="s">
        <v>82</v>
      </c>
      <c r="C8" s="395" t="s">
        <v>124</v>
      </c>
      <c r="D8" s="395"/>
      <c r="E8" s="395"/>
      <c r="F8" s="395"/>
      <c r="G8" s="395"/>
      <c r="H8" s="395"/>
      <c r="I8" s="395"/>
      <c r="J8" s="395"/>
      <c r="K8" s="395"/>
      <c r="L8" s="395"/>
      <c r="M8" s="395"/>
      <c r="N8" s="395"/>
      <c r="O8" s="395"/>
      <c r="P8" s="395"/>
      <c r="Q8" s="395"/>
    </row>
    <row r="9" spans="1:17" ht="21.75" customHeight="1" x14ac:dyDescent="0.2">
      <c r="A9" s="134"/>
      <c r="B9" s="128" t="s">
        <v>119</v>
      </c>
      <c r="C9" s="395" t="s">
        <v>161</v>
      </c>
      <c r="D9" s="395"/>
      <c r="E9" s="395"/>
      <c r="F9" s="395"/>
      <c r="G9" s="395"/>
      <c r="H9" s="395"/>
      <c r="I9" s="395"/>
      <c r="J9" s="395"/>
      <c r="K9" s="395"/>
      <c r="L9" s="395"/>
      <c r="M9" s="395"/>
      <c r="N9" s="395"/>
      <c r="O9" s="395"/>
      <c r="P9" s="395"/>
      <c r="Q9" s="395"/>
    </row>
    <row r="10" spans="1:17" ht="31.5" customHeight="1" x14ac:dyDescent="0.2">
      <c r="A10" s="134"/>
      <c r="B10" s="127" t="s">
        <v>70</v>
      </c>
      <c r="C10" s="401" t="s">
        <v>87</v>
      </c>
      <c r="D10" s="401"/>
      <c r="E10" s="401"/>
      <c r="F10" s="401"/>
      <c r="G10" s="401"/>
      <c r="H10" s="401"/>
      <c r="I10" s="401"/>
      <c r="J10" s="401"/>
      <c r="K10" s="401"/>
      <c r="L10" s="401"/>
      <c r="M10" s="401"/>
      <c r="N10" s="401"/>
      <c r="O10" s="401"/>
      <c r="P10" s="401"/>
      <c r="Q10" s="401"/>
    </row>
    <row r="11" spans="1:17" ht="24.75" customHeight="1" x14ac:dyDescent="0.2">
      <c r="A11" s="134"/>
      <c r="B11" s="127" t="s">
        <v>120</v>
      </c>
      <c r="C11" s="394" t="s">
        <v>165</v>
      </c>
      <c r="D11" s="394"/>
      <c r="E11" s="394"/>
      <c r="F11" s="394"/>
      <c r="G11" s="394"/>
      <c r="H11" s="394"/>
      <c r="I11" s="394"/>
      <c r="J11" s="394"/>
      <c r="K11" s="394"/>
      <c r="L11" s="394"/>
      <c r="M11" s="394"/>
      <c r="N11" s="394"/>
      <c r="O11" s="394"/>
      <c r="P11" s="394"/>
      <c r="Q11" s="394"/>
    </row>
    <row r="12" spans="1:17" ht="43.5" customHeight="1" x14ac:dyDescent="0.2">
      <c r="A12" s="134"/>
      <c r="B12" s="128" t="s">
        <v>164</v>
      </c>
      <c r="C12" s="395" t="s">
        <v>166</v>
      </c>
      <c r="D12" s="395"/>
      <c r="E12" s="395"/>
      <c r="F12" s="395"/>
      <c r="G12" s="395"/>
      <c r="H12" s="395"/>
      <c r="I12" s="395"/>
      <c r="J12" s="395"/>
      <c r="K12" s="395"/>
      <c r="L12" s="395"/>
      <c r="M12" s="395"/>
      <c r="N12" s="395"/>
      <c r="O12" s="395"/>
      <c r="P12" s="395"/>
      <c r="Q12" s="395"/>
    </row>
    <row r="13" spans="1:17" ht="47.25" customHeight="1" x14ac:dyDescent="0.2">
      <c r="A13" s="134"/>
      <c r="B13" s="126" t="s">
        <v>122</v>
      </c>
      <c r="C13" s="396" t="s">
        <v>121</v>
      </c>
      <c r="D13" s="396"/>
      <c r="E13" s="396"/>
      <c r="F13" s="396"/>
      <c r="G13" s="396"/>
      <c r="H13" s="396"/>
      <c r="I13" s="396"/>
      <c r="J13" s="396"/>
      <c r="K13" s="396"/>
      <c r="L13" s="396"/>
      <c r="M13" s="396"/>
      <c r="N13" s="396"/>
      <c r="O13" s="396"/>
      <c r="P13" s="396"/>
      <c r="Q13" s="396"/>
    </row>
    <row r="14" spans="1:17" ht="30" customHeight="1" x14ac:dyDescent="0.2">
      <c r="A14" s="134"/>
      <c r="B14" s="128" t="s">
        <v>123</v>
      </c>
      <c r="C14" s="397" t="s">
        <v>173</v>
      </c>
      <c r="D14" s="398"/>
      <c r="E14" s="398"/>
      <c r="F14" s="398"/>
      <c r="G14" s="398"/>
      <c r="H14" s="398"/>
      <c r="I14" s="398"/>
      <c r="J14" s="398"/>
      <c r="K14" s="398"/>
      <c r="L14" s="398"/>
      <c r="M14" s="398"/>
      <c r="N14" s="398"/>
      <c r="O14" s="398"/>
      <c r="P14" s="398"/>
      <c r="Q14" s="399"/>
    </row>
    <row r="15" spans="1:17" ht="73.5" customHeight="1" x14ac:dyDescent="0.2">
      <c r="A15" s="134"/>
      <c r="B15" s="126" t="s">
        <v>181</v>
      </c>
      <c r="C15" s="395" t="s">
        <v>174</v>
      </c>
      <c r="D15" s="395"/>
      <c r="E15" s="395"/>
      <c r="F15" s="395"/>
      <c r="G15" s="395"/>
      <c r="H15" s="395"/>
      <c r="I15" s="395"/>
      <c r="J15" s="395"/>
      <c r="K15" s="395"/>
      <c r="L15" s="395"/>
      <c r="M15" s="395"/>
      <c r="N15" s="395"/>
      <c r="O15" s="395"/>
      <c r="P15" s="395"/>
      <c r="Q15" s="395"/>
    </row>
    <row r="16" spans="1:17" ht="72" customHeight="1" x14ac:dyDescent="0.2">
      <c r="A16" s="134"/>
      <c r="B16" s="126" t="s">
        <v>210</v>
      </c>
      <c r="C16" s="395" t="s">
        <v>211</v>
      </c>
      <c r="D16" s="395"/>
      <c r="E16" s="395"/>
      <c r="F16" s="395"/>
      <c r="G16" s="395"/>
      <c r="H16" s="395"/>
      <c r="I16" s="395"/>
      <c r="J16" s="395"/>
      <c r="K16" s="395"/>
      <c r="L16" s="395"/>
      <c r="M16" s="395"/>
      <c r="N16" s="395"/>
      <c r="O16" s="395"/>
      <c r="P16" s="395"/>
      <c r="Q16" s="395"/>
    </row>
    <row r="17" spans="1:20" ht="93" customHeight="1" x14ac:dyDescent="0.2">
      <c r="A17" s="134"/>
      <c r="B17" s="126" t="s">
        <v>134</v>
      </c>
      <c r="C17" s="395" t="s">
        <v>127</v>
      </c>
      <c r="D17" s="395"/>
      <c r="E17" s="395"/>
      <c r="F17" s="395"/>
      <c r="G17" s="395"/>
      <c r="H17" s="395"/>
      <c r="I17" s="395"/>
      <c r="J17" s="395"/>
      <c r="K17" s="395"/>
      <c r="L17" s="395"/>
      <c r="M17" s="395"/>
      <c r="N17" s="395"/>
      <c r="O17" s="395"/>
      <c r="P17" s="395"/>
      <c r="Q17" s="395"/>
    </row>
    <row r="18" spans="1:20" ht="126.75" customHeight="1" x14ac:dyDescent="0.2">
      <c r="A18" s="134"/>
      <c r="B18" s="126" t="s">
        <v>135</v>
      </c>
      <c r="C18" s="397" t="s">
        <v>128</v>
      </c>
      <c r="D18" s="398"/>
      <c r="E18" s="398"/>
      <c r="F18" s="398"/>
      <c r="G18" s="398"/>
      <c r="H18" s="398"/>
      <c r="I18" s="398"/>
      <c r="J18" s="398"/>
      <c r="K18" s="398"/>
      <c r="L18" s="398"/>
      <c r="M18" s="398"/>
      <c r="N18" s="398"/>
      <c r="O18" s="398"/>
      <c r="P18" s="398"/>
      <c r="Q18" s="39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3" t="s">
        <v>28</v>
      </c>
      <c r="D22" s="383"/>
      <c r="E22" s="400" t="s">
        <v>13</v>
      </c>
      <c r="F22" s="400"/>
      <c r="G22" s="383" t="s">
        <v>28</v>
      </c>
      <c r="H22" s="383"/>
      <c r="I22" s="383"/>
      <c r="J22"/>
      <c r="K22"/>
      <c r="L22"/>
      <c r="M22"/>
      <c r="N22"/>
      <c r="O22"/>
      <c r="P22"/>
      <c r="Q22"/>
    </row>
    <row r="23" spans="1:20" ht="12.75" customHeight="1" x14ac:dyDescent="0.2">
      <c r="A23"/>
      <c r="B23" s="129" t="s">
        <v>29</v>
      </c>
      <c r="C23" s="387">
        <v>1</v>
      </c>
      <c r="D23" s="388"/>
      <c r="E23" s="389" t="s">
        <v>4</v>
      </c>
      <c r="F23" s="390"/>
      <c r="G23" s="391">
        <v>0.5</v>
      </c>
      <c r="H23" s="392"/>
      <c r="I23" s="393"/>
      <c r="J23"/>
      <c r="K23"/>
      <c r="L23"/>
      <c r="M23"/>
      <c r="N23"/>
      <c r="O23"/>
      <c r="P23"/>
      <c r="Q23"/>
    </row>
    <row r="24" spans="1:20" x14ac:dyDescent="0.2">
      <c r="A24"/>
      <c r="B24" s="129" t="s">
        <v>30</v>
      </c>
      <c r="C24" s="384">
        <v>2</v>
      </c>
      <c r="D24" s="384"/>
      <c r="E24" s="385" t="s">
        <v>6</v>
      </c>
      <c r="F24" s="385"/>
      <c r="G24" s="386">
        <v>0.33</v>
      </c>
      <c r="H24" s="386"/>
      <c r="I24" s="386"/>
      <c r="J24"/>
      <c r="K24"/>
      <c r="L24"/>
      <c r="M24"/>
      <c r="N24"/>
      <c r="O24"/>
      <c r="P24"/>
      <c r="Q24"/>
    </row>
    <row r="25" spans="1:20" x14ac:dyDescent="0.2">
      <c r="A25"/>
      <c r="B25" s="129" t="s">
        <v>31</v>
      </c>
      <c r="C25" s="384">
        <v>3</v>
      </c>
      <c r="D25" s="384"/>
      <c r="E25" s="385" t="s">
        <v>8</v>
      </c>
      <c r="F25" s="385"/>
      <c r="G25" s="386">
        <v>0.25</v>
      </c>
      <c r="H25" s="386"/>
      <c r="I25" s="386"/>
      <c r="J25"/>
      <c r="K25"/>
      <c r="L25"/>
      <c r="M25"/>
      <c r="N25"/>
      <c r="O25"/>
      <c r="P25"/>
      <c r="Q25"/>
    </row>
    <row r="26" spans="1:20" x14ac:dyDescent="0.2">
      <c r="A26"/>
      <c r="B26" s="129" t="s">
        <v>32</v>
      </c>
      <c r="C26" s="384">
        <v>4</v>
      </c>
      <c r="D26" s="384"/>
      <c r="E26" s="385" t="s">
        <v>11</v>
      </c>
      <c r="F26" s="385"/>
      <c r="G26" s="386">
        <v>0.2</v>
      </c>
      <c r="H26" s="386"/>
      <c r="I26" s="386"/>
      <c r="J26"/>
      <c r="K26"/>
      <c r="L26"/>
      <c r="M26"/>
      <c r="N26"/>
      <c r="O26"/>
      <c r="P26"/>
      <c r="Q26"/>
    </row>
    <row r="27" spans="1:20" x14ac:dyDescent="0.2">
      <c r="A27"/>
      <c r="B27" s="129" t="s">
        <v>33</v>
      </c>
      <c r="C27" s="384">
        <v>12</v>
      </c>
      <c r="D27" s="384"/>
      <c r="E27" s="385" t="s">
        <v>12</v>
      </c>
      <c r="F27" s="385"/>
      <c r="G27" s="386">
        <v>0.25</v>
      </c>
      <c r="H27" s="386"/>
      <c r="I27" s="386"/>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1" t="s">
        <v>47</v>
      </c>
      <c r="C32" s="382"/>
      <c r="D32" s="130" t="s">
        <v>142</v>
      </c>
      <c r="E32" s="130" t="s">
        <v>143</v>
      </c>
      <c r="F32" s="130" t="s">
        <v>144</v>
      </c>
      <c r="G32" s="383" t="s">
        <v>145</v>
      </c>
      <c r="H32" s="383"/>
      <c r="I32" s="383" t="s">
        <v>52</v>
      </c>
      <c r="J32" s="383"/>
      <c r="K32" s="383"/>
      <c r="L32" s="383"/>
      <c r="M32" s="383"/>
      <c r="N32" s="383"/>
      <c r="O32" s="383"/>
      <c r="P32" s="383"/>
      <c r="Q32" s="383"/>
      <c r="R32" s="383"/>
      <c r="S32" s="383"/>
      <c r="T32" s="383"/>
    </row>
    <row r="33" spans="1:20" ht="36.75" customHeight="1" x14ac:dyDescent="0.2">
      <c r="A33"/>
      <c r="B33" s="374" t="s">
        <v>22</v>
      </c>
      <c r="C33" s="375"/>
      <c r="D33" s="121">
        <v>45</v>
      </c>
      <c r="E33" s="121">
        <v>90</v>
      </c>
      <c r="F33" s="121">
        <v>180</v>
      </c>
      <c r="G33" s="376">
        <v>60</v>
      </c>
      <c r="H33" s="376"/>
      <c r="I33" s="377" t="s">
        <v>53</v>
      </c>
      <c r="J33" s="377"/>
      <c r="K33" s="377"/>
      <c r="L33" s="377"/>
      <c r="M33" s="377"/>
      <c r="N33" s="377"/>
      <c r="O33" s="377"/>
      <c r="P33" s="377"/>
      <c r="Q33" s="377"/>
      <c r="R33" s="377"/>
      <c r="S33" s="377"/>
      <c r="T33" s="377"/>
    </row>
    <row r="34" spans="1:20" ht="31.5" customHeight="1" x14ac:dyDescent="0.2">
      <c r="A34"/>
      <c r="B34" s="374" t="s">
        <v>16</v>
      </c>
      <c r="C34" s="375"/>
      <c r="D34" s="121">
        <v>240</v>
      </c>
      <c r="E34" s="121">
        <v>480</v>
      </c>
      <c r="F34" s="121">
        <v>720</v>
      </c>
      <c r="G34" s="376">
        <v>300</v>
      </c>
      <c r="H34" s="376"/>
      <c r="I34" s="377" t="s">
        <v>95</v>
      </c>
      <c r="J34" s="377"/>
      <c r="K34" s="377"/>
      <c r="L34" s="377"/>
      <c r="M34" s="377"/>
      <c r="N34" s="377"/>
      <c r="O34" s="377"/>
      <c r="P34" s="377"/>
      <c r="Q34" s="377"/>
      <c r="R34" s="377"/>
      <c r="S34" s="377"/>
      <c r="T34" s="377"/>
    </row>
    <row r="35" spans="1:20" ht="44.25" customHeight="1" x14ac:dyDescent="0.2">
      <c r="A35"/>
      <c r="B35" s="374" t="s">
        <v>17</v>
      </c>
      <c r="C35" s="375"/>
      <c r="D35" s="121">
        <v>360</v>
      </c>
      <c r="E35" s="121">
        <v>720</v>
      </c>
      <c r="F35" s="121">
        <v>1200</v>
      </c>
      <c r="G35" s="376">
        <v>460</v>
      </c>
      <c r="H35" s="376"/>
      <c r="I35" s="377" t="s">
        <v>96</v>
      </c>
      <c r="J35" s="377"/>
      <c r="K35" s="377"/>
      <c r="L35" s="377"/>
      <c r="M35" s="377"/>
      <c r="N35" s="377"/>
      <c r="O35" s="377"/>
      <c r="P35" s="377"/>
      <c r="Q35" s="377"/>
      <c r="R35" s="377"/>
      <c r="S35" s="377"/>
      <c r="T35" s="377"/>
    </row>
    <row r="36" spans="1:20" ht="45.75" customHeight="1" x14ac:dyDescent="0.2">
      <c r="A36"/>
      <c r="B36" s="379" t="s">
        <v>25</v>
      </c>
      <c r="C36" s="380"/>
      <c r="D36" s="122">
        <v>60</v>
      </c>
      <c r="E36" s="122">
        <v>60</v>
      </c>
      <c r="F36" s="122">
        <v>60</v>
      </c>
      <c r="G36" s="376">
        <v>60</v>
      </c>
      <c r="H36" s="376"/>
      <c r="I36" s="377" t="s">
        <v>54</v>
      </c>
      <c r="J36" s="377"/>
      <c r="K36" s="377"/>
      <c r="L36" s="377"/>
      <c r="M36" s="377"/>
      <c r="N36" s="377"/>
      <c r="O36" s="377"/>
      <c r="P36" s="377"/>
      <c r="Q36" s="377"/>
      <c r="R36" s="377"/>
      <c r="S36" s="377"/>
      <c r="T36" s="377"/>
    </row>
    <row r="37" spans="1:20" ht="58.5" customHeight="1" x14ac:dyDescent="0.2">
      <c r="A37"/>
      <c r="B37" s="374" t="s">
        <v>27</v>
      </c>
      <c r="C37" s="375"/>
      <c r="D37" s="121">
        <v>120</v>
      </c>
      <c r="E37" s="121">
        <v>480</v>
      </c>
      <c r="F37" s="121">
        <v>960</v>
      </c>
      <c r="G37" s="376">
        <v>220</v>
      </c>
      <c r="H37" s="376"/>
      <c r="I37" s="377" t="s">
        <v>60</v>
      </c>
      <c r="J37" s="377"/>
      <c r="K37" s="377"/>
      <c r="L37" s="377"/>
      <c r="M37" s="377"/>
      <c r="N37" s="377"/>
      <c r="O37" s="377"/>
      <c r="P37" s="377"/>
      <c r="Q37" s="377"/>
      <c r="R37" s="377"/>
      <c r="S37" s="377"/>
      <c r="T37" s="377"/>
    </row>
    <row r="38" spans="1:20" ht="36.75" customHeight="1" x14ac:dyDescent="0.2">
      <c r="A38"/>
      <c r="B38" s="374" t="s">
        <v>18</v>
      </c>
      <c r="C38" s="375"/>
      <c r="D38" s="121">
        <v>100</v>
      </c>
      <c r="E38" s="121">
        <v>100</v>
      </c>
      <c r="F38" s="121">
        <v>100</v>
      </c>
      <c r="G38" s="376">
        <v>100</v>
      </c>
      <c r="H38" s="376"/>
      <c r="I38" s="377" t="s">
        <v>55</v>
      </c>
      <c r="J38" s="377"/>
      <c r="K38" s="377"/>
      <c r="L38" s="377"/>
      <c r="M38" s="377"/>
      <c r="N38" s="377"/>
      <c r="O38" s="377"/>
      <c r="P38" s="377"/>
      <c r="Q38" s="377"/>
      <c r="R38" s="377"/>
      <c r="S38" s="377"/>
      <c r="T38" s="377"/>
    </row>
    <row r="39" spans="1:20" ht="33.75" customHeight="1" x14ac:dyDescent="0.2">
      <c r="A39"/>
      <c r="B39" s="379" t="s">
        <v>157</v>
      </c>
      <c r="C39" s="380"/>
      <c r="D39" s="122">
        <v>30</v>
      </c>
      <c r="E39" s="122">
        <v>30</v>
      </c>
      <c r="F39" s="122">
        <v>30</v>
      </c>
      <c r="G39" s="376">
        <v>30</v>
      </c>
      <c r="H39" s="376"/>
      <c r="I39" s="377" t="s">
        <v>56</v>
      </c>
      <c r="J39" s="377"/>
      <c r="K39" s="377"/>
      <c r="L39" s="377"/>
      <c r="M39" s="377"/>
      <c r="N39" s="377"/>
      <c r="O39" s="377"/>
      <c r="P39" s="377"/>
      <c r="Q39" s="377"/>
      <c r="R39" s="377"/>
      <c r="S39" s="377"/>
      <c r="T39" s="377"/>
    </row>
    <row r="40" spans="1:20" ht="33" customHeight="1" x14ac:dyDescent="0.2">
      <c r="A40"/>
      <c r="B40" s="379" t="s">
        <v>19</v>
      </c>
      <c r="C40" s="380"/>
      <c r="D40" s="122">
        <v>50</v>
      </c>
      <c r="E40" s="122">
        <v>50</v>
      </c>
      <c r="F40" s="122">
        <v>50</v>
      </c>
      <c r="G40" s="376">
        <v>50</v>
      </c>
      <c r="H40" s="376"/>
      <c r="I40" s="377" t="s">
        <v>57</v>
      </c>
      <c r="J40" s="377"/>
      <c r="K40" s="377"/>
      <c r="L40" s="377"/>
      <c r="M40" s="377"/>
      <c r="N40" s="377"/>
      <c r="O40" s="377"/>
      <c r="P40" s="377"/>
      <c r="Q40" s="377"/>
      <c r="R40" s="377"/>
      <c r="S40" s="377"/>
      <c r="T40" s="377"/>
    </row>
    <row r="41" spans="1:20" ht="30.75" customHeight="1" x14ac:dyDescent="0.2">
      <c r="A41"/>
      <c r="B41" s="374" t="s">
        <v>26</v>
      </c>
      <c r="C41" s="375"/>
      <c r="D41" s="121">
        <v>480</v>
      </c>
      <c r="E41" s="121">
        <v>960</v>
      </c>
      <c r="F41" s="121">
        <v>2400</v>
      </c>
      <c r="G41" s="376">
        <v>650</v>
      </c>
      <c r="H41" s="376"/>
      <c r="I41" s="377" t="s">
        <v>59</v>
      </c>
      <c r="J41" s="377"/>
      <c r="K41" s="377"/>
      <c r="L41" s="377"/>
      <c r="M41" s="377"/>
      <c r="N41" s="377"/>
      <c r="O41" s="377"/>
      <c r="P41" s="377"/>
      <c r="Q41" s="377"/>
      <c r="R41" s="377"/>
      <c r="S41" s="377"/>
      <c r="T41" s="377"/>
    </row>
    <row r="42" spans="1:20" ht="32.25" customHeight="1" x14ac:dyDescent="0.2">
      <c r="A42"/>
      <c r="B42" s="374" t="s">
        <v>21</v>
      </c>
      <c r="C42" s="375"/>
      <c r="D42" s="121">
        <v>180</v>
      </c>
      <c r="E42" s="121">
        <v>240</v>
      </c>
      <c r="F42" s="121">
        <v>480</v>
      </c>
      <c r="G42" s="376">
        <v>200</v>
      </c>
      <c r="H42" s="376"/>
      <c r="I42" s="377" t="s">
        <v>58</v>
      </c>
      <c r="J42" s="377"/>
      <c r="K42" s="377"/>
      <c r="L42" s="377"/>
      <c r="M42" s="377"/>
      <c r="N42" s="377"/>
      <c r="O42" s="377"/>
      <c r="P42" s="377"/>
      <c r="Q42" s="377"/>
      <c r="R42" s="377"/>
      <c r="S42" s="377"/>
      <c r="T42" s="377"/>
    </row>
    <row r="43" spans="1:20" x14ac:dyDescent="0.2">
      <c r="A43"/>
      <c r="B43" s="374" t="s">
        <v>48</v>
      </c>
      <c r="C43" s="375"/>
      <c r="D43" s="123"/>
      <c r="E43" s="123"/>
      <c r="F43" s="123"/>
      <c r="G43" s="376" t="s">
        <v>49</v>
      </c>
      <c r="H43" s="376"/>
      <c r="I43" s="378"/>
      <c r="J43" s="378"/>
      <c r="K43" s="378"/>
      <c r="L43" s="378"/>
      <c r="M43" s="378"/>
      <c r="N43" s="378"/>
      <c r="O43" s="378"/>
      <c r="P43" s="378"/>
      <c r="Q43" s="378"/>
      <c r="R43" s="378"/>
      <c r="S43" s="378"/>
      <c r="T43" s="378"/>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0" t="s">
        <v>171</v>
      </c>
      <c r="C84" s="370"/>
      <c r="D84" s="370"/>
      <c r="E84" s="370"/>
      <c r="F84" s="370"/>
      <c r="G84" s="370"/>
      <c r="H84" s="370"/>
      <c r="I84" s="370"/>
      <c r="J84" s="370"/>
      <c r="K84" s="370"/>
      <c r="L84" s="370"/>
      <c r="M84" s="370"/>
      <c r="N84" s="370"/>
      <c r="O84" s="370"/>
      <c r="P84" s="370"/>
      <c r="Q84" s="370"/>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1" t="s">
        <v>152</v>
      </c>
      <c r="C106" s="372"/>
      <c r="D106" s="372"/>
      <c r="E106" s="372"/>
      <c r="F106" s="372"/>
      <c r="G106" s="372"/>
      <c r="H106" s="372"/>
      <c r="I106" s="132"/>
      <c r="J106" s="111"/>
      <c r="K106" s="371" t="s">
        <v>152</v>
      </c>
      <c r="L106" s="371"/>
      <c r="M106" s="371"/>
      <c r="N106" s="371"/>
      <c r="O106" s="371"/>
      <c r="P106" s="371"/>
      <c r="Q106" s="371"/>
      <c r="R106" s="371"/>
      <c r="S106" s="111"/>
      <c r="T106" s="111"/>
    </row>
    <row r="107" spans="1:20" ht="35.25" customHeight="1" x14ac:dyDescent="0.2">
      <c r="A107" s="113"/>
      <c r="B107" s="373"/>
      <c r="C107" s="373"/>
      <c r="D107" s="373"/>
      <c r="E107" s="373"/>
      <c r="F107" s="373"/>
      <c r="G107" s="373"/>
      <c r="H107" s="373"/>
      <c r="I107" s="133"/>
      <c r="J107" s="111"/>
      <c r="K107" s="371"/>
      <c r="L107" s="371"/>
      <c r="M107" s="371"/>
      <c r="N107" s="371"/>
      <c r="O107" s="371"/>
      <c r="P107" s="371"/>
      <c r="Q107" s="371"/>
      <c r="R107" s="371"/>
      <c r="S107" s="111"/>
      <c r="T107" s="111"/>
    </row>
    <row r="108" spans="1:20" ht="13.5" customHeight="1" x14ac:dyDescent="0.2">
      <c r="A108" s="113"/>
      <c r="B108" s="371"/>
      <c r="C108" s="372"/>
      <c r="D108" s="372"/>
      <c r="E108" s="372"/>
      <c r="F108" s="372"/>
      <c r="G108" s="372"/>
      <c r="H108" s="372"/>
      <c r="I108" s="132"/>
      <c r="J108" s="111"/>
      <c r="K108" s="111"/>
      <c r="L108" s="111"/>
      <c r="M108" s="111"/>
      <c r="N108" s="111"/>
      <c r="O108" s="111"/>
      <c r="P108" s="111"/>
      <c r="Q108" s="111"/>
      <c r="R108" s="111"/>
      <c r="S108" s="111"/>
      <c r="T108" s="111"/>
    </row>
    <row r="109" spans="1:20" ht="18" customHeight="1" x14ac:dyDescent="0.2">
      <c r="A109" s="113"/>
      <c r="B109" s="373"/>
      <c r="C109" s="373"/>
      <c r="D109" s="373"/>
      <c r="E109" s="373"/>
      <c r="F109" s="373"/>
      <c r="G109" s="373"/>
      <c r="H109" s="373"/>
      <c r="I109" s="133"/>
      <c r="J109" s="111"/>
      <c r="K109" s="111"/>
      <c r="L109" s="111"/>
      <c r="M109" s="111"/>
      <c r="N109" s="111"/>
      <c r="O109" s="111"/>
      <c r="P109" s="111"/>
      <c r="Q109" s="111"/>
      <c r="R109" s="111"/>
      <c r="S109" s="111"/>
      <c r="T109" s="111"/>
    </row>
    <row r="110" spans="1:20" x14ac:dyDescent="0.2">
      <c r="A110" s="113"/>
      <c r="B110" s="373"/>
      <c r="C110" s="373"/>
      <c r="D110" s="373"/>
      <c r="E110" s="373"/>
      <c r="F110" s="373"/>
      <c r="G110" s="373"/>
      <c r="H110" s="373"/>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09" t="s">
        <v>72</v>
      </c>
      <c r="C1" s="410"/>
      <c r="D1" s="410"/>
      <c r="E1" s="410"/>
      <c r="F1" s="410"/>
      <c r="G1" s="411"/>
      <c r="I1" s="406" t="s">
        <v>71</v>
      </c>
      <c r="J1" s="407"/>
      <c r="K1" s="407"/>
      <c r="L1" s="407"/>
      <c r="M1" s="408"/>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2">
        <v>1</v>
      </c>
      <c r="B3" s="413"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2"/>
      <c r="B4" s="414"/>
      <c r="C4" s="57" t="s">
        <v>75</v>
      </c>
      <c r="D4" s="64">
        <v>0</v>
      </c>
      <c r="E4" s="62">
        <f>E3</f>
        <v>3000</v>
      </c>
      <c r="F4" s="59">
        <f>D4*E4</f>
        <v>0</v>
      </c>
      <c r="G4" s="68"/>
      <c r="I4" s="51">
        <f>B4</f>
        <v>0</v>
      </c>
      <c r="J4" s="50">
        <f>D4</f>
        <v>0</v>
      </c>
      <c r="K4" s="50">
        <v>20</v>
      </c>
      <c r="L4" s="50">
        <f>J4*K4</f>
        <v>0</v>
      </c>
      <c r="M4" s="50"/>
    </row>
    <row r="5" spans="1:16" ht="30" x14ac:dyDescent="0.25">
      <c r="A5" s="412"/>
      <c r="B5" s="414"/>
      <c r="C5" s="57" t="s">
        <v>76</v>
      </c>
      <c r="D5" s="64">
        <v>145</v>
      </c>
      <c r="E5" s="62">
        <f>E3</f>
        <v>3000</v>
      </c>
      <c r="F5" s="59">
        <f>D5*E5</f>
        <v>435000</v>
      </c>
      <c r="G5" s="68"/>
      <c r="I5" s="51">
        <f>B5</f>
        <v>0</v>
      </c>
      <c r="J5" s="50">
        <f>D5</f>
        <v>145</v>
      </c>
      <c r="K5" s="50">
        <v>2500</v>
      </c>
      <c r="L5" s="50">
        <f>J5*K5</f>
        <v>362500</v>
      </c>
      <c r="M5" s="50"/>
    </row>
    <row r="6" spans="1:16" x14ac:dyDescent="0.25">
      <c r="A6" s="412"/>
      <c r="B6" s="414"/>
      <c r="C6" s="58" t="s">
        <v>77</v>
      </c>
      <c r="D6" s="64">
        <v>20</v>
      </c>
      <c r="E6" s="62">
        <f>E5</f>
        <v>3000</v>
      </c>
      <c r="F6" s="59">
        <f>D6*E6</f>
        <v>60000</v>
      </c>
      <c r="G6" s="68"/>
      <c r="I6" s="51"/>
      <c r="J6" s="50"/>
      <c r="K6" s="50"/>
      <c r="L6" s="50"/>
      <c r="M6" s="50"/>
    </row>
    <row r="7" spans="1:16" x14ac:dyDescent="0.25">
      <c r="A7" s="412"/>
      <c r="B7" s="414"/>
      <c r="C7" s="63" t="s">
        <v>78</v>
      </c>
      <c r="D7" s="64">
        <f>SUM(D3:D6)</f>
        <v>1165</v>
      </c>
      <c r="E7" s="62">
        <f>E6</f>
        <v>3000</v>
      </c>
      <c r="F7" s="59">
        <f>SUM(F3:F6)</f>
        <v>3495000</v>
      </c>
      <c r="G7" s="69"/>
    </row>
    <row r="8" spans="1:16" ht="30" x14ac:dyDescent="0.25">
      <c r="A8" s="412">
        <v>2</v>
      </c>
      <c r="B8" s="412" t="s">
        <v>80</v>
      </c>
      <c r="C8" s="57" t="s">
        <v>74</v>
      </c>
      <c r="D8" s="60"/>
      <c r="E8" s="60"/>
      <c r="F8" s="60"/>
    </row>
    <row r="9" spans="1:16" ht="30" x14ac:dyDescent="0.25">
      <c r="A9" s="412"/>
      <c r="B9" s="412"/>
      <c r="C9" s="57" t="s">
        <v>75</v>
      </c>
      <c r="D9" s="60"/>
      <c r="E9" s="60"/>
      <c r="F9" s="60"/>
    </row>
    <row r="10" spans="1:16" ht="30" x14ac:dyDescent="0.25">
      <c r="A10" s="412"/>
      <c r="B10" s="412"/>
      <c r="C10" s="57" t="s">
        <v>76</v>
      </c>
      <c r="D10" s="60"/>
      <c r="E10" s="60"/>
      <c r="F10" s="60"/>
      <c r="L10" s="49" t="s">
        <v>34</v>
      </c>
      <c r="O10" s="49" t="s">
        <v>38</v>
      </c>
      <c r="P10" s="49" t="s">
        <v>23</v>
      </c>
    </row>
    <row r="11" spans="1:16" x14ac:dyDescent="0.25">
      <c r="A11" s="412"/>
      <c r="B11" s="412"/>
      <c r="C11" s="58" t="s">
        <v>77</v>
      </c>
      <c r="D11" s="60"/>
      <c r="E11" s="60"/>
      <c r="F11" s="60"/>
      <c r="L11" s="49" t="s">
        <v>64</v>
      </c>
      <c r="O11" s="49">
        <v>0</v>
      </c>
      <c r="P11" s="49">
        <v>0</v>
      </c>
    </row>
    <row r="12" spans="1:16" x14ac:dyDescent="0.25">
      <c r="A12" s="412"/>
      <c r="B12" s="412"/>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1" t="s">
        <v>113</v>
      </c>
      <c r="B1" s="351"/>
      <c r="C1" s="351"/>
      <c r="D1" s="351"/>
      <c r="E1" s="351"/>
      <c r="F1" s="351"/>
      <c r="G1" s="351"/>
      <c r="H1" s="351"/>
      <c r="I1" s="351"/>
      <c r="J1" s="351"/>
      <c r="K1" s="351"/>
    </row>
    <row r="2" spans="1:15" ht="15.75" x14ac:dyDescent="0.2">
      <c r="A2" s="83"/>
      <c r="B2" s="83"/>
      <c r="C2" s="83"/>
      <c r="D2" s="83"/>
      <c r="E2" s="106"/>
      <c r="F2" s="83"/>
      <c r="G2" s="83"/>
      <c r="H2" s="83"/>
      <c r="I2" s="83"/>
      <c r="J2" s="83"/>
      <c r="K2" s="83"/>
    </row>
    <row r="3" spans="1:15" ht="36.75" customHeight="1" x14ac:dyDescent="0.25">
      <c r="A3" s="351" t="s">
        <v>109</v>
      </c>
      <c r="B3" s="351"/>
      <c r="C3" s="351"/>
      <c r="D3" s="82"/>
      <c r="E3" s="351" t="s">
        <v>101</v>
      </c>
      <c r="F3" s="351"/>
      <c r="G3" s="351"/>
      <c r="H3" s="351"/>
      <c r="I3" s="351"/>
      <c r="J3" s="351"/>
      <c r="K3" s="351"/>
      <c r="L3" s="351"/>
      <c r="M3" s="351"/>
      <c r="N3" s="351"/>
    </row>
    <row r="4" spans="1:15" ht="13.5" customHeight="1" thickBot="1" x14ac:dyDescent="0.25">
      <c r="E4" s="418" t="s">
        <v>97</v>
      </c>
      <c r="F4" s="418" t="str">
        <f>'Krok 1- Kalkulačka '!C7</f>
        <v>Zrozumiteľný a stručný opis regulácie 
(dôvod zvýšenia/zníženia nákladov na PP)</v>
      </c>
      <c r="G4" s="418" t="s">
        <v>105</v>
      </c>
      <c r="H4" s="418" t="s">
        <v>108</v>
      </c>
      <c r="I4" s="418" t="s">
        <v>160</v>
      </c>
      <c r="J4" s="418" t="s">
        <v>102</v>
      </c>
      <c r="K4" s="418" t="s">
        <v>162</v>
      </c>
      <c r="L4" s="418" t="s">
        <v>163</v>
      </c>
      <c r="M4" s="418" t="s">
        <v>106</v>
      </c>
      <c r="N4" s="418" t="s">
        <v>107</v>
      </c>
      <c r="O4" s="418" t="s">
        <v>156</v>
      </c>
    </row>
    <row r="5" spans="1:15" ht="25.5" customHeight="1" thickBot="1" x14ac:dyDescent="0.25">
      <c r="A5" s="80" t="s">
        <v>81</v>
      </c>
      <c r="B5" s="91" t="s">
        <v>117</v>
      </c>
      <c r="C5" s="92" t="s">
        <v>118</v>
      </c>
      <c r="E5" s="418"/>
      <c r="F5" s="418"/>
      <c r="G5" s="418"/>
      <c r="H5" s="418"/>
      <c r="I5" s="418"/>
      <c r="J5" s="418"/>
      <c r="K5" s="418"/>
      <c r="L5" s="418"/>
      <c r="M5" s="418"/>
      <c r="N5" s="418"/>
      <c r="O5" s="418"/>
    </row>
    <row r="6" spans="1:15" ht="28.9" customHeight="1" x14ac:dyDescent="0.2">
      <c r="A6" s="141" t="s">
        <v>178</v>
      </c>
      <c r="B6" s="84">
        <f>'Krok 1- Kalkulačka '!AG159</f>
        <v>0</v>
      </c>
      <c r="C6" s="87">
        <f>'Krok 1- Kalkulačka '!AO159</f>
        <v>0</v>
      </c>
      <c r="E6" s="418"/>
      <c r="F6" s="418"/>
      <c r="G6" s="418"/>
      <c r="H6" s="418"/>
      <c r="I6" s="418"/>
      <c r="J6" s="418"/>
      <c r="K6" s="418"/>
      <c r="L6" s="418"/>
      <c r="M6" s="418"/>
      <c r="N6" s="418"/>
      <c r="O6" s="418"/>
    </row>
    <row r="7" spans="1:15" x14ac:dyDescent="0.2">
      <c r="A7" s="141" t="s">
        <v>179</v>
      </c>
      <c r="B7" s="84">
        <f>'Krok 1- Kalkulačka '!AI159</f>
        <v>0</v>
      </c>
      <c r="C7" s="87">
        <f>'Krok 1- Kalkulačka '!AQ159</f>
        <v>0</v>
      </c>
      <c r="E7" s="418"/>
      <c r="F7" s="418"/>
      <c r="G7" s="418"/>
      <c r="H7" s="418"/>
      <c r="I7" s="418"/>
      <c r="J7" s="418"/>
      <c r="K7" s="418"/>
      <c r="L7" s="418"/>
      <c r="M7" s="418"/>
      <c r="N7" s="418"/>
      <c r="O7" s="418"/>
    </row>
    <row r="8" spans="1:15" ht="16.5" customHeight="1" x14ac:dyDescent="0.2">
      <c r="A8" s="79" t="s">
        <v>98</v>
      </c>
      <c r="B8" s="84">
        <f>'Krok 1- Kalkulačka '!AK159</f>
        <v>0</v>
      </c>
      <c r="C8" s="87">
        <f>'Krok 1- Kalkulačka '!AS159</f>
        <v>0</v>
      </c>
      <c r="E8" s="418"/>
      <c r="F8" s="418"/>
      <c r="G8" s="418"/>
      <c r="H8" s="418"/>
      <c r="I8" s="418"/>
      <c r="J8" s="418"/>
      <c r="K8" s="418"/>
      <c r="L8" s="418"/>
      <c r="M8" s="418"/>
      <c r="N8" s="418"/>
      <c r="O8" s="418"/>
    </row>
    <row r="9" spans="1:15" x14ac:dyDescent="0.2">
      <c r="A9" s="79" t="s">
        <v>99</v>
      </c>
      <c r="B9" s="84" t="e">
        <f>'Krok 1- Kalkulačka '!#REF!</f>
        <v>#REF!</v>
      </c>
      <c r="C9" s="87" t="e">
        <f>'Krok 1- Kalkulačka '!#REF!</f>
        <v>#REF!</v>
      </c>
      <c r="E9" s="418"/>
      <c r="F9" s="418"/>
      <c r="G9" s="418"/>
      <c r="H9" s="418"/>
      <c r="I9" s="418"/>
      <c r="J9" s="418"/>
      <c r="K9" s="418"/>
      <c r="L9" s="418"/>
      <c r="M9" s="418"/>
      <c r="N9" s="418"/>
      <c r="O9" s="418"/>
    </row>
    <row r="10" spans="1:15" ht="45" x14ac:dyDescent="0.2">
      <c r="A10" s="80" t="s">
        <v>100</v>
      </c>
      <c r="B10" s="85" t="e">
        <f>SUM(B6:B9)</f>
        <v>#REF!</v>
      </c>
      <c r="C10" s="88" t="e">
        <f>SUM(C6:C9)</f>
        <v>#REF!</v>
      </c>
      <c r="E10" s="142">
        <f>'Krok 1- Kalkulačka '!B9</f>
        <v>1</v>
      </c>
      <c r="F10" s="142" t="str">
        <f>'Krok 1- Kalkulačka '!C9</f>
        <v>Vypustenie povinnosti sprostredkovateľa zamestnania za úhradu (SZÚ) predkladať mesačné správy o sprostredkovaných zamestnaniach a možnosť poskytovať ústrediu elektronicky ročnú správu o svojej činnosti</v>
      </c>
      <c r="G10" s="142" t="str">
        <f>'Krok 1- Kalkulačka '!E9</f>
        <v xml:space="preserve"> 
§ 28 písm. b)</v>
      </c>
      <c r="H10" s="142" t="str">
        <f>'Krok 1- Kalkulačka '!F9</f>
        <v>SK</v>
      </c>
      <c r="I10" s="142">
        <f>'Krok 1- Kalkulačka '!G9</f>
        <v>44927</v>
      </c>
      <c r="J10" s="142" t="str">
        <f>'Krok 1- Kalkulačka '!H9</f>
        <v>SZÚ</v>
      </c>
      <c r="K10" s="142">
        <f>'Krok 1- Kalkulačka '!I9</f>
        <v>2983</v>
      </c>
      <c r="L10" s="142">
        <f>'Krok 1- Kalkulačka '!L9</f>
        <v>2983</v>
      </c>
      <c r="M10" s="143">
        <f>'Krok 1- Kalkulačka '!CC9</f>
        <v>20.465624999999999</v>
      </c>
      <c r="N10" s="143">
        <f>'Krok 1- Kalkulačka '!CD9</f>
        <v>61048.959374999999</v>
      </c>
      <c r="O10" s="142" t="str">
        <f>'Krok 1- Kalkulačka '!M9</f>
        <v>Out (znižuje náklady)</v>
      </c>
    </row>
    <row r="11" spans="1:15" ht="20.25" customHeight="1" x14ac:dyDescent="0.2">
      <c r="A11" s="80" t="s">
        <v>84</v>
      </c>
      <c r="B11" s="86"/>
      <c r="C11" s="89"/>
      <c r="E11" s="142">
        <f>'Krok 1- Kalkulačka '!B12</f>
        <v>2</v>
      </c>
      <c r="F11" s="142" t="str">
        <f>'Krok 1- Kalkulačka '!C12</f>
        <v>Možnosť agentúr dočasného zamestnávania (ADZ) poskytovať ústrediu elektronicky ročnú správu o svojej činnosti</v>
      </c>
      <c r="G11" s="142" t="str">
        <f>'Krok 1- Kalkulačka '!E12</f>
        <v>§ 31 ods. 1 písm. f) a g)</v>
      </c>
      <c r="H11" s="142" t="str">
        <f>'Krok 1- Kalkulačka '!F12</f>
        <v>SK</v>
      </c>
      <c r="I11" s="142">
        <f>'Krok 1- Kalkulačka '!G12</f>
        <v>44927</v>
      </c>
      <c r="J11" s="142" t="str">
        <f>'Krok 1- Kalkulačka '!H12</f>
        <v>ADZ</v>
      </c>
      <c r="K11" s="142">
        <f>'Krok 1- Kalkulačka '!I12</f>
        <v>424</v>
      </c>
      <c r="L11" s="142">
        <f>'Krok 1- Kalkulačka '!L12</f>
        <v>424</v>
      </c>
      <c r="M11" s="143">
        <f>'Krok 1- Kalkulačka '!CC12</f>
        <v>10.2328125</v>
      </c>
      <c r="N11" s="143">
        <f>'Krok 1- Kalkulačka '!CD12</f>
        <v>4338.7124999999996</v>
      </c>
      <c r="O11" s="142" t="str">
        <f>'Krok 1- Kalkulačka '!M12</f>
        <v>Out (znižuje náklady)</v>
      </c>
    </row>
    <row r="12" spans="1:15" ht="33.75" x14ac:dyDescent="0.2">
      <c r="A12" s="79" t="s">
        <v>114</v>
      </c>
      <c r="B12" s="85">
        <f>'Krok 1- Kalkulačka '!BA160</f>
        <v>26093.671874999996</v>
      </c>
      <c r="C12" s="88">
        <f>'Krok 1- Kalkulačka '!BI160</f>
        <v>97528.935937500006</v>
      </c>
      <c r="E12" s="142">
        <f>'Krok 1- Kalkulačka '!B15</f>
        <v>3</v>
      </c>
      <c r="F12" s="142" t="str">
        <f>'Krok 1- Kalkulačka '!C15</f>
        <v>Možnosť agentúr podporovaného zamestnávania (APZ) poskytovať ústrediu elektronicky ročnú správu o svojej činnosti</v>
      </c>
      <c r="G12" s="142" t="str">
        <f>'Krok 1- Kalkulačka '!E15</f>
        <v>§ 58 ods. 14</v>
      </c>
      <c r="H12" s="142" t="str">
        <f>'Krok 1- Kalkulačka '!F15</f>
        <v>SK</v>
      </c>
      <c r="I12" s="142">
        <f>'Krok 1- Kalkulačka '!G15</f>
        <v>44927</v>
      </c>
      <c r="J12" s="142" t="str">
        <f>'Krok 1- Kalkulačka '!H15</f>
        <v>APZ</v>
      </c>
      <c r="K12" s="142">
        <f>'Krok 1- Kalkulačka '!I15</f>
        <v>21</v>
      </c>
      <c r="L12" s="142">
        <f>'Krok 1- Kalkulačka '!L15</f>
        <v>21</v>
      </c>
      <c r="M12" s="143">
        <f>'Krok 1- Kalkulačka '!CC15</f>
        <v>10.2328125</v>
      </c>
      <c r="N12" s="143">
        <f>'Krok 1- Kalkulačka '!CD15</f>
        <v>214.88906249999999</v>
      </c>
      <c r="O12" s="142" t="str">
        <f>'Krok 1- Kalkulačka '!M15</f>
        <v>Out (znižuje náklady)</v>
      </c>
    </row>
    <row r="13" spans="1:15" ht="35.25" x14ac:dyDescent="0.2">
      <c r="A13" s="79" t="s">
        <v>180</v>
      </c>
      <c r="B13" s="84">
        <f>'Krok 1- Kalkulačka '!BR160</f>
        <v>0</v>
      </c>
      <c r="C13" s="87">
        <f>'Krok 1- Kalkulačka '!BZ160</f>
        <v>0</v>
      </c>
      <c r="E13" s="142">
        <f>'Krok 1- Kalkulačka '!B18</f>
        <v>4</v>
      </c>
      <c r="F13" s="142" t="str">
        <f>'Krok 1- Kalkulačka '!C18</f>
        <v>Skrátenie doby trvania nepretržite vykonávať alebo prevádzkovať samostatnú zárobkovú činnosť z troch rokov na dva roky</v>
      </c>
      <c r="G13" s="142" t="str">
        <f>'Krok 1- Kalkulačka '!E18</f>
        <v>§ 49 ods. 1</v>
      </c>
      <c r="H13" s="142" t="str">
        <f>'Krok 1- Kalkulačka '!F18</f>
        <v>SK</v>
      </c>
      <c r="I13" s="142">
        <f>'Krok 1- Kalkulačka '!G18</f>
        <v>44927</v>
      </c>
      <c r="J13" s="142" t="str">
        <f>'Krok 1- Kalkulačka '!H18</f>
        <v>SZČO</v>
      </c>
      <c r="K13" s="142">
        <f>'Krok 1- Kalkulačka '!I18</f>
        <v>1560</v>
      </c>
      <c r="L13" s="142">
        <f>'Krok 1- Kalkulačka '!L18</f>
        <v>1560</v>
      </c>
      <c r="M13" s="143">
        <f>'Krok 1- Kalkulačka '!CC18</f>
        <v>20.465624999999999</v>
      </c>
      <c r="N13" s="143">
        <f>'Krok 1- Kalkulačka '!CD18</f>
        <v>31926.375</v>
      </c>
      <c r="O13" s="142" t="str">
        <f>'Krok 1- Kalkulačka '!M18</f>
        <v>Out (znižuje náklady)</v>
      </c>
    </row>
    <row r="14" spans="1:15" ht="13.5" customHeight="1" x14ac:dyDescent="0.2">
      <c r="A14" s="415"/>
      <c r="B14" s="416"/>
      <c r="C14" s="417"/>
      <c r="E14" s="142">
        <f>'Krok 1- Kalkulačka '!B21</f>
        <v>5</v>
      </c>
      <c r="F14" s="142" t="str">
        <f>'Krok 1- Kalkulačka '!C21</f>
        <v>Nová informačná povinnosť pre tuzemskú právnickú alebo fyzickú osobu , s ktorou zahraničný zamestnávateľ uzavrel zmluvu, z ktorej vyplýva vyslanie zamestnancov na výkon práce na území SR</v>
      </c>
      <c r="G14" s="142" t="str">
        <f>'Krok 1- Kalkulačka '!E21</f>
        <v>§ 23b ods. 6</v>
      </c>
      <c r="H14" s="142" t="str">
        <f>'Krok 1- Kalkulačka '!F21</f>
        <v>SK</v>
      </c>
      <c r="I14" s="142">
        <f>'Krok 1- Kalkulačka '!G21</f>
        <v>44927</v>
      </c>
      <c r="J14" s="142" t="str">
        <f>'Krok 1- Kalkulačka '!H21</f>
        <v>PO, FO</v>
      </c>
      <c r="K14" s="142">
        <f>'Krok 1- Kalkulačka '!I21</f>
        <v>3400</v>
      </c>
      <c r="L14" s="142">
        <f>'Krok 1- Kalkulačka '!L21</f>
        <v>3400</v>
      </c>
      <c r="M14" s="143">
        <f>'Krok 1- Kalkulačka '!CC21</f>
        <v>7.6746093749999993</v>
      </c>
      <c r="N14" s="143">
        <f>'Krok 1- Kalkulačka '!CD21</f>
        <v>26093.671874999996</v>
      </c>
      <c r="O14" s="142" t="str">
        <f>'Krok 1- Kalkulačka '!M21</f>
        <v>In (zvyšuje náklady)</v>
      </c>
    </row>
    <row r="15" spans="1:15" x14ac:dyDescent="0.2">
      <c r="A15" s="79" t="s">
        <v>115</v>
      </c>
      <c r="B15" s="84" t="s">
        <v>72</v>
      </c>
      <c r="C15" s="87" t="s">
        <v>71</v>
      </c>
      <c r="E15" s="142">
        <f>'Krok 1- Kalkulačka '!B24</f>
        <v>6</v>
      </c>
      <c r="F15" s="142">
        <f>'Krok 1- Kalkulačka '!C24</f>
        <v>0</v>
      </c>
      <c r="G15" s="142">
        <f>'Krok 1- Kalkulačka '!E24</f>
        <v>0</v>
      </c>
      <c r="H15" s="142">
        <f>'Krok 1- Kalkulačka '!F24</f>
        <v>0</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f>'Krok 1- Kalkulačka '!F27</f>
        <v>0</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f>'Krok 1- Kalkulačka '!F30</f>
        <v>0</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f>'Krok 1- Kalkulačka '!F33</f>
        <v>0</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f>'Krok 1- Kalkulačka '!F36</f>
        <v>0</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Cebulakova Monika</cp:lastModifiedBy>
  <cp:lastPrinted>2020-07-31T11:00:31Z</cp:lastPrinted>
  <dcterms:created xsi:type="dcterms:W3CDTF">2014-07-30T13:24:38Z</dcterms:created>
  <dcterms:modified xsi:type="dcterms:W3CDTF">2022-09-14T08:27:30Z</dcterms:modified>
</cp:coreProperties>
</file>