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strelkova\stanoviská k materiálom\doprava-prevoz skaziteľných potravín\"/>
    </mc:Choice>
  </mc:AlternateContent>
  <bookViews>
    <workbookView xWindow="0" yWindow="0" windowWidth="28800" windowHeight="135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G15" i="10"/>
  <c r="AI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AR9" i="10"/>
  <c r="BH9" i="10" s="1"/>
  <c r="AC9" i="10"/>
  <c r="AK9" i="10" s="1"/>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L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R15" i="10" l="1"/>
  <c r="BH15" i="10" s="1"/>
  <c r="BI15" i="10" s="1"/>
  <c r="AJ15" i="10"/>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AL9" i="10"/>
  <c r="BK9" i="10"/>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<sst xmlns="http://schemas.openxmlformats.org/spreadsheetml/2006/main" count="729" uniqueCount="226">
  <si>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</si>
  <si>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</si>
  <si>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</si>
  <si>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</si>
  <si>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</si>
  <si>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</si>
  <si>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</si>
  <si>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</si>
  <si>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</si>
  <si>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</si>
  <si>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</si>
  <si>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</si>
  <si>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</si>
  <si>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</si>
  <si>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</si>
  <si>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</si>
  <si>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</si>
  <si>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</si>
  <si>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</si>
  <si>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</si>
  <si>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</si>
  <si>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</si>
  <si>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</si>
  <si>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</si>
  <si>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</si>
  <si>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</si>
  <si>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</si>
  <si>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</si>
  <si>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</si>
  <si>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</si>
  <si>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</si>
  <si>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</si>
  <si>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</si>
  <si>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</si>
  <si>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</si>
  <si>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</si>
  <si>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</si>
  <si>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</si>
  <si>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</si>
  <si>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</si>
  <si>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</si>
  <si>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</si>
  <si>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</si>
  <si>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</si>
  <si>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</si>
  <si>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</si>
  <si>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</si>
  <si>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</si>
  <si>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</si>
  <si>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</si>
  <si>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</si>
  <si>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</si>
  <si>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</si>
  <si>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</si>
  <si>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</si>
  <si>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</si>
  <si>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</si>
  <si>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</si>
  <si>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</si>
  <si>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</si>
  <si>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</si>
  <si>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</si>
  <si>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</si>
  <si>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</si>
  <si>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</si>
  <si>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</si>
  <si>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</si>
  <si>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</si>
  <si>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</si>
  <si>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</si>
  <si>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</si>
  <si>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</si>
  <si>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</si>
  <si>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</si>
  <si>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</si>
  <si>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</si>
  <si>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</si>
  <si>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</si>
  <si>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</si>
  <si>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</si>
  <si>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</si>
  <si>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</si>
  <si>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</si>
  <si>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</si>
  <si>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</si>
  <si>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</si>
  <si>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</si>
  <si>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</si>
  <si>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</si>
  <si>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</si>
  <si>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</si>
  <si>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</si>
  <si>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</si>
  <si>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</si>
  <si>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</si>
  <si>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</si>
  <si>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</si>
  <si>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</si>
  <si>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</si>
  <si>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</si>
  <si>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</si>
  <si>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</si>
  <si>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</si>
  <si>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</si>
  <si>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</si>
  <si>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</si>
  <si>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</si>
  <si>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</si>
  <si>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</si>
  <si>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</si>
  <si>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</si>
  <si>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</si>
  <si>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</si>
  <si>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</si>
  <si>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</si>
  <si>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</si>
  <si>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</si>
  <si>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</si>
  <si>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</si>
  <si>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</si>
  <si>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</si>
  <si>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</si>
  <si>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</si>
  <si>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</si>
  <si>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</si>
  <si>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</si>
  <si>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</si>
  <si>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</si>
  <si>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</si>
  <si>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</si>
  <si>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</si>
  <si>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</si>
  <si>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</si>
  <si>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</si>
  <si>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</si>
  <si>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</si>
  <si>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</si>
  <si>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</si>
  <si>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</si>
  <si>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</si>
  <si>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</si>
  <si>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</si>
  <si>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</si>
  <si>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</si>
  <si>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</si>
  <si>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</si>
  <si>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</si>
  <si>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</si>
  <si>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</si>
  <si>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</si>
  <si>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</si>
  <si>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</si>
  <si>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</si>
  <si>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</si>
  <si>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</si>
  <si>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</si>
  <si>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</si>
  <si>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</si>
  <si>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</si>
  <si>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</si>
  <si>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</si>
  <si>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</si>
  <si>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</si>
  <si>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</si>
  <si>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</si>
  <si>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</si>
  <si>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</si>
  <si>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</si>
  <si>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</si>
  <si>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</si>
  <si>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</si>
  <si>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</si>
  <si>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</si>
  <si>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</si>
  <si>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</si>
  <si>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</si>
  <si>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</si>
  <si>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</si>
  <si>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</si>
  <si>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</si>
  <si>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</si>
  <si>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</si>
  <si>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</si>
  <si>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</si>
  <si>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</si>
  <si>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</si>
  <si>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</si>
  <si>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</si>
  <si>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</si>
  <si>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</si>
  <si>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</si>
  <si>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</si>
  <si>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</si>
  <si>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</si>
  <si>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</si>
  <si>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</si>
  <si>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</si>
  <si>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</si>
  <si>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</si>
  <si>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</si>
  <si>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</si>
  <si>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</si>
  <si>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</si>
  <si>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</si>
  <si>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</si>
  <si>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</si>
  <si>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</si>
  <si>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</si>
  <si>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</si>
  <si>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</si>
  <si>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</si>
  <si>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</si>
  <si>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</si>
  <si>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udelenie poverenia na vykonávanie skúšok ATP a osvedčovania ATP</t>
  </si>
  <si>
    <t>návrh zákona</t>
  </si>
  <si>
    <t>§ 3</t>
  </si>
  <si>
    <t>právnická osoba</t>
  </si>
  <si>
    <t>prevádzkovateľ dopravného prostriedku alebo prepravného prostriedku</t>
  </si>
  <si>
    <t>N</t>
  </si>
  <si>
    <t>osvedčovanie ATP dopravného prostriedku alebo prepravného prostriedku na základe osvedčenia o schválení typu</t>
  </si>
  <si>
    <t>protokol o skúškach dopravného prostriedku alebo prepravného prostriedku</t>
  </si>
  <si>
    <t>§ 2 ods. 2</t>
  </si>
  <si>
    <t>§ 6 ods. 1</t>
  </si>
  <si>
    <t>výrobca dopravného prostriedku alebo prepravného prostriedku</t>
  </si>
  <si>
    <t>osvedčovanie ATP dopravného prostriedku alebo prepravného prostriedku - osvedčovanie ATP bez osvedčenia o schválení typu alebo osvedčeovanie ATP pri predĺžení platnosti</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</si>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</sst>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660986" y="18357482"/>
          <a:ext cx="8014759" cy="367629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150545" y="29317112"/>
          <a:ext cx="6569498" cy="51984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740881" y="25055718"/>
          <a:ext cx="5026270" cy="16278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61433" y="27115346"/>
          <a:ext cx="3017520" cy="47244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736666" y="27051847"/>
          <a:ext cx="4037965" cy="47244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660986" y="18357482"/>
          <a:ext cx="8014759" cy="367629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50851" y="29276887"/>
          <a:ext cx="7199629" cy="51773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150545" y="29317112"/>
          <a:ext cx="6569498" cy="51984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587719" y="25042297"/>
          <a:ext cx="7017542" cy="16323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61433" y="27115346"/>
          <a:ext cx="3017520" cy="47244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736666" y="27051847"/>
          <a:ext cx="4037965" cy="47244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110" zoomScaleNormal="110" workbookViewId="0">
      <pane xSplit="2" ySplit="8" topLeftCell="C9" activePane="bottomRight" state="frozen"/>
      <selection pane="topRight" activeCell="C1" sqref="C1"/>
      <selection pane="bottomLeft" activeCell="A8" sqref="A8"/>
      <selection pane="bottomRight" activeCell="S9" sqref="S9:S1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7"/>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t="s">
        <v>213</v>
      </c>
      <c r="D9" s="312" t="s">
        <v>214</v>
      </c>
      <c r="E9" s="312" t="s">
        <v>215</v>
      </c>
      <c r="F9" s="312" t="s">
        <v>182</v>
      </c>
      <c r="G9" s="326">
        <v>45108</v>
      </c>
      <c r="H9" s="312" t="s">
        <v>216</v>
      </c>
      <c r="I9" s="321">
        <v>1</v>
      </c>
      <c r="J9" s="325">
        <f t="shared" ref="J9" si="0">IF(I9="N",0,I9)</f>
        <v>1</v>
      </c>
      <c r="K9" s="322">
        <v>0</v>
      </c>
      <c r="L9" s="314">
        <f t="shared" ref="L9:L12" si="1">IF(K9="N",0,K9)</f>
        <v>0</v>
      </c>
      <c r="M9" s="312" t="s">
        <v>225</v>
      </c>
      <c r="N9" s="317"/>
      <c r="O9" s="328">
        <v>100</v>
      </c>
      <c r="P9" s="317"/>
      <c r="Q9" s="313" t="s">
        <v>50</v>
      </c>
      <c r="R9" s="311">
        <f>VLOOKUP(Q9,vstupy!$B$17:$C$27,2,FALSE)</f>
        <v>0</v>
      </c>
      <c r="S9" s="317"/>
      <c r="T9" s="153" t="s">
        <v>21</v>
      </c>
      <c r="U9" s="218">
        <f>IFERROR(VLOOKUP(T9,vstupy!$B$2:$C$13,2,FALSE),0)</f>
        <v>200</v>
      </c>
      <c r="V9" s="313" t="s">
        <v>12</v>
      </c>
      <c r="W9" s="331">
        <f>VLOOKUP(V9,vstupy!$B$17:$C$27,2,FALSE)</f>
        <v>0.25</v>
      </c>
      <c r="X9" s="329">
        <f>IFERROR(IF(J9=0,"N",N9/I9),0)</f>
        <v>0</v>
      </c>
      <c r="Y9" s="307">
        <f>N9</f>
        <v>0</v>
      </c>
      <c r="Z9" s="307">
        <f>IFERROR(IF(J9=0,"N",O9/I9),0)</f>
        <v>100</v>
      </c>
      <c r="AA9" s="307">
        <f>O9</f>
        <v>100</v>
      </c>
      <c r="AB9" s="307">
        <f>P9*R9</f>
        <v>0</v>
      </c>
      <c r="AC9" s="307">
        <f t="shared" ref="AC9" si="2">IFERROR(AB9*J9,0)</f>
        <v>0</v>
      </c>
      <c r="AD9" s="307">
        <f>IF(S9&gt;0,IF(W9&gt;0,($G$6/160)*(S9/60)*W9,0),IF(W9&gt;0,($G$6/160)*((U9+U10+U11)/60)*W9,0))</f>
        <v>8.52734375</v>
      </c>
      <c r="AE9" s="343">
        <f t="shared" ref="AE9" si="3">IFERROR(AD9*J9,0)</f>
        <v>8.52734375</v>
      </c>
      <c r="AF9" s="336">
        <f t="shared" ref="AF9:AM9" si="4">IF($M9="In (zvyšuje náklady)",X9,0)</f>
        <v>0</v>
      </c>
      <c r="AG9" s="288">
        <f t="shared" si="4"/>
        <v>0</v>
      </c>
      <c r="AH9" s="288">
        <f t="shared" si="4"/>
        <v>100</v>
      </c>
      <c r="AI9" s="288">
        <f t="shared" si="4"/>
        <v>100</v>
      </c>
      <c r="AJ9" s="288">
        <f t="shared" si="4"/>
        <v>0</v>
      </c>
      <c r="AK9" s="288">
        <f t="shared" si="4"/>
        <v>0</v>
      </c>
      <c r="AL9" s="288">
        <f t="shared" si="4"/>
        <v>8.52734375</v>
      </c>
      <c r="AM9" s="289">
        <f t="shared" si="4"/>
        <v>8.52734375</v>
      </c>
      <c r="AN9" s="283">
        <f>IF($M9="In (zvyšuje náklady)",0,X9)</f>
        <v>0</v>
      </c>
      <c r="AO9" s="296">
        <f t="shared" ref="AO9:AT9" si="5">IF($M9="In (zvyšuje náklady)",0,Y9)</f>
        <v>0</v>
      </c>
      <c r="AP9" s="296">
        <f t="shared" si="5"/>
        <v>0</v>
      </c>
      <c r="AQ9" s="296">
        <f t="shared" si="5"/>
        <v>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108.52734375</v>
      </c>
      <c r="CD9" s="310">
        <f>Y9+AA9+AC9+AE9</f>
        <v>108.52734375</v>
      </c>
    </row>
    <row r="10" spans="1:82" s="18" customFormat="1" ht="12.6" customHeight="1" x14ac:dyDescent="0.2">
      <c r="B10" s="345"/>
      <c r="C10" s="327"/>
      <c r="D10" s="312"/>
      <c r="E10" s="312"/>
      <c r="F10" s="312"/>
      <c r="G10" s="326"/>
      <c r="H10" s="312"/>
      <c r="I10" s="321"/>
      <c r="J10" s="325"/>
      <c r="K10" s="322"/>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t="s">
        <v>220</v>
      </c>
      <c r="D12" s="312" t="s">
        <v>214</v>
      </c>
      <c r="E12" s="312" t="s">
        <v>221</v>
      </c>
      <c r="F12" s="312" t="s">
        <v>182</v>
      </c>
      <c r="G12" s="326">
        <v>45108</v>
      </c>
      <c r="H12" s="312" t="s">
        <v>223</v>
      </c>
      <c r="I12" s="322">
        <v>2</v>
      </c>
      <c r="J12" s="325">
        <f t="shared" ref="J12" si="8">IF(I12="N",0,I12)</f>
        <v>2</v>
      </c>
      <c r="K12" s="322" t="s">
        <v>218</v>
      </c>
      <c r="L12" s="314">
        <f t="shared" si="1"/>
        <v>0</v>
      </c>
      <c r="M12" s="312" t="s">
        <v>225</v>
      </c>
      <c r="N12" s="317"/>
      <c r="O12" s="317">
        <v>2600</v>
      </c>
      <c r="P12" s="317"/>
      <c r="Q12" s="313" t="s">
        <v>50</v>
      </c>
      <c r="R12" s="311">
        <f>VLOOKUP(Q12,vstupy!$B$17:$C$27,2,FALSE)</f>
        <v>0</v>
      </c>
      <c r="S12" s="317"/>
      <c r="T12" s="153" t="s">
        <v>21</v>
      </c>
      <c r="U12" s="218">
        <f>IFERROR(VLOOKUP(T12,vstupy!$B$2:$C$12,2,FALSE),0)</f>
        <v>200</v>
      </c>
      <c r="V12" s="313" t="s">
        <v>3</v>
      </c>
      <c r="W12" s="331">
        <f>VLOOKUP(V12,vstupy!$B$17:$C$27,2,FALSE)</f>
        <v>1</v>
      </c>
      <c r="X12" s="329">
        <f t="shared" ref="X12" si="9">IFERROR(IF(J12=0,"N",N12/I12),0)</f>
        <v>0</v>
      </c>
      <c r="Y12" s="307">
        <f t="shared" ref="Y12:Y24" si="10">N12</f>
        <v>0</v>
      </c>
      <c r="Z12" s="307">
        <f t="shared" ref="Z12" si="11">IFERROR(IF(J12=0,"N",O12/I12),0)</f>
        <v>1300</v>
      </c>
      <c r="AA12" s="307">
        <f t="shared" ref="AA12" si="12">O12</f>
        <v>2600</v>
      </c>
      <c r="AB12" s="307">
        <f t="shared" ref="AB12" si="13">P12*R12</f>
        <v>0</v>
      </c>
      <c r="AC12" s="307">
        <f t="shared" ref="AC12" si="14">IFERROR(AB12*J12,0)</f>
        <v>0</v>
      </c>
      <c r="AD12" s="342">
        <f>IF(S12&gt;0,IF(W12&gt;0,($G$6/160)*(S12/60)*W12,0),IF(W12&gt;0,($G$6/160)*((U12+U13+U14)/60)*W12,0))</f>
        <v>34.109375</v>
      </c>
      <c r="AE12" s="343">
        <f t="shared" ref="AE12:AE75" si="15">IFERROR(AD12*J12,0)</f>
        <v>68.21875</v>
      </c>
      <c r="AF12" s="280">
        <f>IF($M12="In (zvyšuje náklady)",X12,0)</f>
        <v>0</v>
      </c>
      <c r="AG12" s="279">
        <f t="shared" ref="AG12:AM12" si="16">IF($M12="In (zvyšuje náklady)",Y12,0)</f>
        <v>0</v>
      </c>
      <c r="AH12" s="279">
        <f t="shared" si="16"/>
        <v>1300</v>
      </c>
      <c r="AI12" s="279">
        <f t="shared" si="16"/>
        <v>2600</v>
      </c>
      <c r="AJ12" s="279">
        <f t="shared" si="16"/>
        <v>0</v>
      </c>
      <c r="AK12" s="279">
        <f t="shared" si="16"/>
        <v>0</v>
      </c>
      <c r="AL12" s="279">
        <f t="shared" si="16"/>
        <v>34.109375</v>
      </c>
      <c r="AM12" s="285">
        <f t="shared" si="16"/>
        <v>68.21875</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1334.109375</v>
      </c>
      <c r="CD12" s="285">
        <f>Y12+AA12+AC12+AE12</f>
        <v>2668.21875</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t="s">
        <v>219</v>
      </c>
      <c r="D15" s="312" t="s">
        <v>214</v>
      </c>
      <c r="E15" s="312" t="s">
        <v>222</v>
      </c>
      <c r="F15" s="312" t="s">
        <v>182</v>
      </c>
      <c r="G15" s="326">
        <v>45108</v>
      </c>
      <c r="H15" s="312" t="s">
        <v>217</v>
      </c>
      <c r="I15" s="312">
        <v>400</v>
      </c>
      <c r="J15" s="314">
        <f t="shared" ref="J15" si="53">IF(I15="N",0,I15)</f>
        <v>400</v>
      </c>
      <c r="K15" s="312" t="s">
        <v>218</v>
      </c>
      <c r="L15" s="314">
        <f t="shared" ref="L15" si="54">IF(K15="N",0,K15)</f>
        <v>0</v>
      </c>
      <c r="M15" s="312" t="s">
        <v>225</v>
      </c>
      <c r="N15" s="317"/>
      <c r="O15" s="317">
        <v>200</v>
      </c>
      <c r="P15" s="315"/>
      <c r="Q15" s="313" t="s">
        <v>50</v>
      </c>
      <c r="R15" s="311">
        <f>VLOOKUP(Q15,vstupy!$B$17:$C$27,2,FALSE)</f>
        <v>0</v>
      </c>
      <c r="S15" s="317"/>
      <c r="T15" s="153" t="s">
        <v>21</v>
      </c>
      <c r="U15" s="218">
        <f>IFERROR(VLOOKUP(T15,vstupy!$B$2:$C$12,2,FALSE),0)</f>
        <v>200</v>
      </c>
      <c r="V15" s="313" t="s">
        <v>3</v>
      </c>
      <c r="W15" s="331">
        <f>VLOOKUP(V15,vstupy!$B$17:$C$27,2,FALSE)</f>
        <v>1</v>
      </c>
      <c r="X15" s="329">
        <f t="shared" ref="X15" si="55">IFERROR(IF(J15=0,"N",N15/I15),0)</f>
        <v>0</v>
      </c>
      <c r="Y15" s="307">
        <f t="shared" si="10"/>
        <v>0</v>
      </c>
      <c r="Z15" s="307">
        <f t="shared" ref="Z15" si="56">IFERROR(IF(J15=0,"N",O15/I15),0)</f>
        <v>0.5</v>
      </c>
      <c r="AA15" s="307">
        <f t="shared" ref="AA15" si="57">O15</f>
        <v>200</v>
      </c>
      <c r="AB15" s="307">
        <f t="shared" ref="AB15" si="58">P15*R15</f>
        <v>0</v>
      </c>
      <c r="AC15" s="307">
        <f t="shared" ref="AC15:AC78" si="59">IFERROR(AB15*J15,0)</f>
        <v>0</v>
      </c>
      <c r="AD15" s="342">
        <f t="shared" ref="AD15" si="60">IF(S15&gt;0,IF(W15&gt;0,($G$6/160)*(S15/60)*W15,0),IF(W15&gt;0,($G$6/160)*((U15+U16+U17)/60)*W15,0))</f>
        <v>34.109375</v>
      </c>
      <c r="AE15" s="343">
        <f t="shared" si="15"/>
        <v>13643.75</v>
      </c>
      <c r="AF15" s="280">
        <f>IF($M15="In (zvyšuje náklady)",X15,0)</f>
        <v>0</v>
      </c>
      <c r="AG15" s="279">
        <f t="shared" ref="AG15:AM15" si="61">IF($M15="In (zvyšuje náklady)",Y15,0)</f>
        <v>0</v>
      </c>
      <c r="AH15" s="279">
        <f t="shared" si="61"/>
        <v>0.5</v>
      </c>
      <c r="AI15" s="279">
        <f t="shared" si="61"/>
        <v>200</v>
      </c>
      <c r="AJ15" s="279">
        <f t="shared" si="61"/>
        <v>0</v>
      </c>
      <c r="AK15" s="279">
        <f t="shared" si="61"/>
        <v>0</v>
      </c>
      <c r="AL15" s="279">
        <f t="shared" si="61"/>
        <v>34.109375</v>
      </c>
      <c r="AM15" s="285">
        <f t="shared" si="61"/>
        <v>13643.75</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34.609375</v>
      </c>
      <c r="CD15" s="285">
        <f>Y15+AA15+AC15+AE15</f>
        <v>13843.75</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t="s">
        <v>224</v>
      </c>
      <c r="D18" s="312" t="s">
        <v>214</v>
      </c>
      <c r="E18" s="312" t="s">
        <v>222</v>
      </c>
      <c r="F18" s="312" t="s">
        <v>182</v>
      </c>
      <c r="G18" s="326">
        <v>45108</v>
      </c>
      <c r="H18" s="312" t="s">
        <v>217</v>
      </c>
      <c r="I18" s="312">
        <v>200</v>
      </c>
      <c r="J18" s="314">
        <f t="shared" ref="J18" si="98">IF(I18="N",0,I18)</f>
        <v>200</v>
      </c>
      <c r="K18" s="312" t="s">
        <v>218</v>
      </c>
      <c r="L18" s="314">
        <f t="shared" ref="L18" si="99">IF(K18="N",0,K18)</f>
        <v>0</v>
      </c>
      <c r="M18" s="312" t="s">
        <v>225</v>
      </c>
      <c r="N18" s="317"/>
      <c r="O18" s="317">
        <v>600</v>
      </c>
      <c r="P18" s="315"/>
      <c r="Q18" s="313" t="s">
        <v>50</v>
      </c>
      <c r="R18" s="311">
        <f>VLOOKUP(Q18,vstupy!$B$17:$C$27,2,FALSE)</f>
        <v>0</v>
      </c>
      <c r="S18" s="317"/>
      <c r="T18" s="153" t="s">
        <v>21</v>
      </c>
      <c r="U18" s="218">
        <f>IFERROR(VLOOKUP(T18,vstupy!$B$2:$C$12,2,FALSE),0)</f>
        <v>200</v>
      </c>
      <c r="V18" s="313" t="s">
        <v>11</v>
      </c>
      <c r="W18" s="331">
        <f>VLOOKUP(V18,vstupy!$B$17:$C$27,2,FALSE)</f>
        <v>0.2</v>
      </c>
      <c r="X18" s="329">
        <f t="shared" ref="X18" si="100">IFERROR(IF(J18=0,"N",N18/I18),0)</f>
        <v>0</v>
      </c>
      <c r="Y18" s="307">
        <f>N18</f>
        <v>0</v>
      </c>
      <c r="Z18" s="307">
        <f t="shared" ref="Z18" si="101">IFERROR(IF(J18=0,"N",O18/I18),0)</f>
        <v>3</v>
      </c>
      <c r="AA18" s="307">
        <f t="shared" ref="AA18" si="102">O18</f>
        <v>600</v>
      </c>
      <c r="AB18" s="307">
        <f t="shared" ref="AB18" si="103">P18*R18</f>
        <v>0</v>
      </c>
      <c r="AC18" s="307">
        <f t="shared" si="59"/>
        <v>0</v>
      </c>
      <c r="AD18" s="342">
        <f t="shared" ref="AD18" si="104">IF(S18&gt;0,IF(W18&gt;0,($G$6/160)*(S18/60)*W18,0),IF(W18&gt;0,($G$6/160)*((U18+U19+U20)/60)*W18,0))</f>
        <v>6.8218750000000004</v>
      </c>
      <c r="AE18" s="343">
        <f t="shared" si="15"/>
        <v>1364.375</v>
      </c>
      <c r="AF18" s="280">
        <f>IF($M18="In (zvyšuje náklady)",X18,0)</f>
        <v>0</v>
      </c>
      <c r="AG18" s="279">
        <f t="shared" ref="AG18:AM18" si="105">IF($M18="In (zvyšuje náklady)",Y18,0)</f>
        <v>0</v>
      </c>
      <c r="AH18" s="279">
        <f t="shared" si="105"/>
        <v>3</v>
      </c>
      <c r="AI18" s="279">
        <f t="shared" si="105"/>
        <v>600</v>
      </c>
      <c r="AJ18" s="279">
        <f t="shared" si="105"/>
        <v>0</v>
      </c>
      <c r="AK18" s="279">
        <f t="shared" si="105"/>
        <v>0</v>
      </c>
      <c r="AL18" s="279">
        <f t="shared" si="105"/>
        <v>6.8218750000000004</v>
      </c>
      <c r="AM18" s="285">
        <f t="shared" si="105"/>
        <v>1364.375</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9.8218750000000004</v>
      </c>
      <c r="CD18" s="285">
        <f>Y18+AA18+AC18+AE18</f>
        <v>1964.375</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177</v>
      </c>
      <c r="G21" s="326"/>
      <c r="H21" s="312"/>
      <c r="I21" s="323"/>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177</v>
      </c>
      <c r="G24" s="326"/>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177</v>
      </c>
      <c r="G27" s="326"/>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177</v>
      </c>
      <c r="G30" s="326"/>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177</v>
      </c>
      <c r="G33" s="326"/>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177</v>
      </c>
      <c r="G36" s="326"/>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177</v>
      </c>
      <c r="G39" s="326"/>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177</v>
      </c>
      <c r="G42" s="326"/>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1403.5</v>
      </c>
      <c r="AI159" s="194">
        <f t="shared" si="2168"/>
        <v>3500</v>
      </c>
      <c r="AJ159" s="194">
        <f t="shared" si="2168"/>
        <v>0</v>
      </c>
      <c r="AK159" s="194">
        <f t="shared" si="2168"/>
        <v>0</v>
      </c>
      <c r="AL159" s="194">
        <f t="shared" ref="AL159:AM159" si="2169">SUM(AL9:AL158)</f>
        <v>83.567968750000006</v>
      </c>
      <c r="AM159" s="195">
        <f t="shared" si="2169"/>
        <v>15084.87109375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1487.0679687500001</v>
      </c>
      <c r="CD159" s="198">
        <f t="shared" si="2180"/>
        <v>18584.87109375</v>
      </c>
    </row>
    <row r="160" spans="2:82" x14ac:dyDescent="0.2">
      <c r="AC160" s="203"/>
      <c r="AK160" s="203">
        <f>AG159+AI159+AK159+AM159</f>
        <v>18584.87109375</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18584.87109375</v>
      </c>
    </row>
    <row r="165" spans="3:82" ht="12.75" customHeight="1" x14ac:dyDescent="0.2">
      <c r="AQ165" s="162" t="s">
        <v>200</v>
      </c>
      <c r="AS165" s="203">
        <f>'Krok 2- Tabuľky na skopírovanie'!C10+'Krok 2- Tabuľky na skopírovanie'!E10</f>
        <v>18584.87109375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G11" sqref="G1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0</v>
      </c>
      <c r="D6" s="361"/>
      <c r="E6" s="353">
        <f>'Krok 1- Kalkulačka '!AO159</f>
        <v>0</v>
      </c>
      <c r="F6" s="354"/>
    </row>
    <row r="7" spans="1:12" ht="15" customHeight="1" x14ac:dyDescent="0.2">
      <c r="B7" s="208" t="s">
        <v>179</v>
      </c>
      <c r="C7" s="361">
        <f>'Krok 1- Kalkulačka '!AI159</f>
        <v>3500</v>
      </c>
      <c r="D7" s="361"/>
      <c r="E7" s="353">
        <f>'Krok 1- Kalkulačka '!AQ159</f>
        <v>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15084.87109375</v>
      </c>
      <c r="D9" s="361"/>
      <c r="E9" s="353">
        <f>'Krok 1- Kalkulačka '!AU159</f>
        <v>0</v>
      </c>
      <c r="F9" s="354"/>
    </row>
    <row r="10" spans="1:12" ht="15" customHeight="1" x14ac:dyDescent="0.2">
      <c r="B10" s="208" t="s">
        <v>100</v>
      </c>
      <c r="C10" s="361">
        <f>SUM(C6:C9)</f>
        <v>18584.87109375</v>
      </c>
      <c r="D10" s="361"/>
      <c r="E10" s="353">
        <f>SUM(E6:E9)</f>
        <v>0</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192</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18584.87109375</v>
      </c>
      <c r="D16" s="364"/>
      <c r="E16" s="351">
        <f>E7+E8+E9-E13</f>
        <v>0</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udelenie poverenia na vykonávanie skúšok ATP a osvedčovania ATP</v>
      </c>
      <c r="C26" s="223" t="str">
        <f>'Krok 1- Kalkulačka '!D9</f>
        <v>návrh zákona</v>
      </c>
      <c r="D26" s="223" t="str">
        <f>'Krok 1- Kalkulačka '!E9</f>
        <v>§ 3</v>
      </c>
      <c r="E26" s="223" t="str">
        <f>'Krok 1- Kalkulačka '!F9</f>
        <v>SK</v>
      </c>
      <c r="F26" s="226">
        <f>IF('Krok 1- Kalkulačka '!G9&gt;0,'Krok 1- Kalkulačka '!G9,"-")</f>
        <v>45108</v>
      </c>
      <c r="G26" s="223" t="str">
        <f>'Krok 1- Kalkulačka '!H9</f>
        <v>právnická osoba</v>
      </c>
      <c r="H26" s="224">
        <f>'Krok 1- Kalkulačka '!I9</f>
        <v>1</v>
      </c>
      <c r="I26" s="224">
        <f>'Krok 1- Kalkulačka '!K9</f>
        <v>0</v>
      </c>
      <c r="J26" s="225">
        <f>IF($L26="In (zvyšuje náklady)",'Krok 1- Kalkulačka '!CC9,'Krok 1- Kalkulačka '!CC9)</f>
        <v>108.52734375</v>
      </c>
      <c r="K26" s="225">
        <f>IF($L26="In (zvyšuje náklady)",'Krok 1- Kalkulačka '!CD9,'Krok 1- Kalkulačka '!CD9)</f>
        <v>108.52734375</v>
      </c>
      <c r="L26" s="223" t="str">
        <f>'Krok 1- Kalkulačka '!M9</f>
        <v>In (zvyšuje náklady)</v>
      </c>
    </row>
    <row r="27" spans="1:12" ht="25.5" x14ac:dyDescent="0.2">
      <c r="A27" s="223">
        <f>'Krok 1- Kalkulačka '!B12</f>
        <v>2</v>
      </c>
      <c r="B27" s="223" t="str">
        <f>'Krok 1- Kalkulačka '!C12</f>
        <v>protokol o skúškach dopravného prostriedku alebo prepravného prostriedku</v>
      </c>
      <c r="C27" s="223" t="str">
        <f>'Krok 1- Kalkulačka '!D12</f>
        <v>návrh zákona</v>
      </c>
      <c r="D27" s="223" t="str">
        <f>'Krok 1- Kalkulačka '!E12</f>
        <v>§ 2 ods. 2</v>
      </c>
      <c r="E27" s="223" t="str">
        <f>'Krok 1- Kalkulačka '!F12</f>
        <v>SK</v>
      </c>
      <c r="F27" s="226">
        <f>IF('Krok 1- Kalkulačka '!G12&gt;0,'Krok 1- Kalkulačka '!G12,"-")</f>
        <v>45108</v>
      </c>
      <c r="G27" s="223" t="str">
        <f>'Krok 1- Kalkulačka '!H12</f>
        <v>výrobca dopravného prostriedku alebo prepravného prostriedku</v>
      </c>
      <c r="H27" s="224">
        <f>'Krok 1- Kalkulačka '!I12</f>
        <v>2</v>
      </c>
      <c r="I27" s="224" t="str">
        <f>'Krok 1- Kalkulačka '!K12</f>
        <v>N</v>
      </c>
      <c r="J27" s="225">
        <f>IF($L27="In (zvyšuje náklady)",'Krok 1- Kalkulačka '!CC12,'Krok 1- Kalkulačka '!CC12)</f>
        <v>1334.109375</v>
      </c>
      <c r="K27" s="225">
        <f>IF($L27="In (zvyšuje náklady)",'Krok 1- Kalkulačka '!CD12,'Krok 1- Kalkulačka '!CD12)</f>
        <v>2668.21875</v>
      </c>
      <c r="L27" s="223" t="str">
        <f>'Krok 1- Kalkulačka '!M12</f>
        <v>In (zvyšuje náklady)</v>
      </c>
    </row>
    <row r="28" spans="1:12" ht="38.25" x14ac:dyDescent="0.2">
      <c r="A28" s="223">
        <f>'Krok 1- Kalkulačka '!B15</f>
        <v>3</v>
      </c>
      <c r="B28" s="223" t="str">
        <f>'Krok 1- Kalkulačka '!C15</f>
        <v>osvedčovanie ATP dopravného prostriedku alebo prepravného prostriedku na základe osvedčenia o schválení typu</v>
      </c>
      <c r="C28" s="223" t="str">
        <f>'Krok 1- Kalkulačka '!D15</f>
        <v>návrh zákona</v>
      </c>
      <c r="D28" s="223" t="str">
        <f>'Krok 1- Kalkulačka '!E15</f>
        <v>§ 6 ods. 1</v>
      </c>
      <c r="E28" s="223" t="str">
        <f>'Krok 1- Kalkulačka '!F15</f>
        <v>SK</v>
      </c>
      <c r="F28" s="226">
        <f>IF('Krok 1- Kalkulačka '!G15&gt;0,'Krok 1- Kalkulačka '!G15,"-")</f>
        <v>45108</v>
      </c>
      <c r="G28" s="223" t="str">
        <f>'Krok 1- Kalkulačka '!H15</f>
        <v>prevádzkovateľ dopravného prostriedku alebo prepravného prostriedku</v>
      </c>
      <c r="H28" s="224">
        <f>'Krok 1- Kalkulačka '!I15</f>
        <v>400</v>
      </c>
      <c r="I28" s="224" t="str">
        <f>'Krok 1- Kalkulačka '!K15</f>
        <v>N</v>
      </c>
      <c r="J28" s="225">
        <f>IF($L28="In (zvyšuje náklady)",'Krok 1- Kalkulačka '!CC15,'Krok 1- Kalkulačka '!CC15)</f>
        <v>34.609375</v>
      </c>
      <c r="K28" s="225">
        <f>IF($L28="In (zvyšuje náklady)",'Krok 1- Kalkulačka '!CD15,'Krok 1- Kalkulačka '!CD15)</f>
        <v>13843.75</v>
      </c>
      <c r="L28" s="223" t="str">
        <f>'Krok 1- Kalkulačka '!M15</f>
        <v>In (zvyšuje náklady)</v>
      </c>
    </row>
    <row r="29" spans="1:12" ht="63.75" x14ac:dyDescent="0.2">
      <c r="A29" s="223">
        <f>'Krok 1- Kalkulačka '!B18</f>
        <v>4</v>
      </c>
      <c r="B29" s="223" t="str">
        <f>'Krok 1- Kalkulačka '!C18</f>
        <v>osvedčovanie ATP dopravného prostriedku alebo prepravného prostriedku - osvedčovanie ATP bez osvedčenia o schválení typu alebo osvedčeovanie ATP pri predĺžení platnosti</v>
      </c>
      <c r="C29" s="223" t="str">
        <f>'Krok 1- Kalkulačka '!D18</f>
        <v>návrh zákona</v>
      </c>
      <c r="D29" s="223" t="str">
        <f>'Krok 1- Kalkulačka '!E18</f>
        <v>§ 6 ods. 1</v>
      </c>
      <c r="E29" s="223" t="str">
        <f>'Krok 1- Kalkulačka '!F18</f>
        <v>SK</v>
      </c>
      <c r="F29" s="226">
        <f>IF('Krok 1- Kalkulačka '!G18&gt;0,'Krok 1- Kalkulačka '!G18,"-")</f>
        <v>45108</v>
      </c>
      <c r="G29" s="223" t="str">
        <f>'Krok 1- Kalkulačka '!H18</f>
        <v>prevádzkovateľ dopravného prostriedku alebo prepravného prostriedku</v>
      </c>
      <c r="H29" s="224">
        <f>'Krok 1- Kalkulačka '!I18</f>
        <v>200</v>
      </c>
      <c r="I29" s="224" t="str">
        <f>'Krok 1- Kalkulačka '!K18</f>
        <v>N</v>
      </c>
      <c r="J29" s="225">
        <f>IF($L29="In (zvyšuje náklady)",'Krok 1- Kalkulačka '!CC18,'Krok 1- Kalkulačka '!CC18)</f>
        <v>9.8218750000000004</v>
      </c>
      <c r="K29" s="225">
        <f>IF($L29="In (zvyšuje náklady)",'Krok 1- Kalkulačka '!CD18,'Krok 1- Kalkulačka '!CD18)</f>
        <v>1964.375</v>
      </c>
      <c r="L29" s="223" t="str">
        <f>'Krok 1- Kalkulačka '!M18</f>
        <v>In (zvyšuje náklady)</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3500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22.5" x14ac:dyDescent="0.2">
      <c r="A10" s="80" t="s">
        <v>100</v>
      </c>
      <c r="B10" s="85" t="e">
        <f>SUM(B6:B9)</f>
        <v>#REF!</v>
      </c>
      <c r="C10" s="88" t="e">
        <f>SUM(C6:C9)</f>
        <v>#REF!</v>
      </c>
      <c r="E10" s="142">
        <f>'Krok 1- Kalkulačka '!B9</f>
        <v>1</v>
      </c>
      <c r="F10" s="142" t="str">
        <f>'Krok 1- Kalkulačka '!C9</f>
        <v>udelenie poverenia na vykonávanie skúšok ATP a osvedčovania ATP</v>
      </c>
      <c r="G10" s="142" t="str">
        <f>'Krok 1- Kalkulačka '!E9</f>
        <v>§ 3</v>
      </c>
      <c r="H10" s="142" t="str">
        <f>'Krok 1- Kalkulačka '!F9</f>
        <v>SK</v>
      </c>
      <c r="I10" s="142">
        <f>'Krok 1- Kalkulačka '!G9</f>
        <v>45108</v>
      </c>
      <c r="J10" s="142" t="str">
        <f>'Krok 1- Kalkulačka '!H9</f>
        <v>právnická osoba</v>
      </c>
      <c r="K10" s="142">
        <f>'Krok 1- Kalkulačka '!I9</f>
        <v>1</v>
      </c>
      <c r="L10" s="142">
        <f>'Krok 1- Kalkulačka '!L9</f>
        <v>0</v>
      </c>
      <c r="M10" s="143">
        <f>'Krok 1- Kalkulačka '!CC9</f>
        <v>108.52734375</v>
      </c>
      <c r="N10" s="143">
        <f>'Krok 1- Kalkulačka '!CD9</f>
        <v>108.52734375</v>
      </c>
      <c r="O10" s="142" t="str">
        <f>'Krok 1- Kalkulačka '!M9</f>
        <v>In (zvyšuje náklady)</v>
      </c>
    </row>
    <row r="11" spans="1:15" ht="20.25" customHeight="1" x14ac:dyDescent="0.2">
      <c r="A11" s="80" t="s">
        <v>84</v>
      </c>
      <c r="B11" s="86"/>
      <c r="C11" s="89"/>
      <c r="E11" s="142">
        <f>'Krok 1- Kalkulačka '!B12</f>
        <v>2</v>
      </c>
      <c r="F11" s="142" t="str">
        <f>'Krok 1- Kalkulačka '!C12</f>
        <v>protokol o skúškach dopravného prostriedku alebo prepravného prostriedku</v>
      </c>
      <c r="G11" s="142" t="str">
        <f>'Krok 1- Kalkulačka '!E12</f>
        <v>§ 2 ods. 2</v>
      </c>
      <c r="H11" s="142" t="str">
        <f>'Krok 1- Kalkulačka '!F12</f>
        <v>SK</v>
      </c>
      <c r="I11" s="142">
        <f>'Krok 1- Kalkulačka '!G12</f>
        <v>45108</v>
      </c>
      <c r="J11" s="142" t="str">
        <f>'Krok 1- Kalkulačka '!H12</f>
        <v>výrobca dopravného prostriedku alebo prepravného prostriedku</v>
      </c>
      <c r="K11" s="142">
        <f>'Krok 1- Kalkulačka '!I12</f>
        <v>2</v>
      </c>
      <c r="L11" s="142">
        <f>'Krok 1- Kalkulačka '!L12</f>
        <v>0</v>
      </c>
      <c r="M11" s="143">
        <f>'Krok 1- Kalkulačka '!CC12</f>
        <v>1334.109375</v>
      </c>
      <c r="N11" s="143">
        <f>'Krok 1- Kalkulačka '!CD12</f>
        <v>2668.21875</v>
      </c>
      <c r="O11" s="142" t="str">
        <f>'Krok 1- Kalkulačka '!M12</f>
        <v>In (zvyšuje náklady)</v>
      </c>
    </row>
    <row r="12" spans="1:15" ht="56.25" x14ac:dyDescent="0.2">
      <c r="A12" s="79" t="s">
        <v>114</v>
      </c>
      <c r="B12" s="85">
        <f>'Krok 1- Kalkulačka '!BA160</f>
        <v>0</v>
      </c>
      <c r="C12" s="88">
        <f>'Krok 1- Kalkulačka '!BI160</f>
        <v>0</v>
      </c>
      <c r="E12" s="142">
        <f>'Krok 1- Kalkulačka '!B15</f>
        <v>3</v>
      </c>
      <c r="F12" s="142" t="str">
        <f>'Krok 1- Kalkulačka '!C15</f>
        <v>osvedčovanie ATP dopravného prostriedku alebo prepravného prostriedku na základe osvedčenia o schválení typu</v>
      </c>
      <c r="G12" s="142" t="str">
        <f>'Krok 1- Kalkulačka '!E15</f>
        <v>§ 6 ods. 1</v>
      </c>
      <c r="H12" s="142" t="str">
        <f>'Krok 1- Kalkulačka '!F15</f>
        <v>SK</v>
      </c>
      <c r="I12" s="142">
        <f>'Krok 1- Kalkulačka '!G15</f>
        <v>45108</v>
      </c>
      <c r="J12" s="142" t="str">
        <f>'Krok 1- Kalkulačka '!H15</f>
        <v>prevádzkovateľ dopravného prostriedku alebo prepravného prostriedku</v>
      </c>
      <c r="K12" s="142">
        <f>'Krok 1- Kalkulačka '!I15</f>
        <v>400</v>
      </c>
      <c r="L12" s="142">
        <f>'Krok 1- Kalkulačka '!L15</f>
        <v>0</v>
      </c>
      <c r="M12" s="143">
        <f>'Krok 1- Kalkulačka '!CC15</f>
        <v>34.609375</v>
      </c>
      <c r="N12" s="143">
        <f>'Krok 1- Kalkulačka '!CD15</f>
        <v>13843.75</v>
      </c>
      <c r="O12" s="142" t="str">
        <f>'Krok 1- Kalkulačka '!M15</f>
        <v>In (zvyšuje náklady)</v>
      </c>
    </row>
    <row r="13" spans="1:15" ht="56.25" x14ac:dyDescent="0.2">
      <c r="A13" s="79" t="s">
        <v>180</v>
      </c>
      <c r="B13" s="84">
        <f>'Krok 1- Kalkulačka '!BR160</f>
        <v>0</v>
      </c>
      <c r="C13" s="87">
        <f>'Krok 1- Kalkulačka '!BZ160</f>
        <v>0</v>
      </c>
      <c r="E13" s="142">
        <f>'Krok 1- Kalkulačka '!B18</f>
        <v>4</v>
      </c>
      <c r="F13" s="142" t="str">
        <f>'Krok 1- Kalkulačka '!C18</f>
        <v>osvedčovanie ATP dopravného prostriedku alebo prepravného prostriedku - osvedčovanie ATP bez osvedčenia o schválení typu alebo osvedčeovanie ATP pri predĺžení platnosti</v>
      </c>
      <c r="G13" s="142" t="str">
        <f>'Krok 1- Kalkulačka '!E18</f>
        <v>§ 6 ods. 1</v>
      </c>
      <c r="H13" s="142" t="str">
        <f>'Krok 1- Kalkulačka '!F18</f>
        <v>SK</v>
      </c>
      <c r="I13" s="142">
        <f>'Krok 1- Kalkulačka '!G18</f>
        <v>45108</v>
      </c>
      <c r="J13" s="142" t="str">
        <f>'Krok 1- Kalkulačka '!H18</f>
        <v>prevádzkovateľ dopravného prostriedku alebo prepravného prostriedku</v>
      </c>
      <c r="K13" s="142">
        <f>'Krok 1- Kalkulačka '!I18</f>
        <v>200</v>
      </c>
      <c r="L13" s="142">
        <f>'Krok 1- Kalkulačka '!L18</f>
        <v>0</v>
      </c>
      <c r="M13" s="143">
        <f>'Krok 1- Kalkulačka '!CC18</f>
        <v>9.8218750000000004</v>
      </c>
      <c r="N13" s="143">
        <f>'Krok 1- Kalkulačka '!CD18</f>
        <v>1964.375</v>
      </c>
      <c r="O13" s="142" t="str">
        <f>'Krok 1- Kalkulačka '!M18</f>
        <v>In (zvyšuje náklady)</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Strelkova Monika</cp:lastModifiedBy>
  <cp:lastPrinted>2020-07-31T11:00:31Z</cp:lastPrinted>
  <dcterms:created xsi:type="dcterms:W3CDTF">2014-07-30T13:24:38Z</dcterms:created>
  <dcterms:modified xsi:type="dcterms:W3CDTF">2022-12-19T13:41:40Z</dcterms:modified>
</cp:coreProperties>
</file>