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updateLinks="never" defaultThemeVersion="124226"/>
  <mc:AlternateContent xmlns:mc="http://schemas.openxmlformats.org/markup-compatibility/2006">
    <mc:Choice Requires="x15">
      <x15ac:absPath xmlns:x15ac="http://schemas.microsoft.com/office/spreadsheetml/2010/11/ac" url="C:\Users\alexander.ludva\Desktop\LRV_spis\LRV_final\"/>
    </mc:Choice>
  </mc:AlternateContent>
  <xr:revisionPtr revIDLastSave="0" documentId="13_ncr:1_{01337E52-0F19-4BC7-B094-31E2B7236EB5}" xr6:coauthVersionLast="36" xr6:coauthVersionMax="36" xr10:uidLastSave="{00000000-0000-0000-0000-000000000000}"/>
  <bookViews>
    <workbookView xWindow="0" yWindow="0" windowWidth="14385" windowHeight="3570" firstSheet="1" activeTab="3" xr2:uid="{00000000-000D-0000-FFFF-FFFF00000000}"/>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91029"/>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I12" i="10"/>
  <c r="AL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J9" i="10"/>
  <c r="AI9" i="10"/>
  <c r="AG9" i="10"/>
  <c r="I75" i="15" l="1"/>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48" i="10"/>
  <c r="BB42" i="10"/>
  <c r="AZ153" i="10"/>
  <c r="AZ111" i="10"/>
  <c r="AZ105" i="10"/>
  <c r="AZ75" i="10"/>
  <c r="AZ63" i="10"/>
  <c r="AX147" i="10"/>
  <c r="AX111" i="10"/>
  <c r="AX102" i="10"/>
  <c r="AX87" i="10"/>
  <c r="AX78" i="10"/>
  <c r="AX42" i="10"/>
  <c r="AX99" i="10" l="1"/>
  <c r="AX126" i="10"/>
  <c r="AX135" i="10"/>
  <c r="AX54" i="10"/>
  <c r="AX150" i="10"/>
  <c r="BB54" i="10"/>
  <c r="AZ99" i="10"/>
  <c r="AX51" i="10"/>
  <c r="AX63" i="10"/>
  <c r="AZ51" i="10"/>
  <c r="BB63" i="10"/>
  <c r="AX123" i="10"/>
  <c r="BB51" i="10"/>
  <c r="AX75" i="10"/>
  <c r="AZ57"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AF12" i="10" s="1"/>
  <c r="Z9" i="10"/>
  <c r="AH9" i="10" s="1"/>
  <c r="X9" i="10"/>
  <c r="AF9" i="10" s="1"/>
  <c r="AV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J32" i="15" l="1"/>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AK9" i="10" s="1"/>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BJ9" i="10" s="1"/>
  <c r="BK9" i="10" s="1"/>
  <c r="AL9" i="10"/>
  <c r="BB9" i="10" s="1"/>
  <c r="BC9" i="10" s="1"/>
  <c r="CC9" i="10"/>
  <c r="J26" i="15" s="1"/>
  <c r="AE9" i="10"/>
  <c r="AM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author>
    <author>localuser</author>
    <author>Gajdosikova Jana</author>
    <author>Asistent</author>
  </authors>
  <commentList>
    <comment ref="N6" authorId="0" shapeId="0" xr:uid="{00000000-0006-0000-0100-00000100000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xr:uid="{00000000-0006-0000-0100-000002000000}">
      <text>
        <r>
          <rPr>
            <sz val="9"/>
            <color indexed="81"/>
            <rFont val="Segoe UI"/>
            <family val="2"/>
          </rPr>
          <t xml:space="preserve">Napr.: Zníženie frekvencie povinných kontrol z ročnej na dvojročnú.
</t>
        </r>
      </text>
    </comment>
    <comment ref="D7" authorId="0" shapeId="0" xr:uid="{00000000-0006-0000-0100-000003000000}">
      <text>
        <r>
          <rPr>
            <sz val="9"/>
            <color indexed="81"/>
            <rFont val="Segoe UI"/>
            <family val="2"/>
          </rPr>
          <t>Napr.: Zákon č. 563/2009 Z. z.</t>
        </r>
      </text>
    </comment>
    <comment ref="E7" authorId="0" shapeId="0" xr:uid="{00000000-0006-0000-0100-000004000000}">
      <text>
        <r>
          <rPr>
            <sz val="9"/>
            <color indexed="81"/>
            <rFont val="Segoe UI"/>
            <family val="2"/>
          </rPr>
          <t>Napr.: § 15, ods. 2, písm. b</t>
        </r>
      </text>
    </comment>
    <comment ref="F7" authorId="1" shapeId="0" xr:uid="{00000000-0006-0000-0100-000005000000}">
      <text>
        <r>
          <rPr>
            <sz val="9"/>
            <color indexed="81"/>
            <rFont val="Segoe UI"/>
            <family val="2"/>
            <charset val="238"/>
          </rPr>
          <t xml:space="preserve">SR / EÚ Úplná harmonizácia / EÚ harmonizácia s možnosťou voľby
</t>
        </r>
      </text>
    </comment>
    <comment ref="G7" authorId="1" shapeId="0" xr:uid="{00000000-0006-0000-0100-000006000000}">
      <text>
        <r>
          <rPr>
            <sz val="9"/>
            <color indexed="81"/>
            <rFont val="Segoe UI"/>
            <family val="2"/>
            <charset val="238"/>
          </rPr>
          <t xml:space="preserve">Napr.: 1.7.2022
</t>
        </r>
      </text>
    </comment>
    <comment ref="H7" authorId="0" shapeId="0" xr:uid="{00000000-0006-0000-0100-000007000000}">
      <text>
        <r>
          <rPr>
            <sz val="9"/>
            <color indexed="81"/>
            <rFont val="Segoe UI"/>
            <family val="2"/>
          </rPr>
          <t>Napr.: Hotely, Predajne, Autodopravcovia a pod.</t>
        </r>
      </text>
    </comment>
    <comment ref="I7" authorId="1" shapeId="0" xr:uid="{00000000-0006-0000-0100-000008000000}">
      <text>
        <r>
          <rPr>
            <sz val="9"/>
            <color indexed="81"/>
            <rFont val="Segoe UI"/>
            <family val="2"/>
            <charset val="238"/>
          </rPr>
          <t>Uveďte počet, koľkých podnikateľských subjektov spolu sa dotkne zmena regulácie.</t>
        </r>
      </text>
    </comment>
    <comment ref="M7" authorId="2" shapeId="0" xr:uid="{00000000-0006-0000-0100-000009000000}">
      <text>
        <r>
          <rPr>
            <sz val="9"/>
            <color indexed="81"/>
            <rFont val="Segoe UI"/>
            <family val="2"/>
            <charset val="238"/>
          </rPr>
          <t>Vyberte jednu z možností, podľa toho, či regulácia zvyšuje alebo znižuje náklady.</t>
        </r>
      </text>
    </comment>
    <comment ref="P7" authorId="0" shapeId="0" xr:uid="{00000000-0006-0000-0100-00000A000000}">
      <text>
        <r>
          <rPr>
            <sz val="9"/>
            <color indexed="81"/>
            <rFont val="Segoe UI"/>
            <family val="2"/>
          </rPr>
          <t>Zmeny v nákladoch na nákup tovarov a služieb</t>
        </r>
      </text>
    </comment>
    <comment ref="S7" authorId="0" shapeId="0" xr:uid="{00000000-0006-0000-0100-00000B000000}">
      <text>
        <r>
          <rPr>
            <sz val="9"/>
            <color indexed="81"/>
            <rFont val="Segoe UI"/>
            <family val="2"/>
          </rPr>
          <t>Zmeny v čase, ktorý zamestnanci trávia plnením povinností súvisiacich s reguláciou.</t>
        </r>
      </text>
    </comment>
    <comment ref="N8" authorId="1" shapeId="0" xr:uid="{00000000-0006-0000-0100-00000C000000}">
      <text>
        <r>
          <rPr>
            <sz val="9"/>
            <color indexed="81"/>
            <rFont val="Segoe UI"/>
            <family val="2"/>
            <charset val="238"/>
          </rPr>
          <t>Použite najmä čísla z Analýzy vplyvov na rozpočet verejnej správy</t>
        </r>
      </text>
    </comment>
    <comment ref="O8" authorId="1" shapeId="0" xr:uid="{00000000-0006-0000-0100-00000D00000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xr:uid="{00000000-0006-0000-0100-00000E00000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<sst xmlns="http://schemas.openxmlformats.org/spreadsheetml/2006/main" count="718" uniqueCount="219">
  <si>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</si>
  <si>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</si>
  <si>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</si>
  <si>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</si>
  <si>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</si>
  <si>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</si>
  <si>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</si>
  <si>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</si>
  <si>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</si>
  <si>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</si>
  <si>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</si>
  <si>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</si>
  <si>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</si>
  <si>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</si>
  <si>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</si>
  <si>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</si>
  <si>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</si>
  <si>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</si>
  <si>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</si>
  <si>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</si>
  <si>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</si>
  <si>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</si>
  <si>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</si>
  <si>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</si>
  <si>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</si>
  <si>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</si>
  <si>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</si>
  <si>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</si>
  <si>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</si>
  <si>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</si>
  <si>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</si>
  <si>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</si>
  <si>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</si>
  <si>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</si>
  <si>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</si>
  <si>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</si>
  <si>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</si>
  <si>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</si>
  <si>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</si>
  <si>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</si>
  <si>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</si>
  <si>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</si>
  <si>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</si>
  <si>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</si>
  <si>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</si>
  <si>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</si>
  <si>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</si>
  <si>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</si>
  <si>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</si>
  <si>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</si>
  <si>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</si>
  <si>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</si>
  <si>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</si>
  <si>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</si>
  <si>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</si>
  <si>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</si>
  <si>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</si>
  <si>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</si>
  <si>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</si>
  <si>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</si>
  <si>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</si>
  <si>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</si>
  <si>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</si>
  <si>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</si>
  <si>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</si>
  <si>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</si>
  <si>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</si>
  <si>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</si>
  <si>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</si>
  <si>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</si>
  <si>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</si>
  <si>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</si>
  <si>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</si>
  <si>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</si>
  <si>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</si>
  <si>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</si>
  <si>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</si>
  <si>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</si>
  <si>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</si>
  <si>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</si>
  <si>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</si>
  <si>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</si>
  <si>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</si>
  <si>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</si>
  <si>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</si>
  <si>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</si>
  <si>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</si>
  <si>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</si>
  <si>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</si>
  <si>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</si>
  <si>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</si>
  <si>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</si>
  <si>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</si>
  <si>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</si>
  <si>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</si>
  <si>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</si>
  <si>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</si>
  <si>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</si>
  <si>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</si>
  <si>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</si>
  <si>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</si>
  <si>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</si>
  <si>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</si>
  <si>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</si>
  <si>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</si>
  <si>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</si>
  <si>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</si>
  <si>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</si>
  <si>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</si>
  <si>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</si>
  <si>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</si>
  <si>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</si>
  <si>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</si>
  <si>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</si>
  <si>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</si>
  <si>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</si>
  <si>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</si>
  <si>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</si>
  <si>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</si>
  <si>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</si>
  <si>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</si>
  <si>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</si>
  <si>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</si>
  <si>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</si>
  <si>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</si>
  <si>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</si>
  <si>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</si>
  <si>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</si>
  <si>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</si>
  <si>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</si>
  <si>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</si>
  <si>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</si>
  <si>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</si>
  <si>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</si>
  <si>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</si>
  <si>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</si>
  <si>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</si>
  <si>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</si>
  <si>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</si>
  <si>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</si>
  <si>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</si>
  <si>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</si>
  <si>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</si>
  <si>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</si>
  <si>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</si>
  <si>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</si>
  <si>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</si>
  <si>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</si>
  <si>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</si>
  <si>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</si>
  <si>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</si>
  <si>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</si>
  <si>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</si>
  <si>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</si>
  <si>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</si>
  <si>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</si>
  <si>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</si>
  <si>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</si>
  <si>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</si>
  <si>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</si>
  <si>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</si>
  <si>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</si>
  <si>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</si>
  <si>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</si>
  <si>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</si>
  <si>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</si>
  <si>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</si>
  <si>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</si>
  <si>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</si>
  <si>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</si>
  <si>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</si>
  <si>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</si>
  <si>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</si>
  <si>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</si>
  <si>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</si>
  <si>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</si>
  <si>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</si>
  <si>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</si>
  <si>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</si>
  <si>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</si>
  <si>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</si>
  <si>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</si>
  <si>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</si>
  <si>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</si>
  <si>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</si>
  <si>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</si>
  <si>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</si>
  <si>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</si>
  <si>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</si>
  <si>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</si>
  <si>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</si>
  <si>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</si>
  <si>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</si>
  <si>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</si>
  <si>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</si>
  <si>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</si>
  <si>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</si>
  <si>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</si>
  <si>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</si>
  <si>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</si>
  <si>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</si>
  <si>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</si>
  <si>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</si>
  <si>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</si>
  <si>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</si>
  <si>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</si>
  <si>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</si>
  <si>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</si>
  <si>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</si>
  <si>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</si>
  <si>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</si>
  <si>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</si>
  <si>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</si>
  <si>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In (zvyšuje náklady)</t>
  </si>
  <si>
    <t>Administratívna záťaž pre súkromných zriaďovateľov v súvislosti s novými úpravami.</t>
  </si>
  <si>
    <t>Zákon č. 245/2008 Z.z.</t>
  </si>
  <si>
    <t>Zvýšené riziko odhlásenia sa dieťaťa/žiaka so špeciálnymi výchovno-vzdelávacími potrebami zo súkromnej školy v prípade, že súkromná škola nebude vedieť poskytnúť nárokované podporné opatrenia.</t>
  </si>
  <si>
    <t>Nový § 145a a nový § 145b</t>
  </si>
  <si>
    <t>Zriaďovatelia súkromných škôl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</si>
</sst>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xr:uid="{00000000-0005-0000-0000-000001000000}"/>
    <cellStyle name="Normal 2" xfId="1" xr:uid="{00000000-0005-0000-0000-000002000000}"/>
    <cellStyle name="Normal 3" xfId="6" xr:uid="{00000000-0005-0000-0000-000003000000}"/>
    <cellStyle name="Normálna" xfId="0" builtinId="0"/>
    <cellStyle name="Normálna 2" xfId="2" xr:uid="{00000000-0005-0000-0000-000005000000}"/>
    <cellStyle name="Normálna 2 2" xfId="3" xr:uid="{00000000-0005-0000-0000-000006000000}"/>
    <cellStyle name="Normálna 3" xfId="4" xr:uid="{00000000-0005-0000-0000-000007000000}"/>
    <cellStyle name="Normálna 4" xfId="7" xr:uid="{00000000-0005-0000-0000-000008000000}"/>
    <cellStyle name="Normálna 5" xfId="9" xr:uid="{00000000-0005-0000-0000-000009000000}"/>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vstupy!$B$2:$B$13</xm:f>
          </x14:formula1>
          <xm:sqref>B11:B13</xm:sqref>
        </x14:dataValidation>
        <x14:dataValidation type="list" allowBlank="1" showInputMessage="1" showErrorMessage="1" xr:uid="{00000000-0002-0000-0000-000001000000}">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175"/>
  <sheetViews>
    <sheetView showGridLines="0" zoomScale="70" zoomScaleNormal="70" workbookViewId="0">
      <pane xSplit="2" ySplit="8" topLeftCell="F9" activePane="bottomRight" state="frozen"/>
      <selection pane="topRight" activeCell="C1" sqref="C1"/>
      <selection pane="bottomLeft" activeCell="A8" sqref="A8"/>
      <selection pane="bottomRight" activeCell="B9" sqref="B9:V14"/>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196</v>
      </c>
      <c r="AO6" s="341"/>
      <c r="AP6" s="341"/>
      <c r="AQ6" s="341"/>
      <c r="AR6" s="341"/>
      <c r="AS6" s="341"/>
      <c r="AT6" s="341"/>
      <c r="AU6" s="342"/>
      <c r="AV6" s="345" t="s">
        <v>86</v>
      </c>
      <c r="AW6" s="346"/>
      <c r="AX6" s="346"/>
      <c r="AY6" s="346"/>
      <c r="AZ6" s="346"/>
      <c r="BA6" s="346"/>
      <c r="BB6" s="346"/>
      <c r="BC6" s="347"/>
      <c r="BD6" s="345" t="s">
        <v>197</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2" t="s">
        <v>137</v>
      </c>
      <c r="AM7" s="333"/>
      <c r="AN7" s="308" t="s">
        <v>203</v>
      </c>
      <c r="AO7" s="309"/>
      <c r="AP7" s="309" t="s">
        <v>204</v>
      </c>
      <c r="AQ7" s="309"/>
      <c r="AR7" s="310" t="s">
        <v>138</v>
      </c>
      <c r="AS7" s="310"/>
      <c r="AT7" s="343" t="s">
        <v>137</v>
      </c>
      <c r="AU7" s="344"/>
      <c r="AV7" s="287" t="s">
        <v>203</v>
      </c>
      <c r="AW7" s="288"/>
      <c r="AX7" s="288" t="s">
        <v>204</v>
      </c>
      <c r="AY7" s="288"/>
      <c r="AZ7" s="289" t="s">
        <v>138</v>
      </c>
      <c r="BA7" s="288"/>
      <c r="BB7" s="332" t="s">
        <v>137</v>
      </c>
      <c r="BC7" s="333"/>
      <c r="BD7" s="287" t="s">
        <v>203</v>
      </c>
      <c r="BE7" s="288"/>
      <c r="BF7" s="288" t="s">
        <v>204</v>
      </c>
      <c r="BG7" s="288"/>
      <c r="BH7" s="289" t="s">
        <v>138</v>
      </c>
      <c r="BI7" s="288"/>
      <c r="BJ7" s="332" t="s">
        <v>137</v>
      </c>
      <c r="BK7" s="333"/>
      <c r="BL7" s="330" t="s">
        <v>136</v>
      </c>
      <c r="BM7" s="287" t="s">
        <v>203</v>
      </c>
      <c r="BN7" s="288"/>
      <c r="BO7" s="288" t="s">
        <v>204</v>
      </c>
      <c r="BP7" s="288"/>
      <c r="BQ7" s="289" t="s">
        <v>138</v>
      </c>
      <c r="BR7" s="288"/>
      <c r="BS7" s="332" t="s">
        <v>137</v>
      </c>
      <c r="BT7" s="297"/>
      <c r="BU7" s="287" t="s">
        <v>203</v>
      </c>
      <c r="BV7" s="288"/>
      <c r="BW7" s="288" t="s">
        <v>204</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214</v>
      </c>
      <c r="D9" s="269" t="s">
        <v>215</v>
      </c>
      <c r="E9" s="269" t="s">
        <v>217</v>
      </c>
      <c r="F9" s="269" t="s">
        <v>182</v>
      </c>
      <c r="G9" s="284">
        <v>45170</v>
      </c>
      <c r="H9" s="269" t="s">
        <v>218</v>
      </c>
      <c r="I9" s="324">
        <v>375</v>
      </c>
      <c r="J9" s="321">
        <f t="shared" ref="J9" si="0">IF(I9="N",0,I9)</f>
        <v>375</v>
      </c>
      <c r="K9" s="272">
        <v>375</v>
      </c>
      <c r="L9" s="273">
        <f t="shared" ref="L9:L12" si="1">IF(K9="N",0,K9)</f>
        <v>375</v>
      </c>
      <c r="M9" s="269" t="s">
        <v>213</v>
      </c>
      <c r="N9" s="283"/>
      <c r="O9" s="320"/>
      <c r="P9" s="283"/>
      <c r="Q9" s="286" t="s">
        <v>50</v>
      </c>
      <c r="R9" s="300">
        <f>VLOOKUP(Q9,vstupy!$B$17:$C$27,2,FALSE)</f>
        <v>0</v>
      </c>
      <c r="S9" s="283">
        <v>600</v>
      </c>
      <c r="T9" s="153" t="s">
        <v>51</v>
      </c>
      <c r="U9" s="218">
        <f>IFERROR(VLOOKUP(T9,vstupy!$B$2:$C$13,2,FALSE),0)</f>
        <v>0</v>
      </c>
      <c r="V9" s="286" t="s">
        <v>10</v>
      </c>
      <c r="W9" s="279">
        <f>VLOOKUP(V9,vstupy!$B$17:$C$27,2,FALSE)</f>
        <v>12</v>
      </c>
      <c r="X9" s="281">
        <f>IFERROR(IF(J9=0,"N",N9/I9),0)</f>
        <v>0</v>
      </c>
      <c r="Y9" s="276">
        <f>N9</f>
        <v>0</v>
      </c>
      <c r="Z9" s="276">
        <f>IFERROR(IF(J9=0,"N",O9/I9),0)</f>
        <v>0</v>
      </c>
      <c r="AA9" s="276">
        <f>O9</f>
        <v>0</v>
      </c>
      <c r="AB9" s="276">
        <f>P9*R9</f>
        <v>0</v>
      </c>
      <c r="AC9" s="276">
        <f t="shared" ref="AC9" si="2">IFERROR(AB9*J9,0)</f>
        <v>0</v>
      </c>
      <c r="AD9" s="276">
        <f>IF(S9&gt;0,IF(W9&gt;0,($G$6/160)*(S9/60)*W9,0),IF(W9&gt;0,($G$6/160)*((U9+U10+U11)/60)*W9,0))</f>
        <v>1227.9375</v>
      </c>
      <c r="AE9" s="274">
        <f t="shared" ref="AE9" si="3">IFERROR(AD9*J9,0)</f>
        <v>460476.5625</v>
      </c>
      <c r="AF9" s="290">
        <f t="shared" ref="AF9:AM9" si="4">IF($M9="In (zvyšuje náklady)",X9,0)</f>
        <v>0</v>
      </c>
      <c r="AG9" s="302">
        <f t="shared" si="4"/>
        <v>0</v>
      </c>
      <c r="AH9" s="302">
        <f t="shared" si="4"/>
        <v>0</v>
      </c>
      <c r="AI9" s="302">
        <f t="shared" si="4"/>
        <v>0</v>
      </c>
      <c r="AJ9" s="302">
        <f t="shared" si="4"/>
        <v>0</v>
      </c>
      <c r="AK9" s="302">
        <f t="shared" si="4"/>
        <v>0</v>
      </c>
      <c r="AL9" s="302">
        <f t="shared" si="4"/>
        <v>1227.9375</v>
      </c>
      <c r="AM9" s="334">
        <f t="shared" si="4"/>
        <v>460476.5625</v>
      </c>
      <c r="AN9" s="311">
        <f>IF($M9="In (zvyšuje náklady)",0,X9)</f>
        <v>0</v>
      </c>
      <c r="AO9" s="306">
        <f t="shared" ref="AO9:AT9" si="5">IF($M9="In (zvyšuje náklady)",0,Y9)</f>
        <v>0</v>
      </c>
      <c r="AP9" s="306">
        <f t="shared" si="5"/>
        <v>0</v>
      </c>
      <c r="AQ9" s="306">
        <f t="shared" si="5"/>
        <v>0</v>
      </c>
      <c r="AR9" s="306">
        <f t="shared" si="5"/>
        <v>0</v>
      </c>
      <c r="AS9" s="306">
        <f t="shared" si="5"/>
        <v>0</v>
      </c>
      <c r="AT9" s="306">
        <f t="shared" si="5"/>
        <v>0</v>
      </c>
      <c r="AU9" s="335">
        <f>IF($M9="In (zvyšuje náklady)",0,AE9)</f>
        <v>0</v>
      </c>
      <c r="AV9" s="290">
        <f>IF($L9&gt;0,AF9,0)</f>
        <v>0</v>
      </c>
      <c r="AW9" s="302">
        <f>IF($L9&gt;0,$L9*AV9,0)</f>
        <v>0</v>
      </c>
      <c r="AX9" s="302">
        <f>IF($L9&gt;0,AH9,0)</f>
        <v>0</v>
      </c>
      <c r="AY9" s="302">
        <f>IF($L9&gt;0,$L9*AX9,0)</f>
        <v>0</v>
      </c>
      <c r="AZ9" s="302">
        <f>IF($L9&gt;0,AJ9,0)</f>
        <v>0</v>
      </c>
      <c r="BA9" s="302">
        <f>IF($L9&gt;0,$L9*AZ9,0)</f>
        <v>0</v>
      </c>
      <c r="BB9" s="302">
        <f>IF($L9&gt;0,AL9,0)</f>
        <v>1227.9375</v>
      </c>
      <c r="BC9" s="334">
        <f>IF($L9&gt;0,$L9*BB9,0)</f>
        <v>460476.5625</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f>IF(F9=vstupy!F$6,"1",0)</f>
        <v>0</v>
      </c>
      <c r="BM9" s="290">
        <f>IF($BL9="1",AF9,0)</f>
        <v>0</v>
      </c>
      <c r="BN9" s="302">
        <f t="shared" ref="BN9:BT9" si="6">IF($BL9="1",AG9,0)</f>
        <v>0</v>
      </c>
      <c r="BO9" s="302">
        <f t="shared" si="6"/>
        <v>0</v>
      </c>
      <c r="BP9" s="302">
        <f t="shared" si="6"/>
        <v>0</v>
      </c>
      <c r="BQ9" s="302">
        <f t="shared" si="6"/>
        <v>0</v>
      </c>
      <c r="BR9" s="302">
        <f t="shared" si="6"/>
        <v>0</v>
      </c>
      <c r="BS9" s="302">
        <f t="shared" si="6"/>
        <v>0</v>
      </c>
      <c r="BT9" s="334">
        <f t="shared" si="6"/>
        <v>0</v>
      </c>
      <c r="BU9" s="290">
        <f>IF($BL9="1",AN9,0)</f>
        <v>0</v>
      </c>
      <c r="BV9" s="311">
        <f t="shared" ref="BV9:CB9" si="7">IF($BL9="1",AO9,0)</f>
        <v>0</v>
      </c>
      <c r="BW9" s="311">
        <f t="shared" si="7"/>
        <v>0</v>
      </c>
      <c r="BX9" s="311">
        <f t="shared" si="7"/>
        <v>0</v>
      </c>
      <c r="BY9" s="311">
        <f t="shared" si="7"/>
        <v>0</v>
      </c>
      <c r="BZ9" s="311">
        <f t="shared" si="7"/>
        <v>0</v>
      </c>
      <c r="CA9" s="311">
        <f t="shared" si="7"/>
        <v>0</v>
      </c>
      <c r="CB9" s="348">
        <f t="shared" si="7"/>
        <v>0</v>
      </c>
      <c r="CC9" s="318">
        <f>IFERROR(IF($X9="N/A",Z9+AB9+AD9,X9+Z9+AB9+AD9),0)</f>
        <v>1227.9375</v>
      </c>
      <c r="CD9" s="327">
        <f>Y9+AA9+AC9+AE9</f>
        <v>460476.5625</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t="s">
        <v>216</v>
      </c>
      <c r="D12" s="269" t="s">
        <v>215</v>
      </c>
      <c r="E12" s="269" t="s">
        <v>217</v>
      </c>
      <c r="F12" s="269" t="s">
        <v>182</v>
      </c>
      <c r="G12" s="284">
        <v>45170</v>
      </c>
      <c r="H12" s="269" t="s">
        <v>218</v>
      </c>
      <c r="I12" s="272">
        <v>35</v>
      </c>
      <c r="J12" s="321">
        <f t="shared" ref="J12" si="8">IF(I12="N",0,I12)</f>
        <v>35</v>
      </c>
      <c r="K12" s="272">
        <v>35</v>
      </c>
      <c r="L12" s="273">
        <f t="shared" si="1"/>
        <v>35</v>
      </c>
      <c r="M12" s="269" t="s">
        <v>213</v>
      </c>
      <c r="N12" s="283"/>
      <c r="O12" s="283"/>
      <c r="P12" s="283">
        <v>3011</v>
      </c>
      <c r="Q12" s="286" t="s">
        <v>3</v>
      </c>
      <c r="R12" s="300">
        <f>VLOOKUP(Q12,vstupy!$B$17:$C$27,2,FALSE)</f>
        <v>1</v>
      </c>
      <c r="S12" s="283"/>
      <c r="T12" s="153" t="s">
        <v>51</v>
      </c>
      <c r="U12" s="218">
        <f>IFERROR(VLOOKUP(T12,vstupy!$B$2:$C$12,2,FALSE),0)</f>
        <v>0</v>
      </c>
      <c r="V12" s="286" t="s">
        <v>50</v>
      </c>
      <c r="W12" s="279">
        <f>VLOOKUP(V12,vstupy!$B$17:$C$27,2,FALSE)</f>
        <v>0</v>
      </c>
      <c r="X12" s="281">
        <f t="shared" ref="X12" si="9">IFERROR(IF(J12=0,"N",N12/I12),0)</f>
        <v>0</v>
      </c>
      <c r="Y12" s="276">
        <f t="shared" ref="Y12:Y24" si="10">N12</f>
        <v>0</v>
      </c>
      <c r="Z12" s="276">
        <f t="shared" ref="Z12" si="11">IFERROR(IF(J12=0,"N",O12/I12),0)</f>
        <v>0</v>
      </c>
      <c r="AA12" s="276">
        <f t="shared" ref="AA12" si="12">O12</f>
        <v>0</v>
      </c>
      <c r="AB12" s="276">
        <f t="shared" ref="AB12" si="13">P12*R12</f>
        <v>3011</v>
      </c>
      <c r="AC12" s="276">
        <f t="shared" ref="AC12" si="14">IFERROR(AB12*J12,0)</f>
        <v>105385</v>
      </c>
      <c r="AD12" s="278">
        <f>IF(S12&gt;0,IF(W12&gt;0,($G$6/160)*(S12/60)*W12,0),IF(W12&gt;0,($G$6/160)*((U12+U13+U14)/60)*W12,0))</f>
        <v>0</v>
      </c>
      <c r="AE12" s="274">
        <f t="shared" ref="AE12:AE75" si="15">IFERROR(AD12*J12,0)</f>
        <v>0</v>
      </c>
      <c r="AF12" s="291">
        <f>IF($M12="In (zvyšuje náklady)",X12,0)</f>
        <v>0</v>
      </c>
      <c r="AG12" s="303">
        <f t="shared" ref="AG12:AM12" si="16">IF($M12="In (zvyšuje náklady)",Y12,0)</f>
        <v>0</v>
      </c>
      <c r="AH12" s="303">
        <f t="shared" si="16"/>
        <v>0</v>
      </c>
      <c r="AI12" s="303">
        <f t="shared" si="16"/>
        <v>0</v>
      </c>
      <c r="AJ12" s="303">
        <f t="shared" si="16"/>
        <v>3011</v>
      </c>
      <c r="AK12" s="303">
        <f t="shared" si="16"/>
        <v>105385</v>
      </c>
      <c r="AL12" s="303">
        <f t="shared" si="16"/>
        <v>0</v>
      </c>
      <c r="AM12" s="314">
        <f t="shared" si="16"/>
        <v>0</v>
      </c>
      <c r="AN12" s="306">
        <f t="shared" ref="AN12" si="17">IF($M12="In (zvyšuje náklady)",0,X12)</f>
        <v>0</v>
      </c>
      <c r="AO12" s="306">
        <f t="shared" ref="AO12" si="18">IF($M12="In (zvyšuje náklady)",0,Y12)</f>
        <v>0</v>
      </c>
      <c r="AP12" s="306">
        <f t="shared" ref="AP12" si="19">IF($M12="In (zvyšuje náklady)",0,Z12)</f>
        <v>0</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5">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3011</v>
      </c>
      <c r="BA12" s="303">
        <f t="shared" ref="BA12" si="27">IF($L12&gt;0,$L12*AZ12,0)</f>
        <v>105385</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3011</v>
      </c>
      <c r="CD12" s="314">
        <f>Y12+AA12+AC12+AE12</f>
        <v>105385</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c r="D15" s="269"/>
      <c r="E15" s="269"/>
      <c r="F15" s="269" t="s">
        <v>177</v>
      </c>
      <c r="G15" s="284"/>
      <c r="H15" s="269"/>
      <c r="I15" s="269"/>
      <c r="J15" s="273">
        <f t="shared" ref="J15" si="53">IF(I15="N",0,I15)</f>
        <v>0</v>
      </c>
      <c r="K15" s="269"/>
      <c r="L15" s="273">
        <f t="shared" ref="L15" si="54">IF(K15="N",0,K15)</f>
        <v>0</v>
      </c>
      <c r="M15" s="269" t="s">
        <v>177</v>
      </c>
      <c r="N15" s="283"/>
      <c r="O15" s="283"/>
      <c r="P15" s="301"/>
      <c r="Q15" s="286" t="s">
        <v>50</v>
      </c>
      <c r="R15" s="300">
        <f>VLOOKUP(Q15,vstupy!$B$17:$C$27,2,FALSE)</f>
        <v>0</v>
      </c>
      <c r="S15" s="283"/>
      <c r="T15" s="153" t="s">
        <v>51</v>
      </c>
      <c r="U15" s="218">
        <f>IFERROR(VLOOKUP(T15,vstupy!$B$2:$C$12,2,FALSE),0)</f>
        <v>0</v>
      </c>
      <c r="V15" s="286" t="s">
        <v>50</v>
      </c>
      <c r="W15" s="279">
        <f>VLOOKUP(V15,vstupy!$B$17:$C$27,2,FALSE)</f>
        <v>0</v>
      </c>
      <c r="X15" s="281" t="str">
        <f t="shared" ref="X15" si="55">IFERROR(IF(J15=0,"N",N15/I15),0)</f>
        <v>N</v>
      </c>
      <c r="Y15" s="276">
        <f t="shared" si="10"/>
        <v>0</v>
      </c>
      <c r="Z15" s="276" t="str">
        <f t="shared" ref="Z15" si="56">IFERROR(IF(J15=0,"N",O15/I15),0)</f>
        <v>N</v>
      </c>
      <c r="AA15" s="276">
        <f t="shared" ref="AA15" si="57">O15</f>
        <v>0</v>
      </c>
      <c r="AB15" s="276">
        <f t="shared" ref="AB15" si="58">P15*R15</f>
        <v>0</v>
      </c>
      <c r="AC15" s="276">
        <f t="shared" ref="AC15:AC78" si="59">IFERROR(AB15*J15,0)</f>
        <v>0</v>
      </c>
      <c r="AD15" s="278">
        <f t="shared" ref="AD15" si="60">IF(S15&gt;0,IF(W15&gt;0,($G$6/160)*(S15/60)*W15,0),IF(W15&gt;0,($G$6/160)*((U15+U16+U17)/60)*W15,0))</f>
        <v>0</v>
      </c>
      <c r="AE15" s="274">
        <f t="shared" si="15"/>
        <v>0</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t="str">
        <f t="shared" ref="AN15" si="62">IF($M15="In (zvyšuje náklady)",0,X15)</f>
        <v>N</v>
      </c>
      <c r="AO15" s="306">
        <f t="shared" ref="AO15" si="63">IF($M15="In (zvyšuje náklady)",0,Y15)</f>
        <v>0</v>
      </c>
      <c r="AP15" s="306" t="str">
        <f t="shared" ref="AP15" si="64">IF($M15="In (zvyšuje náklady)",0,Z15)</f>
        <v>N</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5">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0</v>
      </c>
      <c r="CD15" s="314">
        <f>Y15+AA15+AC15+AE15</f>
        <v>0</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c r="D18" s="269"/>
      <c r="E18" s="269"/>
      <c r="F18" s="269" t="s">
        <v>177</v>
      </c>
      <c r="G18" s="284"/>
      <c r="H18" s="269"/>
      <c r="I18" s="269"/>
      <c r="J18" s="273">
        <f t="shared" ref="J18" si="98">IF(I18="N",0,I18)</f>
        <v>0</v>
      </c>
      <c r="K18" s="269"/>
      <c r="L18" s="273">
        <f t="shared" ref="L18" si="99">IF(K18="N",0,K18)</f>
        <v>0</v>
      </c>
      <c r="M18" s="269" t="s">
        <v>177</v>
      </c>
      <c r="N18" s="283"/>
      <c r="O18" s="283"/>
      <c r="P18" s="301"/>
      <c r="Q18" s="286" t="s">
        <v>50</v>
      </c>
      <c r="R18" s="300">
        <f>VLOOKUP(Q18,vstupy!$B$17:$C$27,2,FALSE)</f>
        <v>0</v>
      </c>
      <c r="S18" s="283"/>
      <c r="T18" s="153" t="s">
        <v>51</v>
      </c>
      <c r="U18" s="218">
        <f>IFERROR(VLOOKUP(T18,vstupy!$B$2:$C$12,2,FALSE),0)</f>
        <v>0</v>
      </c>
      <c r="V18" s="286" t="s">
        <v>50</v>
      </c>
      <c r="W18" s="279">
        <f>VLOOKUP(V18,vstupy!$B$17:$C$27,2,FALSE)</f>
        <v>0</v>
      </c>
      <c r="X18" s="281" t="str">
        <f t="shared" ref="X18" si="100">IFERROR(IF(J18=0,"N",N18/I18),0)</f>
        <v>N</v>
      </c>
      <c r="Y18" s="276">
        <f>N18</f>
        <v>0</v>
      </c>
      <c r="Z18" s="276" t="str">
        <f t="shared" ref="Z18" si="101">IFERROR(IF(J18=0,"N",O18/I18),0)</f>
        <v>N</v>
      </c>
      <c r="AA18" s="276">
        <f t="shared" ref="AA18" si="102">O18</f>
        <v>0</v>
      </c>
      <c r="AB18" s="276">
        <f t="shared" ref="AB18" si="103">P18*R18</f>
        <v>0</v>
      </c>
      <c r="AC18" s="276">
        <f t="shared" si="59"/>
        <v>0</v>
      </c>
      <c r="AD18" s="278">
        <f t="shared" ref="AD18" si="104">IF(S18&gt;0,IF(W18&gt;0,($G$6/160)*(S18/60)*W18,0),IF(W18&gt;0,($G$6/160)*((U18+U19+U20)/60)*W18,0))</f>
        <v>0</v>
      </c>
      <c r="AE18" s="274">
        <f t="shared" si="15"/>
        <v>0</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t="str">
        <f t="shared" ref="AN18" si="106">IF($M18="In (zvyšuje náklady)",0,X18)</f>
        <v>N</v>
      </c>
      <c r="AO18" s="306">
        <f t="shared" ref="AO18" si="107">IF($M18="In (zvyšuje náklady)",0,Y18)</f>
        <v>0</v>
      </c>
      <c r="AP18" s="306" t="str">
        <f t="shared" ref="AP18" si="108">IF($M18="In (zvyšuje náklady)",0,Z18)</f>
        <v>N</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5">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0</v>
      </c>
      <c r="CD18" s="314">
        <f>Y18+AA18+AC18+AE18</f>
        <v>0</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c r="D21" s="269"/>
      <c r="E21" s="269"/>
      <c r="F21" s="269" t="s">
        <v>177</v>
      </c>
      <c r="G21" s="284"/>
      <c r="H21" s="269"/>
      <c r="I21" s="325"/>
      <c r="J21" s="273">
        <f t="shared" ref="J21" si="142">IF(I21="N",0,I21)</f>
        <v>0</v>
      </c>
      <c r="K21" s="269"/>
      <c r="L21" s="273">
        <f t="shared" ref="L21" si="143">IF(K21="N",0,K21)</f>
        <v>0</v>
      </c>
      <c r="M21" s="269" t="s">
        <v>177</v>
      </c>
      <c r="N21" s="283"/>
      <c r="O21" s="283"/>
      <c r="P21" s="301"/>
      <c r="Q21" s="286" t="s">
        <v>50</v>
      </c>
      <c r="R21" s="300">
        <f>VLOOKUP(Q21,vstupy!$B$17:$C$27,2,FALSE)</f>
        <v>0</v>
      </c>
      <c r="S21" s="283"/>
      <c r="T21" s="153" t="s">
        <v>51</v>
      </c>
      <c r="U21" s="218">
        <f>IFERROR(VLOOKUP(T21,vstupy!$B$2:$C$12,2,FALSE),0)</f>
        <v>0</v>
      </c>
      <c r="V21" s="286" t="s">
        <v>50</v>
      </c>
      <c r="W21" s="279">
        <f>VLOOKUP(V21,vstupy!$B$17:$C$27,2,FALSE)</f>
        <v>0</v>
      </c>
      <c r="X21" s="281" t="str">
        <f t="shared" ref="X21" si="144">IFERROR(IF(J21=0,"N",N21/I21),0)</f>
        <v>N</v>
      </c>
      <c r="Y21" s="276">
        <f t="shared" si="10"/>
        <v>0</v>
      </c>
      <c r="Z21" s="276" t="str">
        <f t="shared" ref="Z21" si="145">IFERROR(IF(J21=0,"N",O21/I21),0)</f>
        <v>N</v>
      </c>
      <c r="AA21" s="276">
        <f t="shared" ref="AA21" si="146">O21</f>
        <v>0</v>
      </c>
      <c r="AB21" s="276">
        <f t="shared" ref="AB21" si="147">P21*R21</f>
        <v>0</v>
      </c>
      <c r="AC21" s="276">
        <f t="shared" si="59"/>
        <v>0</v>
      </c>
      <c r="AD21" s="278">
        <f t="shared" ref="AD21" si="148">IF(S21&gt;0,IF(W21&gt;0,($G$6/160)*(S21/60)*W21,0),IF(W21&gt;0,($G$6/160)*((U21+U22+U23)/60)*W21,0))</f>
        <v>0</v>
      </c>
      <c r="AE21" s="274">
        <f t="shared" si="15"/>
        <v>0</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t="str">
        <f t="shared" ref="AN21" si="150">IF($M21="In (zvyšuje náklady)",0,X21)</f>
        <v>N</v>
      </c>
      <c r="AO21" s="306">
        <f t="shared" ref="AO21" si="151">IF($M21="In (zvyšuje náklady)",0,Y21)</f>
        <v>0</v>
      </c>
      <c r="AP21" s="306" t="str">
        <f t="shared" ref="AP21" si="152">IF($M21="In (zvyšuje náklady)",0,Z21)</f>
        <v>N</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5">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0</v>
      </c>
      <c r="CD21" s="314">
        <f>Y21+AA21+AC21+AE21</f>
        <v>0</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c r="D24" s="269"/>
      <c r="E24" s="269"/>
      <c r="F24" s="269" t="s">
        <v>177</v>
      </c>
      <c r="G24" s="284"/>
      <c r="H24" s="269"/>
      <c r="I24" s="269"/>
      <c r="J24" s="273">
        <f t="shared" ref="J24:J27" si="186">IF(I24="N",0,I24)</f>
        <v>0</v>
      </c>
      <c r="K24" s="269"/>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5">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c r="D27" s="269"/>
      <c r="E27" s="269"/>
      <c r="F27" s="269" t="s">
        <v>177</v>
      </c>
      <c r="G27" s="284"/>
      <c r="H27" s="269"/>
      <c r="I27" s="269"/>
      <c r="J27" s="273">
        <f t="shared" si="186"/>
        <v>0</v>
      </c>
      <c r="K27" s="269"/>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c r="D30" s="269"/>
      <c r="E30" s="269"/>
      <c r="F30" s="269" t="s">
        <v>177</v>
      </c>
      <c r="G30" s="284"/>
      <c r="H30" s="269"/>
      <c r="I30" s="269"/>
      <c r="J30" s="273">
        <f t="shared" ref="J30" si="276">IF(I30="N",0,I30)</f>
        <v>0</v>
      </c>
      <c r="K30" s="269"/>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c r="D33" s="269"/>
      <c r="E33" s="269"/>
      <c r="F33" s="269" t="s">
        <v>177</v>
      </c>
      <c r="G33" s="284"/>
      <c r="H33" s="269"/>
      <c r="I33" s="269"/>
      <c r="J33" s="273">
        <f t="shared" ref="J33" si="321">IF(I33="N",0,I33)</f>
        <v>0</v>
      </c>
      <c r="K33" s="269"/>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69"/>
      <c r="D36" s="269"/>
      <c r="E36" s="269"/>
      <c r="F36" s="269" t="s">
        <v>177</v>
      </c>
      <c r="G36" s="284"/>
      <c r="H36" s="269"/>
      <c r="I36" s="269"/>
      <c r="J36" s="273">
        <f t="shared" ref="J36" si="366">IF(I36="N",0,I36)</f>
        <v>0</v>
      </c>
      <c r="K36" s="269"/>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5">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5">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3011</v>
      </c>
      <c r="AK159" s="194">
        <f t="shared" si="2168"/>
        <v>105385</v>
      </c>
      <c r="AL159" s="194">
        <f t="shared" ref="AL159:AM159" si="2169">SUM(AL9:AL158)</f>
        <v>1227.9375</v>
      </c>
      <c r="AM159" s="195">
        <f t="shared" si="2169"/>
        <v>460476.5625</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3011</v>
      </c>
      <c r="BA159" s="199">
        <f t="shared" ref="BA159:BK159" si="2177">SUM(BA9:BA158)</f>
        <v>105385</v>
      </c>
      <c r="BB159" s="200">
        <f t="shared" si="2177"/>
        <v>1227.9375</v>
      </c>
      <c r="BC159" s="195">
        <f t="shared" si="2177"/>
        <v>460476.5625</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4238.9375</v>
      </c>
      <c r="CD159" s="198">
        <f t="shared" si="2180"/>
        <v>565861.5625</v>
      </c>
    </row>
    <row r="160" spans="2:82" x14ac:dyDescent="0.2">
      <c r="AC160" s="203"/>
      <c r="AK160" s="203">
        <f>AG159+AI159+AK159+AM159</f>
        <v>565861.5625</v>
      </c>
      <c r="AS160" s="203">
        <f>AO159+AQ159+AS159+AU159</f>
        <v>0</v>
      </c>
      <c r="BA160" s="203">
        <f>AW159+AY159+BA159+BC159</f>
        <v>565861.5625</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565861.5625</v>
      </c>
    </row>
    <row r="165" spans="3:82" ht="12.75" customHeight="1" x14ac:dyDescent="0.2">
      <c r="AQ165" s="162" t="s">
        <v>200</v>
      </c>
      <c r="AS165" s="203">
        <f>'Krok 2- Tabuľky na skopírovanie'!C10+'Krok 2- Tabuľky na skopírovanie'!E10</f>
        <v>565861.5625</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80ko4W/vu4LxTzrKiRMAiSx/7EAikVSgJgHYVXCm+KtzH1RcZ3oU6GVoJ2yWEyLhi2ZOGRm11S2vaaNy2qIsZg==" saltValue="W5PFp4vKmmagWiwBgs3Z1Q=="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4">
    <dataValidation type="list" allowBlank="1" showInputMessage="1" showErrorMessage="1" sqref="M9:M158" xr:uid="{00000000-0002-0000-0100-000000000000}">
      <formula1>" vyberte  ,In (zvyšuje náklady), Out (znižuje náklady)"</formula1>
    </dataValidation>
    <dataValidation type="custom" allowBlank="1" showInputMessage="1" showErrorMessage="1" sqref="I9:I158 K9:K158" xr:uid="{00000000-0002-0000-0100-000001000000}">
      <formula1>OR(ISNUMBER(I9),IF(OR(I9="N",I9="n"),TRUE,FALSE))</formula1>
    </dataValidation>
    <dataValidation type="textLength" operator="lessThan" allowBlank="1" showInputMessage="1" showErrorMessage="1" sqref="H9:H14 H21:H23" xr:uid="{00000000-0002-0000-0100-000002000000}">
      <formula1>256</formula1>
    </dataValidation>
    <dataValidation allowBlank="1" showErrorMessage="1" sqref="C9:C14" xr:uid="{00000000-0002-0000-0100-000003000000}"/>
  </dataValidations>
  <pageMargins left="0.25" right="0.25" top="0.75" bottom="0.75" header="0.3" footer="0.3"/>
  <pageSetup scale="47"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r:uid="{00000000-0002-0000-0100-000004000000}">
          <x14:formula1>
            <xm:f>vstupy!$B$2:$B$13</xm:f>
          </x14:formula1>
          <xm:sqref>T9:T159</xm:sqref>
        </x14:dataValidation>
        <x14:dataValidation type="list" allowBlank="1" showInputMessage="1" showErrorMessage="1" xr:uid="{00000000-0002-0000-0100-000005000000}">
          <x14:formula1>
            <xm:f>vstupy!$B$17:$B$27</xm:f>
          </x14:formula1>
          <xm:sqref>Q9:Q158 V9:V158</xm:sqref>
        </x14:dataValidation>
        <x14:dataValidation type="list" allowBlank="1" showInputMessage="1" showErrorMessage="1" xr:uid="{00000000-0002-0000-0100-000006000000}">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6"/>
  <sheetViews>
    <sheetView showGridLines="0" topLeftCell="A5" zoomScale="80" zoomScaleNormal="80" workbookViewId="0">
      <selection activeCell="G12" sqref="G12"/>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178</v>
      </c>
      <c r="C6" s="357">
        <f>'Krok 1- Kalkulačka '!AG159</f>
        <v>0</v>
      </c>
      <c r="D6" s="357"/>
      <c r="E6" s="363">
        <f>'Krok 1- Kalkulačka '!AO159</f>
        <v>0</v>
      </c>
      <c r="F6" s="364"/>
    </row>
    <row r="7" spans="1:12" ht="15" customHeight="1" x14ac:dyDescent="0.2">
      <c r="B7" s="208" t="s">
        <v>179</v>
      </c>
      <c r="C7" s="357">
        <f>'Krok 1- Kalkulačka '!AI159</f>
        <v>0</v>
      </c>
      <c r="D7" s="357"/>
      <c r="E7" s="363">
        <f>'Krok 1- Kalkulačka '!AQ159</f>
        <v>0</v>
      </c>
      <c r="F7" s="364"/>
    </row>
    <row r="8" spans="1:12" ht="15" customHeight="1" x14ac:dyDescent="0.2">
      <c r="B8" s="208" t="s">
        <v>98</v>
      </c>
      <c r="C8" s="357">
        <f>'Krok 1- Kalkulačka '!AK159</f>
        <v>105385</v>
      </c>
      <c r="D8" s="357"/>
      <c r="E8" s="363">
        <f>'Krok 1- Kalkulačka '!AS159</f>
        <v>0</v>
      </c>
      <c r="F8" s="364"/>
    </row>
    <row r="9" spans="1:12" ht="15" customHeight="1" x14ac:dyDescent="0.2">
      <c r="B9" s="208" t="s">
        <v>99</v>
      </c>
      <c r="C9" s="357">
        <f>'Krok 1- Kalkulačka '!AM159</f>
        <v>460476.5625</v>
      </c>
      <c r="D9" s="357"/>
      <c r="E9" s="363">
        <f>'Krok 1- Kalkulačka '!AU159</f>
        <v>0</v>
      </c>
      <c r="F9" s="364"/>
    </row>
    <row r="10" spans="1:12" ht="15" customHeight="1" x14ac:dyDescent="0.2">
      <c r="B10" s="208" t="s">
        <v>100</v>
      </c>
      <c r="C10" s="357">
        <f>SUM(C6:C9)</f>
        <v>565861.5625</v>
      </c>
      <c r="D10" s="357"/>
      <c r="E10" s="363">
        <f>SUM(E6:E9)</f>
        <v>0</v>
      </c>
      <c r="F10" s="364"/>
    </row>
    <row r="11" spans="1:12" ht="15" customHeight="1" x14ac:dyDescent="0.2">
      <c r="B11" s="208" t="s">
        <v>84</v>
      </c>
      <c r="C11" s="357"/>
      <c r="D11" s="357"/>
      <c r="E11" s="363"/>
      <c r="F11" s="364"/>
    </row>
    <row r="12" spans="1:12" ht="30.75" customHeight="1" x14ac:dyDescent="0.2">
      <c r="B12" s="208" t="s">
        <v>114</v>
      </c>
      <c r="C12" s="357">
        <f>'Krok 1- Kalkulačka '!BA160</f>
        <v>565861.5625</v>
      </c>
      <c r="D12" s="357"/>
      <c r="E12" s="363">
        <f>'Krok 1- Kalkulačka '!BI160</f>
        <v>0</v>
      </c>
      <c r="F12" s="364"/>
    </row>
    <row r="13" spans="1:12" ht="49.5" customHeight="1" thickBot="1" x14ac:dyDescent="0.25">
      <c r="B13" s="209" t="s">
        <v>192</v>
      </c>
      <c r="C13" s="358">
        <f>'Krok 1- Kalkulačka '!BR161</f>
        <v>0</v>
      </c>
      <c r="D13" s="358"/>
      <c r="E13" s="367">
        <f>'Krok 1- Kalkulačka '!BZ160</f>
        <v>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565861.5625</v>
      </c>
      <c r="D16" s="360"/>
      <c r="E16" s="365">
        <f>E7+E8+E9-E13</f>
        <v>0</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207</v>
      </c>
      <c r="D20" s="353" t="s">
        <v>206</v>
      </c>
      <c r="E20" s="351" t="s">
        <v>108</v>
      </c>
      <c r="F20" s="351" t="s">
        <v>160</v>
      </c>
      <c r="G20" s="351" t="s">
        <v>102</v>
      </c>
      <c r="H20" s="351" t="s">
        <v>162</v>
      </c>
      <c r="I20" s="351" t="s">
        <v>163</v>
      </c>
      <c r="J20" s="351" t="s">
        <v>106</v>
      </c>
      <c r="K20" s="351" t="s">
        <v>107</v>
      </c>
      <c r="L20" s="351" t="s">
        <v>208</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49.5" customHeight="1" x14ac:dyDescent="0.2">
      <c r="A26" s="223">
        <f>'Krok 1- Kalkulačka '!B9</f>
        <v>1</v>
      </c>
      <c r="B26" s="223" t="str">
        <f>'Krok 1- Kalkulačka '!C9</f>
        <v>Administratívna záťaž pre súkromných zriaďovateľov v súvislosti s novými úpravami.</v>
      </c>
      <c r="C26" s="223" t="str">
        <f>'Krok 1- Kalkulačka '!D9</f>
        <v>Zákon č. 245/2008 Z.z.</v>
      </c>
      <c r="D26" s="223" t="str">
        <f>'Krok 1- Kalkulačka '!E9</f>
        <v>Nový § 145a a nový § 145b</v>
      </c>
      <c r="E26" s="223" t="str">
        <f>'Krok 1- Kalkulačka '!F9</f>
        <v>SK</v>
      </c>
      <c r="F26" s="226">
        <f>IF('Krok 1- Kalkulačka '!G9&gt;0,'Krok 1- Kalkulačka '!G9,"-")</f>
        <v>45170</v>
      </c>
      <c r="G26" s="223" t="str">
        <f>'Krok 1- Kalkulačka '!H9</f>
        <v>Zriaďovatelia súkromných škôl</v>
      </c>
      <c r="H26" s="224">
        <f>'Krok 1- Kalkulačka '!I9</f>
        <v>375</v>
      </c>
      <c r="I26" s="224">
        <f>'Krok 1- Kalkulačka '!K9</f>
        <v>375</v>
      </c>
      <c r="J26" s="225">
        <f>IF($L26="In (zvyšuje náklady)",'Krok 1- Kalkulačka '!CC9,'Krok 1- Kalkulačka '!CC9)</f>
        <v>1227.9375</v>
      </c>
      <c r="K26" s="225">
        <f>IF($L26="In (zvyšuje náklady)",'Krok 1- Kalkulačka '!CD9,'Krok 1- Kalkulačka '!CD9)</f>
        <v>460476.5625</v>
      </c>
      <c r="L26" s="223" t="str">
        <f>'Krok 1- Kalkulačka '!M9</f>
        <v>In (zvyšuje náklady)</v>
      </c>
    </row>
    <row r="27" spans="1:12" ht="60" customHeight="1" x14ac:dyDescent="0.2">
      <c r="A27" s="223">
        <f>'Krok 1- Kalkulačka '!B12</f>
        <v>2</v>
      </c>
      <c r="B27" s="223" t="str">
        <f>'Krok 1- Kalkulačka '!C12</f>
        <v>Zvýšené riziko odhlásenia sa dieťaťa/žiaka so špeciálnymi výchovno-vzdelávacími potrebami zo súkromnej školy v prípade, že súkromná škola nebude vedieť poskytnúť nárokované podporné opatrenia.</v>
      </c>
      <c r="C27" s="223" t="str">
        <f>'Krok 1- Kalkulačka '!D12</f>
        <v>Zákon č. 245/2008 Z.z.</v>
      </c>
      <c r="D27" s="223" t="str">
        <f>'Krok 1- Kalkulačka '!E12</f>
        <v>Nový § 145a a nový § 145b</v>
      </c>
      <c r="E27" s="223" t="str">
        <f>'Krok 1- Kalkulačka '!F12</f>
        <v>SK</v>
      </c>
      <c r="F27" s="226">
        <f>IF('Krok 1- Kalkulačka '!G12&gt;0,'Krok 1- Kalkulačka '!G12,"-")</f>
        <v>45170</v>
      </c>
      <c r="G27" s="223" t="str">
        <f>'Krok 1- Kalkulačka '!H12</f>
        <v>Zriaďovatelia súkromných škôl</v>
      </c>
      <c r="H27" s="224">
        <f>'Krok 1- Kalkulačka '!I12</f>
        <v>35</v>
      </c>
      <c r="I27" s="224">
        <f>'Krok 1- Kalkulačka '!K12</f>
        <v>35</v>
      </c>
      <c r="J27" s="225">
        <f>IF($L27="In (zvyšuje náklady)",'Krok 1- Kalkulačka '!CC12,'Krok 1- Kalkulačka '!CC12)</f>
        <v>3011</v>
      </c>
      <c r="K27" s="225">
        <f>IF($L27="In (zvyšuje náklady)",'Krok 1- Kalkulačka '!CD12,'Krok 1- Kalkulačka '!CD12)</f>
        <v>105385</v>
      </c>
      <c r="L27" s="223" t="str">
        <f>'Krok 1- Kalkulačka '!M12</f>
        <v>In (zvyšuje náklady)</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25" right="0.25" top="0.75" bottom="0.75" header="0.3" footer="0.3"/>
  <pageSetup paperSize="9"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18"/>
  <sheetViews>
    <sheetView tabSelected="1"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181</v>
      </c>
      <c r="C15" s="396" t="s">
        <v>174</v>
      </c>
      <c r="D15" s="396"/>
      <c r="E15" s="396"/>
      <c r="F15" s="396"/>
      <c r="G15" s="396"/>
      <c r="H15" s="396"/>
      <c r="I15" s="396"/>
      <c r="J15" s="396"/>
      <c r="K15" s="396"/>
      <c r="L15" s="396"/>
      <c r="M15" s="396"/>
      <c r="N15" s="396"/>
      <c r="O15" s="396"/>
      <c r="P15" s="396"/>
      <c r="Q15" s="396"/>
    </row>
    <row r="16" spans="1:17" ht="72" customHeight="1" x14ac:dyDescent="0.2">
      <c r="A16" s="134"/>
      <c r="B16" s="126" t="s">
        <v>210</v>
      </c>
      <c r="C16" s="396" t="s">
        <v>211</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25" right="0.25" top="0.75" bottom="0.75" header="0.3" footer="0.3"/>
  <pageSetup paperSize="9" scale="6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105385</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33.75" x14ac:dyDescent="0.2">
      <c r="A10" s="80" t="s">
        <v>100</v>
      </c>
      <c r="B10" s="85" t="e">
        <f>SUM(B6:B9)</f>
        <v>#REF!</v>
      </c>
      <c r="C10" s="88" t="e">
        <f>SUM(C6:C9)</f>
        <v>#REF!</v>
      </c>
      <c r="E10" s="142">
        <f>'Krok 1- Kalkulačka '!B9</f>
        <v>1</v>
      </c>
      <c r="F10" s="142" t="str">
        <f>'Krok 1- Kalkulačka '!C9</f>
        <v>Administratívna záťaž pre súkromných zriaďovateľov v súvislosti s novými úpravami.</v>
      </c>
      <c r="G10" s="142" t="str">
        <f>'Krok 1- Kalkulačka '!E9</f>
        <v>Nový § 145a a nový § 145b</v>
      </c>
      <c r="H10" s="142" t="str">
        <f>'Krok 1- Kalkulačka '!F9</f>
        <v>SK</v>
      </c>
      <c r="I10" s="142">
        <f>'Krok 1- Kalkulačka '!G9</f>
        <v>45170</v>
      </c>
      <c r="J10" s="142" t="str">
        <f>'Krok 1- Kalkulačka '!H9</f>
        <v>Zriaďovatelia súkromných škôl</v>
      </c>
      <c r="K10" s="142">
        <f>'Krok 1- Kalkulačka '!I9</f>
        <v>375</v>
      </c>
      <c r="L10" s="142">
        <f>'Krok 1- Kalkulačka '!L9</f>
        <v>375</v>
      </c>
      <c r="M10" s="143">
        <f>'Krok 1- Kalkulačka '!CC9</f>
        <v>1227.9375</v>
      </c>
      <c r="N10" s="143">
        <f>'Krok 1- Kalkulačka '!CD9</f>
        <v>460476.5625</v>
      </c>
      <c r="O10" s="142" t="str">
        <f>'Krok 1- Kalkulačka '!M9</f>
        <v>In (zvyšuje náklady)</v>
      </c>
    </row>
    <row r="11" spans="1:15" ht="20.25" customHeight="1" x14ac:dyDescent="0.2">
      <c r="A11" s="80" t="s">
        <v>84</v>
      </c>
      <c r="B11" s="86"/>
      <c r="C11" s="89"/>
      <c r="E11" s="142">
        <f>'Krok 1- Kalkulačka '!B12</f>
        <v>2</v>
      </c>
      <c r="F11" s="142" t="str">
        <f>'Krok 1- Kalkulačka '!C12</f>
        <v>Zvýšené riziko odhlásenia sa dieťaťa/žiaka so špeciálnymi výchovno-vzdelávacími potrebami zo súkromnej školy v prípade, že súkromná škola nebude vedieť poskytnúť nárokované podporné opatrenia.</v>
      </c>
      <c r="G11" s="142" t="str">
        <f>'Krok 1- Kalkulačka '!E12</f>
        <v>Nový § 145a a nový § 145b</v>
      </c>
      <c r="H11" s="142" t="str">
        <f>'Krok 1- Kalkulačka '!F12</f>
        <v>SK</v>
      </c>
      <c r="I11" s="142">
        <f>'Krok 1- Kalkulačka '!G12</f>
        <v>45170</v>
      </c>
      <c r="J11" s="142" t="str">
        <f>'Krok 1- Kalkulačka '!H12</f>
        <v>Zriaďovatelia súkromných škôl</v>
      </c>
      <c r="K11" s="142">
        <f>'Krok 1- Kalkulačka '!I12</f>
        <v>35</v>
      </c>
      <c r="L11" s="142">
        <f>'Krok 1- Kalkulačka '!L12</f>
        <v>35</v>
      </c>
      <c r="M11" s="143">
        <f>'Krok 1- Kalkulačka '!CC12</f>
        <v>3011</v>
      </c>
      <c r="N11" s="143">
        <f>'Krok 1- Kalkulačka '!CD12</f>
        <v>105385</v>
      </c>
      <c r="O11" s="142" t="str">
        <f>'Krok 1- Kalkulačka '!M12</f>
        <v>In (zvyšuje náklady)</v>
      </c>
    </row>
    <row r="12" spans="1:15" x14ac:dyDescent="0.2">
      <c r="A12" s="79" t="s">
        <v>114</v>
      </c>
      <c r="B12" s="85">
        <f>'Krok 1- Kalkulačka '!BA160</f>
        <v>565861.5625</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Ludva Alexander</cp:lastModifiedBy>
  <cp:lastPrinted>2023-02-09T08:22:20Z</cp:lastPrinted>
  <dcterms:created xsi:type="dcterms:W3CDTF">2014-07-30T13:24:38Z</dcterms:created>
  <dcterms:modified xsi:type="dcterms:W3CDTF">2023-02-09T11:18:32Z</dcterms:modified>
</cp:coreProperties>
</file>