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6315" windowHeight="6540" tabRatio="838" activeTab="0"/>
  </bookViews>
  <sheets>
    <sheet name="priloha_3" sheetId="1" r:id="rId1"/>
  </sheets>
  <definedNames/>
  <calcPr fullCalcOnLoad="1"/>
</workbook>
</file>

<file path=xl/sharedStrings.xml><?xml version="1.0" encoding="utf-8"?>
<sst xmlns="http://schemas.openxmlformats.org/spreadsheetml/2006/main" count="101" uniqueCount="73">
  <si>
    <t>-</t>
  </si>
  <si>
    <t>1.</t>
  </si>
  <si>
    <t xml:space="preserve">z toho: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</si>
  <si>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</si>
  <si>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</si>
  <si>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</si>
  <si>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</si>
  <si>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</si>
  <si>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</si>
  <si>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</si>
  <si>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</si>
  <si>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</si>
  <si>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</si>
  <si>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Rozpočet</t>
  </si>
  <si>
    <t>z toho:</t>
  </si>
  <si>
    <t>12.</t>
  </si>
  <si>
    <t>Č. r.</t>
  </si>
  <si>
    <t>VÝNOSY A NÁKLADY (v tis. EUR)</t>
  </si>
  <si>
    <t>na rok 2009</t>
  </si>
  <si>
    <t>Čisté úrokové výnosy</t>
  </si>
  <si>
    <t>- úrokové výnosy z úverových činností</t>
  </si>
  <si>
    <t xml:space="preserve">  z toho: - úrokové výnosy z refinančných úverov bankám</t>
  </si>
  <si>
    <t xml:space="preserve">             - úrokové výnosy z priamych úverov klientom</t>
  </si>
  <si>
    <t>- úrokové výnosy z termínovaných vkladov a bežných účtov v bankách</t>
  </si>
  <si>
    <t>- ostatné úrokové výnosy a im podobné výnosy z dlh. cen. papierov</t>
  </si>
  <si>
    <t>- úrokové náklady na úverové činnosti</t>
  </si>
  <si>
    <t>- ostatné úrokové náklady</t>
  </si>
  <si>
    <t>Čisté výnosy z poplatkov a provízií</t>
  </si>
  <si>
    <t>- výnosy z poplatkov a provízií z bankových aktivít</t>
  </si>
  <si>
    <t xml:space="preserve">  z toho: - výnosy z poplatkov z poskytnutých záruk</t>
  </si>
  <si>
    <t>- ostatné výnosy z poplatkov a provízií</t>
  </si>
  <si>
    <t>- náklady na poplatky a provízie z bankových aktivít</t>
  </si>
  <si>
    <t>- ostatné náklady na poplatky a provízie</t>
  </si>
  <si>
    <t>Čistý zisk z devízových operácií</t>
  </si>
  <si>
    <t>Čisté výnosy spojené s poisťovacou a zaisťovacou činnosťou</t>
  </si>
  <si>
    <t>- výnosy spojené s poisťovacou a zaisťovacou činnosťou</t>
  </si>
  <si>
    <t xml:space="preserve">  z toho: - predpis poistného</t>
  </si>
  <si>
    <t xml:space="preserve">             - výnosy z poskytovania informácií</t>
  </si>
  <si>
    <t xml:space="preserve">             - ostatné výnosy</t>
  </si>
  <si>
    <t>- náklady spojené s poisťovacou a zaisťovacou činnosťou</t>
  </si>
  <si>
    <t xml:space="preserve">  z toho: - obstarávacie náklady na poistné zmluvy</t>
  </si>
  <si>
    <t xml:space="preserve">             - náklady na poistné plnenia</t>
  </si>
  <si>
    <t xml:space="preserve">             - ostatné náklady</t>
  </si>
  <si>
    <t>Ostatné prevádzkové výnosy</t>
  </si>
  <si>
    <t>Prevádzkové výnosy spolu</t>
  </si>
  <si>
    <t>Prevádzkové náklady</t>
  </si>
  <si>
    <t>- všeobecné prevádzkové náklady</t>
  </si>
  <si>
    <t>- odpisy</t>
  </si>
  <si>
    <t>- ostatné prevádzkové náklady</t>
  </si>
  <si>
    <t>Prevádzkový zisk pred opravnými položkami a rezervami</t>
  </si>
  <si>
    <t>Opravné položky a rezervy</t>
  </si>
  <si>
    <t>- opravné položky a rezervy z bankových činností</t>
  </si>
  <si>
    <t>- opravné položky a rezervy z poisťovacích činností</t>
  </si>
  <si>
    <t>- opravné položky a rezervy z prevádzkovej činnosti</t>
  </si>
  <si>
    <t>Zisk pred zdanením</t>
  </si>
  <si>
    <t>Daň z príjmov</t>
  </si>
  <si>
    <t>Zisk po zdanení</t>
  </si>
  <si>
    <t>% plnenia</t>
  </si>
  <si>
    <t>Príloha č. 3</t>
  </si>
  <si>
    <t xml:space="preserve">  z toho: - tvorba opr.položiek a rezerv z bank.činností</t>
  </si>
  <si>
    <t xml:space="preserve">             - použitie opr.položiek a rezerv z bank.činností</t>
  </si>
  <si>
    <t xml:space="preserve">  z toho: - tvorba opr.položiek a rezerv z poisť.činností</t>
  </si>
  <si>
    <t xml:space="preserve">             - použitie opr.položiek a rezerv z poisť.činností</t>
  </si>
  <si>
    <t xml:space="preserve">  z toho: - tvorba opr.položiek a rezerv z prev.činnosti</t>
  </si>
  <si>
    <t xml:space="preserve">             - použitie opr.položiek a rezerv z prev.činnosti</t>
  </si>
  <si>
    <t>x</t>
  </si>
  <si>
    <t>Skutočnosť</t>
  </si>
  <si>
    <t>za                                 1.polrok 2008</t>
  </si>
  <si>
    <t>Medziročný</t>
  </si>
  <si>
    <t>index                      v %</t>
  </si>
  <si>
    <t>rozpočtu</t>
  </si>
  <si>
    <t>Plnenie rozpočtu výnosov a nákladov za 1. polrok 2009</t>
  </si>
  <si>
    <t>za                           1.polrok 2009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</si>
</sst>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_-;\-* #,##0_-;_-* &quot;-&quot;??_-;_-@_-"/>
    <numFmt numFmtId="173" formatCode="0."/>
    <numFmt numFmtId="174" formatCode="_-* #,##0.0000\ _S_k_-;\-* #,##0.0000\ _S_k_-;_-* &quot;-&quot;??\ _S_k_-;_-@_-"/>
    <numFmt numFmtId="175" formatCode="#,##0.0"/>
    <numFmt numFmtId="176" formatCode="d/m"/>
    <numFmt numFmtId="177" formatCode="#,##0.00_ ;\-#,##0.00\ "/>
    <numFmt numFmtId="178" formatCode="#,##0_ ;\-#,##0\ "/>
    <numFmt numFmtId="179" formatCode="0.0%"/>
    <numFmt numFmtId="180" formatCode="d/m/yy"/>
    <numFmt numFmtId="181" formatCode="d/mmmm\ yyyy"/>
    <numFmt numFmtId="182" formatCode="#,##0.0000"/>
    <numFmt numFmtId="183" formatCode="#,##0.0_ ;\-#,##0.0\ "/>
    <numFmt numFmtId="184" formatCode="0.0"/>
    <numFmt numFmtId="185" formatCode="[$-41B]d\.\ mmmm\ yyyy"/>
  </numFmts>
  <fonts count="9">
    <font>
      <sz val="10"/>
      <name val="Arial CE"/>
      <family val="0"/>
    </font>
    <font>
      <sz val="10"/>
      <name val="AT*Switzerland"/>
      <family val="0"/>
    </font>
    <font>
      <b/>
      <sz val="10"/>
      <name val="AT*Switzerland"/>
      <family val="0"/>
    </font>
    <font>
      <b/>
      <sz val="12"/>
      <name val="AT*Switzerland"/>
      <family val="0"/>
    </font>
    <font>
      <b/>
      <sz val="14"/>
      <name val="AT*Switzerland"/>
      <family val="0"/>
    </font>
    <font>
      <sz val="12"/>
      <name val="AT*Switzerland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9">
    <xf numFmtId="3" fontId="0" fillId="0" borderId="0" xfId="0" applyAlignment="1">
      <alignment/>
    </xf>
    <xf numFmtId="3" fontId="2" fillId="2" borderId="1" xfId="0" applyFont="1" applyFill="1" applyBorder="1" applyAlignment="1">
      <alignment horizontal="center"/>
    </xf>
    <xf numFmtId="14" fontId="2" fillId="2" borderId="2" xfId="0" applyNumberFormat="1" applyFont="1" applyFill="1" applyBorder="1" applyAlignment="1">
      <alignment horizontal="center"/>
    </xf>
    <xf numFmtId="14" fontId="2" fillId="2" borderId="2" xfId="0" applyNumberFormat="1" applyFont="1" applyFill="1" applyBorder="1" applyAlignment="1">
      <alignment horizontal="center" vertical="justify"/>
    </xf>
    <xf numFmtId="3" fontId="1" fillId="0" borderId="0" xfId="0" applyFont="1" applyAlignment="1">
      <alignment horizontal="right"/>
    </xf>
    <xf numFmtId="3" fontId="5" fillId="0" borderId="0" xfId="0" applyFont="1" applyAlignment="1">
      <alignment horizontal="right"/>
    </xf>
    <xf numFmtId="3" fontId="2" fillId="2" borderId="3" xfId="0" applyFont="1" applyFill="1" applyBorder="1" applyAlignment="1">
      <alignment horizontal="center"/>
    </xf>
    <xf numFmtId="173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 wrapText="1"/>
    </xf>
    <xf numFmtId="179" fontId="2" fillId="0" borderId="1" xfId="0" applyNumberFormat="1" applyFont="1" applyBorder="1" applyAlignment="1">
      <alignment horizontal="right" wrapText="1"/>
    </xf>
    <xf numFmtId="173" fontId="2" fillId="0" borderId="4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left" wrapText="1"/>
    </xf>
    <xf numFmtId="3" fontId="1" fillId="0" borderId="4" xfId="0" applyNumberFormat="1" applyFont="1" applyBorder="1" applyAlignment="1">
      <alignment horizontal="right" wrapText="1"/>
    </xf>
    <xf numFmtId="179" fontId="1" fillId="0" borderId="4" xfId="0" applyNumberFormat="1" applyFont="1" applyBorder="1" applyAlignment="1">
      <alignment horizontal="right" wrapText="1"/>
    </xf>
    <xf numFmtId="49" fontId="1" fillId="0" borderId="5" xfId="0" applyNumberFormat="1" applyFont="1" applyBorder="1" applyAlignment="1">
      <alignment horizontal="left" wrapText="1"/>
    </xf>
    <xf numFmtId="3" fontId="1" fillId="0" borderId="5" xfId="0" applyNumberFormat="1" applyFont="1" applyBorder="1" applyAlignment="1">
      <alignment horizontal="right" wrapText="1"/>
    </xf>
    <xf numFmtId="179" fontId="1" fillId="0" borderId="5" xfId="0" applyNumberFormat="1" applyFont="1" applyBorder="1" applyAlignment="1">
      <alignment horizontal="right" wrapText="1"/>
    </xf>
    <xf numFmtId="49" fontId="1" fillId="0" borderId="6" xfId="0" applyNumberFormat="1" applyFont="1" applyBorder="1" applyAlignment="1">
      <alignment horizontal="left" wrapText="1"/>
    </xf>
    <xf numFmtId="3" fontId="1" fillId="0" borderId="6" xfId="0" applyNumberFormat="1" applyFont="1" applyBorder="1" applyAlignment="1">
      <alignment horizontal="right" wrapText="1"/>
    </xf>
    <xf numFmtId="179" fontId="1" fillId="0" borderId="6" xfId="0" applyNumberFormat="1" applyFont="1" applyBorder="1" applyAlignment="1">
      <alignment horizontal="right" wrapText="1"/>
    </xf>
    <xf numFmtId="49" fontId="1" fillId="0" borderId="7" xfId="0" applyNumberFormat="1" applyFont="1" applyBorder="1" applyAlignment="1">
      <alignment horizontal="left" wrapText="1"/>
    </xf>
    <xf numFmtId="3" fontId="1" fillId="0" borderId="7" xfId="0" applyNumberFormat="1" applyFont="1" applyBorder="1" applyAlignment="1">
      <alignment horizontal="right" wrapText="1"/>
    </xf>
    <xf numFmtId="179" fontId="1" fillId="0" borderId="7" xfId="0" applyNumberFormat="1" applyFont="1" applyBorder="1" applyAlignment="1">
      <alignment horizontal="right" wrapText="1"/>
    </xf>
    <xf numFmtId="173" fontId="2" fillId="0" borderId="2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left" wrapText="1"/>
    </xf>
    <xf numFmtId="3" fontId="1" fillId="0" borderId="8" xfId="0" applyNumberFormat="1" applyFont="1" applyBorder="1" applyAlignment="1">
      <alignment horizontal="right" wrapText="1"/>
    </xf>
    <xf numFmtId="179" fontId="1" fillId="0" borderId="6" xfId="0" applyNumberFormat="1" applyFont="1" applyBorder="1" applyAlignment="1">
      <alignment horizontal="center" wrapText="1"/>
    </xf>
    <xf numFmtId="173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left" wrapText="1"/>
    </xf>
    <xf numFmtId="3" fontId="1" fillId="0" borderId="2" xfId="0" applyNumberFormat="1" applyFont="1" applyBorder="1" applyAlignment="1">
      <alignment horizontal="right" wrapText="1"/>
    </xf>
    <xf numFmtId="179" fontId="1" fillId="0" borderId="2" xfId="0" applyNumberFormat="1" applyFont="1" applyBorder="1" applyAlignment="1">
      <alignment horizontal="right" wrapText="1"/>
    </xf>
    <xf numFmtId="173" fontId="2" fillId="0" borderId="9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left" wrapText="1"/>
    </xf>
    <xf numFmtId="3" fontId="2" fillId="0" borderId="9" xfId="0" applyNumberFormat="1" applyFont="1" applyBorder="1" applyAlignment="1">
      <alignment horizontal="right" wrapText="1"/>
    </xf>
    <xf numFmtId="179" fontId="2" fillId="0" borderId="9" xfId="0" applyNumberFormat="1" applyFont="1" applyBorder="1" applyAlignment="1">
      <alignment horizontal="right" wrapText="1"/>
    </xf>
    <xf numFmtId="49" fontId="2" fillId="0" borderId="4" xfId="0" applyNumberFormat="1" applyFont="1" applyBorder="1" applyAlignment="1">
      <alignment horizontal="left" wrapText="1"/>
    </xf>
    <xf numFmtId="3" fontId="2" fillId="0" borderId="4" xfId="0" applyNumberFormat="1" applyFont="1" applyBorder="1" applyAlignment="1">
      <alignment horizontal="right" wrapText="1"/>
    </xf>
    <xf numFmtId="179" fontId="2" fillId="0" borderId="4" xfId="0" applyNumberFormat="1" applyFont="1" applyBorder="1" applyAlignment="1">
      <alignment horizontal="right" wrapText="1"/>
    </xf>
    <xf numFmtId="173" fontId="1" fillId="0" borderId="4" xfId="0" applyNumberFormat="1" applyFont="1" applyBorder="1" applyAlignment="1">
      <alignment horizontal="center"/>
    </xf>
    <xf numFmtId="173" fontId="2" fillId="3" borderId="9" xfId="0" applyNumberFormat="1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left" wrapText="1"/>
    </xf>
    <xf numFmtId="3" fontId="2" fillId="3" borderId="9" xfId="0" applyNumberFormat="1" applyFont="1" applyFill="1" applyBorder="1" applyAlignment="1">
      <alignment horizontal="right" wrapText="1"/>
    </xf>
    <xf numFmtId="179" fontId="2" fillId="3" borderId="9" xfId="0" applyNumberFormat="1" applyFont="1" applyFill="1" applyBorder="1" applyAlignment="1">
      <alignment horizontal="right" wrapText="1"/>
    </xf>
    <xf numFmtId="49" fontId="1" fillId="0" borderId="5" xfId="0" applyNumberFormat="1" applyFont="1" applyBorder="1" applyAlignment="1">
      <alignment/>
    </xf>
    <xf numFmtId="3" fontId="1" fillId="0" borderId="5" xfId="0" applyNumberFormat="1" applyFont="1" applyBorder="1" applyAlignment="1">
      <alignment horizontal="right"/>
    </xf>
    <xf numFmtId="179" fontId="1" fillId="0" borderId="5" xfId="0" applyNumberFormat="1" applyFont="1" applyBorder="1" applyAlignment="1">
      <alignment horizontal="right"/>
    </xf>
    <xf numFmtId="49" fontId="1" fillId="0" borderId="8" xfId="0" applyNumberFormat="1" applyFont="1" applyBorder="1" applyAlignment="1">
      <alignment/>
    </xf>
    <xf numFmtId="3" fontId="1" fillId="0" borderId="8" xfId="0" applyNumberFormat="1" applyFont="1" applyBorder="1" applyAlignment="1">
      <alignment horizontal="right"/>
    </xf>
    <xf numFmtId="179" fontId="1" fillId="0" borderId="8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179" fontId="2" fillId="0" borderId="10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left" wrapText="1"/>
    </xf>
    <xf numFmtId="3" fontId="1" fillId="0" borderId="11" xfId="0" applyNumberFormat="1" applyFont="1" applyBorder="1" applyAlignment="1">
      <alignment horizontal="right" wrapText="1"/>
    </xf>
    <xf numFmtId="179" fontId="1" fillId="0" borderId="11" xfId="0" applyNumberFormat="1" applyFont="1" applyBorder="1" applyAlignment="1">
      <alignment horizontal="right" wrapText="1"/>
    </xf>
    <xf numFmtId="49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179" fontId="1" fillId="0" borderId="11" xfId="0" applyNumberFormat="1" applyFont="1" applyBorder="1" applyAlignment="1">
      <alignment horizontal="right"/>
    </xf>
    <xf numFmtId="3" fontId="4" fillId="0" borderId="0" xfId="0" applyFont="1" applyAlignment="1">
      <alignment horizontal="left"/>
    </xf>
    <xf numFmtId="175" fontId="2" fillId="0" borderId="1" xfId="0" applyNumberFormat="1" applyFont="1" applyBorder="1" applyAlignment="1">
      <alignment horizontal="right" wrapText="1"/>
    </xf>
    <xf numFmtId="175" fontId="1" fillId="0" borderId="4" xfId="0" applyNumberFormat="1" applyFont="1" applyBorder="1" applyAlignment="1">
      <alignment horizontal="right" wrapText="1"/>
    </xf>
    <xf numFmtId="175" fontId="1" fillId="0" borderId="5" xfId="0" applyNumberFormat="1" applyFont="1" applyBorder="1" applyAlignment="1">
      <alignment horizontal="right" wrapText="1"/>
    </xf>
    <xf numFmtId="175" fontId="1" fillId="0" borderId="6" xfId="0" applyNumberFormat="1" applyFont="1" applyBorder="1" applyAlignment="1">
      <alignment horizontal="right" wrapText="1"/>
    </xf>
    <xf numFmtId="175" fontId="1" fillId="0" borderId="7" xfId="0" applyNumberFormat="1" applyFont="1" applyBorder="1" applyAlignment="1">
      <alignment horizontal="right" wrapText="1"/>
    </xf>
    <xf numFmtId="175" fontId="1" fillId="0" borderId="8" xfId="0" applyNumberFormat="1" applyFont="1" applyBorder="1" applyAlignment="1">
      <alignment horizontal="right" wrapText="1"/>
    </xf>
    <xf numFmtId="175" fontId="1" fillId="0" borderId="2" xfId="0" applyNumberFormat="1" applyFont="1" applyBorder="1" applyAlignment="1">
      <alignment horizontal="right" wrapText="1"/>
    </xf>
    <xf numFmtId="175" fontId="2" fillId="0" borderId="9" xfId="0" applyNumberFormat="1" applyFont="1" applyBorder="1" applyAlignment="1">
      <alignment horizontal="right" wrapText="1"/>
    </xf>
    <xf numFmtId="175" fontId="2" fillId="0" borderId="4" xfId="0" applyNumberFormat="1" applyFont="1" applyBorder="1" applyAlignment="1">
      <alignment horizontal="right" wrapText="1"/>
    </xf>
    <xf numFmtId="175" fontId="2" fillId="3" borderId="9" xfId="0" applyNumberFormat="1" applyFont="1" applyFill="1" applyBorder="1" applyAlignment="1">
      <alignment horizontal="right" wrapText="1"/>
    </xf>
    <xf numFmtId="175" fontId="1" fillId="0" borderId="5" xfId="0" applyNumberFormat="1" applyFont="1" applyBorder="1" applyAlignment="1">
      <alignment horizontal="right"/>
    </xf>
    <xf numFmtId="175" fontId="1" fillId="0" borderId="8" xfId="0" applyNumberFormat="1" applyFont="1" applyBorder="1" applyAlignment="1">
      <alignment horizontal="right"/>
    </xf>
    <xf numFmtId="175" fontId="2" fillId="0" borderId="10" xfId="0" applyNumberFormat="1" applyFont="1" applyBorder="1" applyAlignment="1">
      <alignment horizontal="right"/>
    </xf>
    <xf numFmtId="175" fontId="1" fillId="0" borderId="11" xfId="0" applyNumberFormat="1" applyFont="1" applyBorder="1" applyAlignment="1">
      <alignment horizontal="right" wrapText="1"/>
    </xf>
    <xf numFmtId="175" fontId="1" fillId="0" borderId="11" xfId="0" applyNumberFormat="1" applyFont="1" applyBorder="1" applyAlignment="1">
      <alignment horizontal="right"/>
    </xf>
    <xf numFmtId="175" fontId="2" fillId="0" borderId="9" xfId="0" applyNumberFormat="1" applyFont="1" applyBorder="1" applyAlignment="1">
      <alignment horizontal="center" wrapText="1"/>
    </xf>
    <xf numFmtId="175" fontId="2" fillId="3" borderId="9" xfId="0" applyNumberFormat="1" applyFont="1" applyFill="1" applyBorder="1" applyAlignment="1">
      <alignment horizontal="center" wrapText="1"/>
    </xf>
    <xf numFmtId="179" fontId="1" fillId="0" borderId="8" xfId="0" applyNumberFormat="1" applyFont="1" applyBorder="1" applyAlignment="1">
      <alignment horizontal="center" wrapText="1"/>
    </xf>
    <xf numFmtId="179" fontId="1" fillId="0" borderId="11" xfId="0" applyNumberFormat="1" applyFont="1" applyBorder="1" applyAlignment="1">
      <alignment horizontal="center"/>
    </xf>
    <xf numFmtId="179" fontId="1" fillId="0" borderId="4" xfId="0" applyNumberFormat="1" applyFont="1" applyBorder="1" applyAlignment="1">
      <alignment horizontal="center" wrapText="1"/>
    </xf>
    <xf numFmtId="179" fontId="1" fillId="0" borderId="5" xfId="0" applyNumberFormat="1" applyFont="1" applyBorder="1" applyAlignment="1">
      <alignment horizontal="center" wrapText="1"/>
    </xf>
    <xf numFmtId="179" fontId="2" fillId="0" borderId="9" xfId="0" applyNumberFormat="1" applyFont="1" applyBorder="1" applyAlignment="1">
      <alignment horizontal="center" wrapText="1"/>
    </xf>
    <xf numFmtId="179" fontId="2" fillId="3" borderId="9" xfId="0" applyNumberFormat="1" applyFont="1" applyFill="1" applyBorder="1" applyAlignment="1">
      <alignment horizontal="center" wrapText="1"/>
    </xf>
    <xf numFmtId="179" fontId="2" fillId="0" borderId="10" xfId="0" applyNumberFormat="1" applyFont="1" applyBorder="1" applyAlignment="1">
      <alignment horizontal="center"/>
    </xf>
    <xf numFmtId="179" fontId="1" fillId="0" borderId="7" xfId="0" applyNumberFormat="1" applyFont="1" applyBorder="1" applyAlignment="1">
      <alignment horizontal="center" wrapText="1"/>
    </xf>
    <xf numFmtId="179" fontId="2" fillId="0" borderId="4" xfId="0" applyNumberFormat="1" applyFont="1" applyBorder="1" applyAlignment="1">
      <alignment horizontal="center" wrapText="1"/>
    </xf>
    <xf numFmtId="14" fontId="2" fillId="2" borderId="1" xfId="0" applyNumberFormat="1" applyFont="1" applyFill="1" applyBorder="1" applyAlignment="1">
      <alignment horizontal="center" vertical="center"/>
    </xf>
    <xf numFmtId="3" fontId="0" fillId="0" borderId="2" xfId="0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workbookViewId="0" topLeftCell="A1">
      <selection activeCell="K49" sqref="K49"/>
    </sheetView>
  </sheetViews>
  <sheetFormatPr defaultColWidth="9.00390625" defaultRowHeight="12.75"/>
  <cols>
    <col min="1" max="1" width="4.75390625" style="0" bestFit="1" customWidth="1"/>
    <col min="2" max="2" width="48.875" style="0" customWidth="1"/>
    <col min="3" max="3" width="13.75390625" style="0" bestFit="1" customWidth="1"/>
    <col min="4" max="4" width="11.875" style="0" bestFit="1" customWidth="1"/>
    <col min="5" max="5" width="13.75390625" style="0" bestFit="1" customWidth="1"/>
    <col min="6" max="6" width="11.875" style="0" customWidth="1"/>
    <col min="7" max="7" width="11.00390625" style="0" customWidth="1"/>
  </cols>
  <sheetData>
    <row r="1" ht="15.75">
      <c r="G1" s="5" t="s">
        <v>58</v>
      </c>
    </row>
    <row r="2" ht="18">
      <c r="A2" s="59" t="s">
        <v>71</v>
      </c>
    </row>
    <row r="3" ht="13.5" thickBot="1">
      <c r="D3" s="4"/>
    </row>
    <row r="4" spans="1:7" ht="15.75" customHeight="1">
      <c r="A4" s="86" t="s">
        <v>16</v>
      </c>
      <c r="B4" s="88" t="s">
        <v>17</v>
      </c>
      <c r="C4" s="6" t="s">
        <v>66</v>
      </c>
      <c r="D4" s="6" t="s">
        <v>13</v>
      </c>
      <c r="E4" s="6" t="s">
        <v>66</v>
      </c>
      <c r="F4" s="1" t="s">
        <v>68</v>
      </c>
      <c r="G4" s="1" t="s">
        <v>57</v>
      </c>
    </row>
    <row r="5" spans="1:7" ht="27.75" customHeight="1" thickBot="1">
      <c r="A5" s="87"/>
      <c r="B5" s="87"/>
      <c r="C5" s="3" t="s">
        <v>67</v>
      </c>
      <c r="D5" s="2" t="s">
        <v>18</v>
      </c>
      <c r="E5" s="3" t="s">
        <v>72</v>
      </c>
      <c r="F5" s="3" t="s">
        <v>69</v>
      </c>
      <c r="G5" s="2" t="s">
        <v>70</v>
      </c>
    </row>
    <row r="6" spans="1:7" ht="15.75" customHeight="1">
      <c r="A6" s="7" t="s">
        <v>1</v>
      </c>
      <c r="B6" s="8" t="s">
        <v>19</v>
      </c>
      <c r="C6" s="60">
        <f>C8+C11+C12+C13+C14</f>
        <v>3160.459403837217</v>
      </c>
      <c r="D6" s="9">
        <f>D8+D11+D12+D13+D14</f>
        <v>7034</v>
      </c>
      <c r="E6" s="60">
        <f>E8+E11+E12+E13+E14</f>
        <v>3086.6</v>
      </c>
      <c r="F6" s="10">
        <f>E6/C6</f>
        <v>0.9766301684661597</v>
      </c>
      <c r="G6" s="10">
        <f>E6/D6</f>
        <v>0.4388114870628376</v>
      </c>
    </row>
    <row r="7" spans="1:7" ht="12.75">
      <c r="A7" s="11"/>
      <c r="B7" s="12" t="s">
        <v>2</v>
      </c>
      <c r="C7" s="61"/>
      <c r="D7" s="13"/>
      <c r="E7" s="61"/>
      <c r="F7" s="14"/>
      <c r="G7" s="14"/>
    </row>
    <row r="8" spans="1:7" ht="12.75">
      <c r="A8" s="11"/>
      <c r="B8" s="12" t="s">
        <v>20</v>
      </c>
      <c r="C8" s="61">
        <f>C9+C10</f>
        <v>3533.7582154949214</v>
      </c>
      <c r="D8" s="13">
        <f>D9+D10</f>
        <v>9372</v>
      </c>
      <c r="E8" s="61">
        <f>E9+E10</f>
        <v>3670.2</v>
      </c>
      <c r="F8" s="14">
        <f>E8/C8</f>
        <v>1.038610956433523</v>
      </c>
      <c r="G8" s="14">
        <f>E8/D8</f>
        <v>0.39161331626120355</v>
      </c>
    </row>
    <row r="9" spans="1:7" ht="25.5">
      <c r="A9" s="11"/>
      <c r="B9" s="12" t="s">
        <v>21</v>
      </c>
      <c r="C9" s="61">
        <f>59810/30.126</f>
        <v>1985.3282878576645</v>
      </c>
      <c r="D9" s="13">
        <v>5310</v>
      </c>
      <c r="E9" s="61">
        <f>1840.1+5.5+28.6</f>
        <v>1874.1999999999998</v>
      </c>
      <c r="F9" s="14">
        <f>E9/C9</f>
        <v>0.9440252332385888</v>
      </c>
      <c r="G9" s="14">
        <f>E9/D9</f>
        <v>0.35295668549905834</v>
      </c>
    </row>
    <row r="10" spans="1:7" ht="12.75">
      <c r="A10" s="11"/>
      <c r="B10" s="15" t="s">
        <v>22</v>
      </c>
      <c r="C10" s="62">
        <f>46648/30.126</f>
        <v>1548.4299276372567</v>
      </c>
      <c r="D10" s="16">
        <v>4062</v>
      </c>
      <c r="E10" s="62">
        <v>1796</v>
      </c>
      <c r="F10" s="17">
        <f>E10/C10</f>
        <v>1.1598845824043904</v>
      </c>
      <c r="G10" s="17">
        <f>E10/D10</f>
        <v>0.44214672575086167</v>
      </c>
    </row>
    <row r="11" spans="1:7" ht="12.75" customHeight="1">
      <c r="A11" s="11"/>
      <c r="B11" s="18" t="s">
        <v>23</v>
      </c>
      <c r="C11" s="63">
        <f>15493/30.126</f>
        <v>514.2733851158467</v>
      </c>
      <c r="D11" s="19">
        <v>667</v>
      </c>
      <c r="E11" s="63">
        <f>271.2+0.1</f>
        <v>271.3</v>
      </c>
      <c r="F11" s="20">
        <f>E11/C11</f>
        <v>0.5275404247079327</v>
      </c>
      <c r="G11" s="20">
        <f>E11/D11</f>
        <v>0.4067466266866567</v>
      </c>
    </row>
    <row r="12" spans="1:7" ht="25.5">
      <c r="A12" s="11"/>
      <c r="B12" s="18" t="s">
        <v>24</v>
      </c>
      <c r="C12" s="63">
        <f>1043/30.126</f>
        <v>34.62125738564695</v>
      </c>
      <c r="D12" s="19">
        <v>133</v>
      </c>
      <c r="E12" s="63">
        <v>30.5</v>
      </c>
      <c r="F12" s="20">
        <f>E12/C12</f>
        <v>0.8809616490891659</v>
      </c>
      <c r="G12" s="20">
        <f>E12/D12</f>
        <v>0.22932330827067668</v>
      </c>
    </row>
    <row r="13" spans="1:7" ht="12.75">
      <c r="A13" s="11"/>
      <c r="B13" s="21" t="s">
        <v>25</v>
      </c>
      <c r="C13" s="64">
        <f>-27782/30.126</f>
        <v>-922.193454159198</v>
      </c>
      <c r="D13" s="22">
        <v>-3096</v>
      </c>
      <c r="E13" s="64">
        <v>-885.4</v>
      </c>
      <c r="F13" s="23">
        <f>E13/C13</f>
        <v>0.9601022388596933</v>
      </c>
      <c r="G13" s="23">
        <f>E13/D13</f>
        <v>0.2859819121447028</v>
      </c>
    </row>
    <row r="14" spans="1:7" ht="13.5" thickBot="1">
      <c r="A14" s="24"/>
      <c r="B14" s="25" t="s">
        <v>26</v>
      </c>
      <c r="C14" s="65">
        <v>0</v>
      </c>
      <c r="D14" s="26">
        <v>-42</v>
      </c>
      <c r="E14" s="65">
        <v>0</v>
      </c>
      <c r="F14" s="77" t="s">
        <v>0</v>
      </c>
      <c r="G14" s="23">
        <f>E14/D14</f>
        <v>0</v>
      </c>
    </row>
    <row r="15" spans="1:7" ht="15.75" customHeight="1">
      <c r="A15" s="7" t="s">
        <v>3</v>
      </c>
      <c r="B15" s="8" t="s">
        <v>27</v>
      </c>
      <c r="C15" s="60">
        <f>C17+C19+C20+C21</f>
        <v>482.7059682666136</v>
      </c>
      <c r="D15" s="9">
        <f>D17+D19+D20+D21</f>
        <v>758</v>
      </c>
      <c r="E15" s="60">
        <f>E17+E19+E20+E21</f>
        <v>377</v>
      </c>
      <c r="F15" s="10">
        <f>E15/C15</f>
        <v>0.7810137532664008</v>
      </c>
      <c r="G15" s="10">
        <f>E15/D15</f>
        <v>0.4973614775725594</v>
      </c>
    </row>
    <row r="16" spans="1:7" ht="12.75">
      <c r="A16" s="11"/>
      <c r="B16" s="12" t="s">
        <v>2</v>
      </c>
      <c r="C16" s="61"/>
      <c r="D16" s="13"/>
      <c r="E16" s="61"/>
      <c r="F16" s="14"/>
      <c r="G16" s="14"/>
    </row>
    <row r="17" spans="1:7" ht="12.75">
      <c r="A17" s="11"/>
      <c r="B17" s="12" t="s">
        <v>28</v>
      </c>
      <c r="C17" s="61">
        <f>15229/30.126</f>
        <v>505.5101905330943</v>
      </c>
      <c r="D17" s="13">
        <v>812</v>
      </c>
      <c r="E17" s="61">
        <f>78+E18</f>
        <v>478.6</v>
      </c>
      <c r="F17" s="14">
        <f>E17/C17</f>
        <v>0.9467662748703133</v>
      </c>
      <c r="G17" s="14">
        <f>E17/D17</f>
        <v>0.5894088669950739</v>
      </c>
    </row>
    <row r="18" spans="1:7" ht="12.75">
      <c r="A18" s="11"/>
      <c r="B18" s="15" t="s">
        <v>29</v>
      </c>
      <c r="C18" s="62">
        <f>11710/30.126</f>
        <v>388.7007900152692</v>
      </c>
      <c r="D18" s="16">
        <v>679</v>
      </c>
      <c r="E18" s="62">
        <v>400.6</v>
      </c>
      <c r="F18" s="17">
        <f>E18/C18</f>
        <v>1.0306127754056362</v>
      </c>
      <c r="G18" s="17">
        <f>E18/D18</f>
        <v>0.5899852724594993</v>
      </c>
    </row>
    <row r="19" spans="1:7" ht="12.75">
      <c r="A19" s="11"/>
      <c r="B19" s="18" t="s">
        <v>30</v>
      </c>
      <c r="C19" s="63">
        <v>0</v>
      </c>
      <c r="D19" s="19">
        <v>0</v>
      </c>
      <c r="E19" s="63">
        <v>0</v>
      </c>
      <c r="F19" s="27" t="s">
        <v>0</v>
      </c>
      <c r="G19" s="27" t="s">
        <v>0</v>
      </c>
    </row>
    <row r="20" spans="1:7" ht="12.75">
      <c r="A20" s="11"/>
      <c r="B20" s="18" t="s">
        <v>31</v>
      </c>
      <c r="C20" s="63">
        <f>-566/30.126</f>
        <v>-18.787758082719247</v>
      </c>
      <c r="D20" s="19">
        <v>-43</v>
      </c>
      <c r="E20" s="63">
        <f>-66.7-4.9-24.5</f>
        <v>-96.10000000000001</v>
      </c>
      <c r="F20" s="27" t="s">
        <v>65</v>
      </c>
      <c r="G20" s="20">
        <f>E20/D20</f>
        <v>2.234883720930233</v>
      </c>
    </row>
    <row r="21" spans="1:7" ht="13.5" thickBot="1">
      <c r="A21" s="28"/>
      <c r="B21" s="29" t="s">
        <v>32</v>
      </c>
      <c r="C21" s="66">
        <f>-121/30.126</f>
        <v>-4.016464183761535</v>
      </c>
      <c r="D21" s="30">
        <v>-11</v>
      </c>
      <c r="E21" s="66">
        <v>-5.5</v>
      </c>
      <c r="F21" s="31">
        <f>E21/C21</f>
        <v>1.3693636363636363</v>
      </c>
      <c r="G21" s="31">
        <f>E21/D21</f>
        <v>0.5</v>
      </c>
    </row>
    <row r="22" spans="1:7" ht="15.75" customHeight="1" thickBot="1">
      <c r="A22" s="32" t="s">
        <v>4</v>
      </c>
      <c r="B22" s="33" t="s">
        <v>33</v>
      </c>
      <c r="C22" s="67">
        <f>21542/30.126</f>
        <v>715.0634003850495</v>
      </c>
      <c r="D22" s="34">
        <v>67</v>
      </c>
      <c r="E22" s="67">
        <v>-52.1</v>
      </c>
      <c r="F22" s="81" t="s">
        <v>65</v>
      </c>
      <c r="G22" s="81" t="s">
        <v>65</v>
      </c>
    </row>
    <row r="23" spans="1:7" ht="25.5">
      <c r="A23" s="11" t="s">
        <v>5</v>
      </c>
      <c r="B23" s="36" t="s">
        <v>34</v>
      </c>
      <c r="C23" s="68">
        <f>C25+C29</f>
        <v>693.0890260904202</v>
      </c>
      <c r="D23" s="37">
        <f>D25+D29</f>
        <v>4343</v>
      </c>
      <c r="E23" s="68">
        <f>E25+E29</f>
        <v>-256.69999999999993</v>
      </c>
      <c r="F23" s="85" t="s">
        <v>65</v>
      </c>
      <c r="G23" s="85" t="s">
        <v>65</v>
      </c>
    </row>
    <row r="24" spans="1:7" ht="12.75">
      <c r="A24" s="39"/>
      <c r="B24" s="12" t="s">
        <v>14</v>
      </c>
      <c r="C24" s="61"/>
      <c r="D24" s="13"/>
      <c r="E24" s="61"/>
      <c r="F24" s="14"/>
      <c r="G24" s="14"/>
    </row>
    <row r="25" spans="1:7" ht="25.5">
      <c r="A25" s="39"/>
      <c r="B25" s="12" t="s">
        <v>35</v>
      </c>
      <c r="C25" s="61">
        <f>C26+C27+C28</f>
        <v>793.3346610900883</v>
      </c>
      <c r="D25" s="13">
        <f>D26+D27+D28</f>
        <v>4780</v>
      </c>
      <c r="E25" s="61">
        <f>E26+E27+E28</f>
        <v>749.3000000000001</v>
      </c>
      <c r="F25" s="14">
        <f>E25/C25</f>
        <v>0.9444942175732218</v>
      </c>
      <c r="G25" s="14">
        <f>E25/D25</f>
        <v>0.15675732217573224</v>
      </c>
    </row>
    <row r="26" spans="1:7" ht="12.75">
      <c r="A26" s="39"/>
      <c r="B26" s="12" t="s">
        <v>36</v>
      </c>
      <c r="C26" s="61">
        <f>22425/30.126</f>
        <v>744.3736307508464</v>
      </c>
      <c r="D26" s="13">
        <v>4674</v>
      </c>
      <c r="E26" s="61">
        <v>666.6</v>
      </c>
      <c r="F26" s="14">
        <f>E26/C26</f>
        <v>0.8955180200668897</v>
      </c>
      <c r="G26" s="14">
        <f>E26/D26</f>
        <v>0.14261874197689345</v>
      </c>
    </row>
    <row r="27" spans="1:7" ht="12.75">
      <c r="A27" s="39"/>
      <c r="B27" s="12" t="s">
        <v>37</v>
      </c>
      <c r="C27" s="61">
        <f>1458/30.126</f>
        <v>48.39673371838279</v>
      </c>
      <c r="D27" s="13">
        <v>99</v>
      </c>
      <c r="E27" s="61">
        <v>48.6</v>
      </c>
      <c r="F27" s="14">
        <f>E27/C27</f>
        <v>1.0042</v>
      </c>
      <c r="G27" s="14">
        <f>E27/D27</f>
        <v>0.4909090909090909</v>
      </c>
    </row>
    <row r="28" spans="1:7" ht="12.75">
      <c r="A28" s="39"/>
      <c r="B28" s="15" t="s">
        <v>38</v>
      </c>
      <c r="C28" s="62">
        <f>17/30.126</f>
        <v>0.5642966208590586</v>
      </c>
      <c r="D28" s="16">
        <v>7</v>
      </c>
      <c r="E28" s="62">
        <v>34.1</v>
      </c>
      <c r="F28" s="80" t="s">
        <v>65</v>
      </c>
      <c r="G28" s="80" t="s">
        <v>65</v>
      </c>
    </row>
    <row r="29" spans="1:7" ht="25.5">
      <c r="A29" s="39"/>
      <c r="B29" s="21" t="s">
        <v>39</v>
      </c>
      <c r="C29" s="64">
        <f>C30+C31+C32</f>
        <v>-100.24563499966807</v>
      </c>
      <c r="D29" s="22">
        <f>D30+D31+D32</f>
        <v>-437</v>
      </c>
      <c r="E29" s="64">
        <f>E30+E31+E32</f>
        <v>-1006</v>
      </c>
      <c r="F29" s="84" t="s">
        <v>65</v>
      </c>
      <c r="G29" s="23">
        <f>E29/D29</f>
        <v>2.3020594965675056</v>
      </c>
    </row>
    <row r="30" spans="1:7" ht="12.75">
      <c r="A30" s="39"/>
      <c r="B30" s="12" t="s">
        <v>40</v>
      </c>
      <c r="C30" s="61">
        <f>-2220/30.126</f>
        <v>-73.69049990041825</v>
      </c>
      <c r="D30" s="13">
        <v>-259</v>
      </c>
      <c r="E30" s="61">
        <v>-87.1</v>
      </c>
      <c r="F30" s="14">
        <f>E30/C30</f>
        <v>1.1819705405405405</v>
      </c>
      <c r="G30" s="14">
        <f>E30/D30</f>
        <v>0.3362934362934363</v>
      </c>
    </row>
    <row r="31" spans="1:7" ht="12.75">
      <c r="A31" s="39"/>
      <c r="B31" s="12" t="s">
        <v>41</v>
      </c>
      <c r="C31" s="61">
        <f>-761/30.126</f>
        <v>-25.26057226316139</v>
      </c>
      <c r="D31" s="13">
        <v>-166</v>
      </c>
      <c r="E31" s="61">
        <v>-917.8</v>
      </c>
      <c r="F31" s="79" t="s">
        <v>65</v>
      </c>
      <c r="G31" s="79" t="s">
        <v>65</v>
      </c>
    </row>
    <row r="32" spans="1:7" ht="13.5" thickBot="1">
      <c r="A32" s="39"/>
      <c r="B32" s="29" t="s">
        <v>42</v>
      </c>
      <c r="C32" s="66">
        <f>-39/30.126</f>
        <v>-1.2945628360884285</v>
      </c>
      <c r="D32" s="30">
        <v>-12</v>
      </c>
      <c r="E32" s="66">
        <v>-1.1</v>
      </c>
      <c r="F32" s="31">
        <f>E32/C32</f>
        <v>0.8497076923076925</v>
      </c>
      <c r="G32" s="31">
        <f>E32/D32</f>
        <v>0.09166666666666667</v>
      </c>
    </row>
    <row r="33" spans="1:7" ht="15.75" customHeight="1" thickBot="1">
      <c r="A33" s="7" t="s">
        <v>6</v>
      </c>
      <c r="B33" s="36" t="s">
        <v>43</v>
      </c>
      <c r="C33" s="68">
        <f>122/30.126</f>
        <v>4.049658102635597</v>
      </c>
      <c r="D33" s="37">
        <v>4</v>
      </c>
      <c r="E33" s="68">
        <v>1.2</v>
      </c>
      <c r="F33" s="38">
        <f>E33/C33</f>
        <v>0.29632131147540985</v>
      </c>
      <c r="G33" s="38">
        <f>E33/D33</f>
        <v>0.3</v>
      </c>
    </row>
    <row r="34" spans="1:7" ht="15.75" customHeight="1" thickBot="1">
      <c r="A34" s="40" t="s">
        <v>7</v>
      </c>
      <c r="B34" s="41" t="s">
        <v>44</v>
      </c>
      <c r="C34" s="69">
        <f>C6+C15+C22+C23+C33</f>
        <v>5055.367456681936</v>
      </c>
      <c r="D34" s="42">
        <f>D6+D15+D22+D23+D33</f>
        <v>12206</v>
      </c>
      <c r="E34" s="69">
        <f>E6+E15+E22+E23+E33</f>
        <v>3156</v>
      </c>
      <c r="F34" s="43">
        <f>E34/C34</f>
        <v>0.6242869637158728</v>
      </c>
      <c r="G34" s="43">
        <f>E34/D34</f>
        <v>0.25856136326396856</v>
      </c>
    </row>
    <row r="35" spans="1:7" ht="15.75" customHeight="1">
      <c r="A35" s="7" t="s">
        <v>8</v>
      </c>
      <c r="B35" s="8" t="s">
        <v>45</v>
      </c>
      <c r="C35" s="60">
        <f>C37+C38+C39</f>
        <v>-2735.4</v>
      </c>
      <c r="D35" s="9">
        <f>D37+D38+D39</f>
        <v>-7985</v>
      </c>
      <c r="E35" s="60">
        <f>E37+E38+E39</f>
        <v>-3135.9</v>
      </c>
      <c r="F35" s="10">
        <f>E35/C35</f>
        <v>1.146413687212108</v>
      </c>
      <c r="G35" s="10">
        <f>E35/D35</f>
        <v>0.39272385723231057</v>
      </c>
    </row>
    <row r="36" spans="1:7" ht="12.75">
      <c r="A36" s="39"/>
      <c r="B36" s="12" t="s">
        <v>14</v>
      </c>
      <c r="C36" s="61"/>
      <c r="D36" s="13"/>
      <c r="E36" s="61"/>
      <c r="F36" s="14"/>
      <c r="G36" s="14"/>
    </row>
    <row r="37" spans="1:7" ht="12.75">
      <c r="A37" s="39"/>
      <c r="B37" s="44" t="s">
        <v>46</v>
      </c>
      <c r="C37" s="70">
        <v>-2216.7</v>
      </c>
      <c r="D37" s="45">
        <v>-6409</v>
      </c>
      <c r="E37" s="70">
        <v>-2496.1</v>
      </c>
      <c r="F37" s="46">
        <f>E37/C37</f>
        <v>1.1260432173952273</v>
      </c>
      <c r="G37" s="46">
        <f>E37/D37</f>
        <v>0.3894679357154002</v>
      </c>
    </row>
    <row r="38" spans="1:7" ht="12.75">
      <c r="A38" s="39"/>
      <c r="B38" s="44" t="s">
        <v>47</v>
      </c>
      <c r="C38" s="70">
        <v>-361.9</v>
      </c>
      <c r="D38" s="45">
        <v>-1301</v>
      </c>
      <c r="E38" s="70">
        <v>-517.7</v>
      </c>
      <c r="F38" s="46">
        <f>E38/C38</f>
        <v>1.430505664548218</v>
      </c>
      <c r="G38" s="46">
        <f>E38/D38</f>
        <v>0.3979246733282091</v>
      </c>
    </row>
    <row r="39" spans="1:7" ht="13.5" thickBot="1">
      <c r="A39" s="28"/>
      <c r="B39" s="47" t="s">
        <v>48</v>
      </c>
      <c r="C39" s="71">
        <v>-156.8</v>
      </c>
      <c r="D39" s="48">
        <v>-275</v>
      </c>
      <c r="E39" s="71">
        <v>-122.1</v>
      </c>
      <c r="F39" s="49">
        <f>E39/C39</f>
        <v>0.7786989795918366</v>
      </c>
      <c r="G39" s="49">
        <f>E39/D39</f>
        <v>0.444</v>
      </c>
    </row>
    <row r="40" spans="1:7" ht="27" customHeight="1" thickBot="1">
      <c r="A40" s="40" t="s">
        <v>9</v>
      </c>
      <c r="B40" s="41" t="s">
        <v>49</v>
      </c>
      <c r="C40" s="69">
        <f>C34+C35</f>
        <v>2319.9674566819363</v>
      </c>
      <c r="D40" s="42">
        <f>D34+D35</f>
        <v>4221</v>
      </c>
      <c r="E40" s="69">
        <f>E34+E35</f>
        <v>20.09999999999991</v>
      </c>
      <c r="F40" s="43">
        <f>E40/C40</f>
        <v>0.00866391463471101</v>
      </c>
      <c r="G40" s="43">
        <f>E40/D40</f>
        <v>0.004761904761904741</v>
      </c>
    </row>
    <row r="41" spans="1:7" ht="15.75" customHeight="1">
      <c r="A41" s="7" t="s">
        <v>10</v>
      </c>
      <c r="B41" s="50" t="s">
        <v>50</v>
      </c>
      <c r="C41" s="72">
        <f>C43+C46+C49</f>
        <v>279.7915421894708</v>
      </c>
      <c r="D41" s="51">
        <f>D43+D46+D49</f>
        <v>-2126</v>
      </c>
      <c r="E41" s="72">
        <f>E43+E46+E49</f>
        <v>988.1999999999994</v>
      </c>
      <c r="F41" s="52">
        <f>E41/C41</f>
        <v>3.5319151975323275</v>
      </c>
      <c r="G41" s="83" t="s">
        <v>65</v>
      </c>
    </row>
    <row r="42" spans="1:7" ht="12.75">
      <c r="A42" s="11"/>
      <c r="B42" s="53" t="s">
        <v>14</v>
      </c>
      <c r="C42" s="73"/>
      <c r="D42" s="54"/>
      <c r="E42" s="73"/>
      <c r="F42" s="55"/>
      <c r="G42" s="55"/>
    </row>
    <row r="43" spans="1:7" ht="12.75">
      <c r="A43" s="11"/>
      <c r="B43" s="56" t="s">
        <v>51</v>
      </c>
      <c r="C43" s="74">
        <f>C44+C45</f>
        <v>-555.2678749253137</v>
      </c>
      <c r="D43" s="57">
        <f>D44+D45</f>
        <v>-996</v>
      </c>
      <c r="E43" s="74">
        <f>E44+E45</f>
        <v>-547.2000000000003</v>
      </c>
      <c r="F43" s="58">
        <f>E43/C43</f>
        <v>0.9854703012912487</v>
      </c>
      <c r="G43" s="58">
        <f>E43/D43</f>
        <v>0.5493975903614461</v>
      </c>
    </row>
    <row r="44" spans="1:7" ht="12.75">
      <c r="A44" s="11"/>
      <c r="B44" s="12" t="s">
        <v>59</v>
      </c>
      <c r="C44" s="61">
        <f>-136677/30.126</f>
        <v>-4536.845249950209</v>
      </c>
      <c r="D44" s="13">
        <v>-3319</v>
      </c>
      <c r="E44" s="61">
        <f>-2056.3-73.1</f>
        <v>-2129.4</v>
      </c>
      <c r="F44" s="14">
        <f>E44/C44</f>
        <v>0.4693569832524858</v>
      </c>
      <c r="G44" s="14">
        <f>E44/D44</f>
        <v>0.6415787887918047</v>
      </c>
    </row>
    <row r="45" spans="1:7" ht="12.75">
      <c r="A45" s="11"/>
      <c r="B45" s="15" t="s">
        <v>60</v>
      </c>
      <c r="C45" s="62">
        <f>119949/30.126</f>
        <v>3981.5773750248954</v>
      </c>
      <c r="D45" s="16">
        <v>2323</v>
      </c>
      <c r="E45" s="62">
        <f>1146.6+435.6</f>
        <v>1582.1999999999998</v>
      </c>
      <c r="F45" s="17">
        <f>E45/C45</f>
        <v>0.39738019658354795</v>
      </c>
      <c r="G45" s="17">
        <f>E45/D45</f>
        <v>0.6811020232458027</v>
      </c>
    </row>
    <row r="46" spans="1:7" ht="12.75">
      <c r="A46" s="11"/>
      <c r="B46" s="56" t="s">
        <v>52</v>
      </c>
      <c r="C46" s="74">
        <f>C47+C48</f>
        <v>917.6126933545773</v>
      </c>
      <c r="D46" s="57">
        <f>D47+D48</f>
        <v>-831</v>
      </c>
      <c r="E46" s="74">
        <f>E47+E48</f>
        <v>1741.3999999999996</v>
      </c>
      <c r="F46" s="58">
        <f>E46/C46</f>
        <v>1.8977505570829112</v>
      </c>
      <c r="G46" s="78" t="s">
        <v>65</v>
      </c>
    </row>
    <row r="47" spans="1:7" ht="12.75">
      <c r="A47" s="11"/>
      <c r="B47" s="12" t="s">
        <v>61</v>
      </c>
      <c r="C47" s="61">
        <f>-13405/30.126</f>
        <v>-444.96448250680476</v>
      </c>
      <c r="D47" s="13">
        <v>-4320</v>
      </c>
      <c r="E47" s="61">
        <f>-5.8-2375.5-1361.5</f>
        <v>-3742.8</v>
      </c>
      <c r="F47" s="79" t="s">
        <v>65</v>
      </c>
      <c r="G47" s="14">
        <f>E47/D47</f>
        <v>0.866388888888889</v>
      </c>
    </row>
    <row r="48" spans="1:7" ht="12.75">
      <c r="A48" s="11"/>
      <c r="B48" s="15" t="s">
        <v>62</v>
      </c>
      <c r="C48" s="62">
        <f>41049/30.126</f>
        <v>1362.577175861382</v>
      </c>
      <c r="D48" s="16">
        <v>3489</v>
      </c>
      <c r="E48" s="62">
        <f>0.1+4757.9+726.2</f>
        <v>5484.2</v>
      </c>
      <c r="F48" s="80" t="s">
        <v>65</v>
      </c>
      <c r="G48" s="17">
        <f>E48/D48</f>
        <v>1.5718543995414158</v>
      </c>
    </row>
    <row r="49" spans="1:7" ht="12.75">
      <c r="A49" s="11"/>
      <c r="B49" s="56" t="s">
        <v>53</v>
      </c>
      <c r="C49" s="74">
        <f>C50+C51</f>
        <v>-82.55327623979286</v>
      </c>
      <c r="D49" s="57">
        <f>D50+D51</f>
        <v>-299</v>
      </c>
      <c r="E49" s="74">
        <f>E50+E51</f>
        <v>-206</v>
      </c>
      <c r="F49" s="58">
        <f>E49/C49</f>
        <v>2.495358262967431</v>
      </c>
      <c r="G49" s="58">
        <f>E49/D49</f>
        <v>0.6889632107023411</v>
      </c>
    </row>
    <row r="50" spans="1:7" ht="12.75">
      <c r="A50" s="11"/>
      <c r="B50" s="12" t="s">
        <v>63</v>
      </c>
      <c r="C50" s="61">
        <f>-6656/30.126</f>
        <v>-220.93872402575846</v>
      </c>
      <c r="D50" s="13">
        <v>-299</v>
      </c>
      <c r="E50" s="61">
        <v>-206</v>
      </c>
      <c r="F50" s="14">
        <f>E50/C50</f>
        <v>0.9323852163461539</v>
      </c>
      <c r="G50" s="14">
        <f>E50/D50</f>
        <v>0.6889632107023411</v>
      </c>
    </row>
    <row r="51" spans="1:7" ht="13.5" thickBot="1">
      <c r="A51" s="24"/>
      <c r="B51" s="15" t="s">
        <v>64</v>
      </c>
      <c r="C51" s="62">
        <f>4169/30.126</f>
        <v>138.3854477859656</v>
      </c>
      <c r="D51" s="16">
        <v>0</v>
      </c>
      <c r="E51" s="62">
        <v>0</v>
      </c>
      <c r="F51" s="17">
        <f>E51/C51</f>
        <v>0</v>
      </c>
      <c r="G51" s="80" t="s">
        <v>0</v>
      </c>
    </row>
    <row r="52" spans="1:7" ht="15.75" customHeight="1" thickBot="1">
      <c r="A52" s="32" t="s">
        <v>11</v>
      </c>
      <c r="B52" s="33" t="s">
        <v>54</v>
      </c>
      <c r="C52" s="67">
        <f>C40+C41</f>
        <v>2599.758998871407</v>
      </c>
      <c r="D52" s="34">
        <f>D40+D41</f>
        <v>2095</v>
      </c>
      <c r="E52" s="67">
        <f>E40+E41</f>
        <v>1008.2999999999993</v>
      </c>
      <c r="F52" s="35">
        <f>E52/C52</f>
        <v>0.3878436425983012</v>
      </c>
      <c r="G52" s="35">
        <f>E52/D52</f>
        <v>0.4812887828162288</v>
      </c>
    </row>
    <row r="53" spans="1:7" ht="15.75" customHeight="1" thickBot="1">
      <c r="A53" s="32" t="s">
        <v>12</v>
      </c>
      <c r="B53" s="33" t="s">
        <v>55</v>
      </c>
      <c r="C53" s="75" t="s">
        <v>0</v>
      </c>
      <c r="D53" s="34">
        <v>-559</v>
      </c>
      <c r="E53" s="75" t="s">
        <v>0</v>
      </c>
      <c r="F53" s="81" t="s">
        <v>0</v>
      </c>
      <c r="G53" s="81" t="s">
        <v>0</v>
      </c>
    </row>
    <row r="54" spans="1:7" ht="15.75" customHeight="1" thickBot="1">
      <c r="A54" s="40" t="s">
        <v>15</v>
      </c>
      <c r="B54" s="41" t="s">
        <v>56</v>
      </c>
      <c r="C54" s="76" t="s">
        <v>0</v>
      </c>
      <c r="D54" s="42">
        <f>D52+D53</f>
        <v>1536</v>
      </c>
      <c r="E54" s="76" t="s">
        <v>0</v>
      </c>
      <c r="F54" s="82" t="s">
        <v>0</v>
      </c>
      <c r="G54" s="82" t="s">
        <v>0</v>
      </c>
    </row>
  </sheetData>
  <mergeCells count="2">
    <mergeCell ref="A4:A5"/>
    <mergeCell ref="B4:B5"/>
  </mergeCell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EXIMBANKA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Pavol PAULIAK</dc:creator>
  <cp:keywords/>
  <dc:description/>
  <cp:lastModifiedBy>blazekova</cp:lastModifiedBy>
  <cp:lastPrinted>2009-08-18T08:03:21Z</cp:lastPrinted>
  <dcterms:created xsi:type="dcterms:W3CDTF">1998-03-09T10:12:41Z</dcterms:created>
  <dcterms:modified xsi:type="dcterms:W3CDTF">2009-09-10T11:45:54Z</dcterms:modified>
  <cp:category/>
  <cp:version/>
  <cp:contentType/>
  <cp:contentStatus/>
</cp:coreProperties>
</file>