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3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<sst xmlns="http://schemas.openxmlformats.org/spreadsheetml/2006/main" count="95" uniqueCount="66">
  <si>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</si>
  <si>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</si>
  <si>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</si>
  <si>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</si>
  <si>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</si>
  <si>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</si>
  <si>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</si>
  <si>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</si>
  <si>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</si>
  <si>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</si>
  <si>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</si>
  <si>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Č. r.</t>
  </si>
  <si>
    <t>z toho:</t>
  </si>
  <si>
    <t>11.</t>
  </si>
  <si>
    <t>12.</t>
  </si>
  <si>
    <t xml:space="preserve">Náklady na finančné činnosti </t>
  </si>
  <si>
    <t xml:space="preserve">- tvorba opravných položiek </t>
  </si>
  <si>
    <t xml:space="preserve">Tvorba rezerv a opravných položiek z poisťovacích činností </t>
  </si>
  <si>
    <t>- tvorba opravných položiek</t>
  </si>
  <si>
    <t xml:space="preserve">Mimoriadne náklady </t>
  </si>
  <si>
    <t>NÁKLADY SPOLU</t>
  </si>
  <si>
    <t>Výnosy z finančných činností</t>
  </si>
  <si>
    <t xml:space="preserve">Použitie rezerv a opravných položiek z bankových činností </t>
  </si>
  <si>
    <t xml:space="preserve">- použitie opravných položiek </t>
  </si>
  <si>
    <t xml:space="preserve">Použitie rezerv a opravných položiek z poisťovacích činností </t>
  </si>
  <si>
    <t>- použitie opravných položiek</t>
  </si>
  <si>
    <t>Ostatné prevádzkové výnosy</t>
  </si>
  <si>
    <t>Mimoriadne výnosy</t>
  </si>
  <si>
    <t>VÝNOSY SPOLU</t>
  </si>
  <si>
    <t>- použitie  rezerv</t>
  </si>
  <si>
    <t>- tvorba rezerv</t>
  </si>
  <si>
    <t xml:space="preserve">- tvorba rezerv </t>
  </si>
  <si>
    <t>Ostatné prevádzkové náklady</t>
  </si>
  <si>
    <t xml:space="preserve">Všeobecné prevádzkové náklady </t>
  </si>
  <si>
    <t>13.</t>
  </si>
  <si>
    <t>Daň z príjmov</t>
  </si>
  <si>
    <t>NÁKLADY (v tis. Sk)</t>
  </si>
  <si>
    <t>VÝNOSY (v tis. Sk)</t>
  </si>
  <si>
    <t>Tvorba rezerv a opravných položiek z prevádzkovej činnosti</t>
  </si>
  <si>
    <t>Náklady spolu bez dane z príjmov</t>
  </si>
  <si>
    <t>Použitie rezerv a opravných položiek z prevádzkovej činnosti</t>
  </si>
  <si>
    <t>Rozpočet</t>
  </si>
  <si>
    <t xml:space="preserve">  z toho: - výnosy z refinančných úverov</t>
  </si>
  <si>
    <t>- ostatné výnosy</t>
  </si>
  <si>
    <t>- použitie rezerv</t>
  </si>
  <si>
    <t>- výnosy z operácií s cennými papiermi (vrátane ŠPP)</t>
  </si>
  <si>
    <t>- výnosy z účtov v bankách</t>
  </si>
  <si>
    <t>-</t>
  </si>
  <si>
    <t>- výnosy z bankových (úverových a záručných) aktivít</t>
  </si>
  <si>
    <t xml:space="preserve">Tvorba rezerv a opravných položiek z bankových činností </t>
  </si>
  <si>
    <t>Skutočnosť</t>
  </si>
  <si>
    <t>Príloha č. 3</t>
  </si>
  <si>
    <t>x</t>
  </si>
  <si>
    <t>Výsledok hospodárenia pred zdanením</t>
  </si>
  <si>
    <t>Výsledok hospodárenia po zdanení</t>
  </si>
  <si>
    <t xml:space="preserve">Náklady spojené s poisťovacou a zaisťovacou činnosťou </t>
  </si>
  <si>
    <t xml:space="preserve">Výnosy spojené s poisťovacou a zaisťovacou činnosťou </t>
  </si>
  <si>
    <t>Index v %</t>
  </si>
  <si>
    <t>za rok 2003</t>
  </si>
  <si>
    <t xml:space="preserve">Skutočnosť </t>
  </si>
  <si>
    <t>na rok 2004</t>
  </si>
  <si>
    <t>za rok 2004</t>
  </si>
  <si>
    <t>skut. 2004 / skut. 2003</t>
  </si>
  <si>
    <t>Plnenie rozpočtu nákladov a výnosov za rok 2004</t>
  </si>
  <si>
    <t>Plnenie</t>
  </si>
  <si>
    <t>rozpočtu v %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</si>
</sst>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6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3" fillId="3" borderId="19" xfId="0" applyFont="1" applyFill="1" applyBorder="1" applyAlignment="1">
      <alignment horizontal="centerContinuous" vertical="center" shrinkToFit="1"/>
    </xf>
    <xf numFmtId="49" fontId="2" fillId="2" borderId="8" xfId="0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16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lef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18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right" vertical="center" wrapText="1"/>
    </xf>
    <xf numFmtId="171" fontId="1" fillId="0" borderId="16" xfId="0" applyNumberFormat="1" applyFont="1" applyFill="1" applyBorder="1" applyAlignment="1">
      <alignment horizontal="right" vertical="center" wrapText="1"/>
    </xf>
    <xf numFmtId="171" fontId="1" fillId="0" borderId="4" xfId="0" applyNumberFormat="1" applyFont="1" applyFill="1" applyBorder="1" applyAlignment="1">
      <alignment horizontal="right" vertical="center" wrapText="1"/>
    </xf>
    <xf numFmtId="171" fontId="2" fillId="0" borderId="7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171" fontId="2" fillId="0" borderId="10" xfId="0" applyNumberFormat="1" applyFont="1" applyFill="1" applyBorder="1" applyAlignment="1">
      <alignment horizontal="right" vertical="center" wrapText="1"/>
    </xf>
    <xf numFmtId="171" fontId="2" fillId="2" borderId="7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171" fontId="1" fillId="0" borderId="2" xfId="0" applyNumberFormat="1" applyFont="1" applyFill="1" applyBorder="1" applyAlignment="1">
      <alignment horizontal="center" vertical="center" wrapText="1"/>
    </xf>
    <xf numFmtId="3" fontId="2" fillId="3" borderId="10" xfId="0" applyFont="1" applyFill="1" applyBorder="1" applyAlignment="1">
      <alignment horizontal="center"/>
    </xf>
    <xf numFmtId="3" fontId="2" fillId="0" borderId="1" xfId="0" applyFont="1" applyFill="1" applyBorder="1" applyAlignment="1">
      <alignment horizontal="right" vertical="center"/>
    </xf>
    <xf numFmtId="3" fontId="1" fillId="0" borderId="2" xfId="0" applyFont="1" applyFill="1" applyBorder="1" applyAlignment="1">
      <alignment horizontal="right"/>
    </xf>
    <xf numFmtId="3" fontId="1" fillId="3" borderId="1" xfId="0" applyFont="1" applyFill="1" applyBorder="1" applyAlignment="1">
      <alignment horizontal="right"/>
    </xf>
    <xf numFmtId="3" fontId="2" fillId="3" borderId="1" xfId="0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3" fontId="4" fillId="0" borderId="0" xfId="0" applyFont="1" applyAlignment="1">
      <alignment horizontal="center"/>
    </xf>
    <xf numFmtId="3" fontId="2" fillId="4" borderId="7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2" borderId="7" xfId="0" applyFont="1" applyFill="1" applyBorder="1" applyAlignment="1">
      <alignment horizontal="right" vertical="center"/>
    </xf>
    <xf numFmtId="171" fontId="2" fillId="0" borderId="1" xfId="0" applyNumberFormat="1" applyFont="1" applyFill="1" applyBorder="1" applyAlignment="1">
      <alignment horizontal="right" vertical="center"/>
    </xf>
    <xf numFmtId="171" fontId="1" fillId="0" borderId="2" xfId="0" applyNumberFormat="1" applyFont="1" applyFill="1" applyBorder="1" applyAlignment="1">
      <alignment horizontal="right"/>
    </xf>
    <xf numFmtId="171" fontId="2" fillId="0" borderId="1" xfId="0" applyNumberFormat="1" applyFont="1" applyFill="1" applyBorder="1" applyAlignment="1">
      <alignment horizontal="center" vertical="center" wrapText="1"/>
    </xf>
    <xf numFmtId="171" fontId="1" fillId="0" borderId="4" xfId="0" applyNumberFormat="1" applyFont="1" applyFill="1" applyBorder="1" applyAlignment="1">
      <alignment horizontal="center" vertical="center" wrapText="1"/>
    </xf>
    <xf numFmtId="3" fontId="5" fillId="0" borderId="0" xfId="0" applyFont="1" applyAlignment="1">
      <alignment vertical="top"/>
    </xf>
    <xf numFmtId="14" fontId="2" fillId="3" borderId="10" xfId="0" applyNumberFormat="1" applyFont="1" applyFill="1" applyBorder="1" applyAlignment="1">
      <alignment horizontal="center" vertical="center" wrapText="1"/>
    </xf>
    <xf numFmtId="3" fontId="1" fillId="0" borderId="0" xfId="0" applyFont="1" applyAlignment="1">
      <alignment horizontal="right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0" borderId="7" xfId="0" applyNumberFormat="1" applyFont="1" applyFill="1" applyBorder="1" applyAlignment="1">
      <alignment horizontal="center" vertical="center" wrapText="1"/>
    </xf>
    <xf numFmtId="3" fontId="3" fillId="0" borderId="0" xfId="0" applyFont="1" applyAlignment="1">
      <alignment horizontal="left"/>
    </xf>
    <xf numFmtId="171" fontId="2" fillId="4" borderId="7" xfId="0" applyNumberFormat="1" applyFont="1" applyFill="1" applyBorder="1" applyAlignment="1">
      <alignment horizontal="center" vertical="center"/>
    </xf>
    <xf numFmtId="171" fontId="2" fillId="4" borderId="7" xfId="0" applyNumberFormat="1" applyFont="1" applyFill="1" applyBorder="1" applyAlignment="1">
      <alignment horizontal="right" vertical="center"/>
    </xf>
    <xf numFmtId="171" fontId="2" fillId="0" borderId="2" xfId="0" applyNumberFormat="1" applyFont="1" applyFill="1" applyBorder="1" applyAlignment="1">
      <alignment horizontal="right" vertical="center"/>
    </xf>
    <xf numFmtId="171" fontId="2" fillId="2" borderId="7" xfId="0" applyNumberFormat="1" applyFont="1" applyFill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4">
      <selection activeCell="G21" sqref="G21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6" width="11.75390625" style="0" customWidth="1"/>
    <col min="7" max="7" width="9.375" style="0" customWidth="1"/>
  </cols>
  <sheetData>
    <row r="1" ht="21" customHeight="1">
      <c r="G1" s="87" t="s">
        <v>51</v>
      </c>
    </row>
    <row r="2" spans="1:2" ht="21" customHeight="1">
      <c r="A2" s="94" t="s">
        <v>63</v>
      </c>
      <c r="B2" s="77"/>
    </row>
    <row r="3" ht="22.5" customHeight="1" thickBot="1">
      <c r="A3" s="85"/>
    </row>
    <row r="4" spans="1:7" ht="18.75" customHeight="1">
      <c r="A4" s="22"/>
      <c r="B4" s="23"/>
      <c r="C4" s="75" t="s">
        <v>59</v>
      </c>
      <c r="D4" s="75" t="s">
        <v>41</v>
      </c>
      <c r="E4" s="75" t="s">
        <v>50</v>
      </c>
      <c r="F4" s="75" t="s">
        <v>57</v>
      </c>
      <c r="G4" s="75" t="s">
        <v>64</v>
      </c>
    </row>
    <row r="5" spans="1:7" ht="27.75" customHeight="1" thickBot="1">
      <c r="A5" s="71" t="s">
        <v>11</v>
      </c>
      <c r="B5" s="37" t="s">
        <v>36</v>
      </c>
      <c r="C5" s="76" t="s">
        <v>58</v>
      </c>
      <c r="D5" s="76" t="s">
        <v>60</v>
      </c>
      <c r="E5" s="76" t="s">
        <v>61</v>
      </c>
      <c r="F5" s="86" t="s">
        <v>62</v>
      </c>
      <c r="G5" s="86" t="s">
        <v>65</v>
      </c>
    </row>
    <row r="6" spans="1:7" ht="16.5" customHeight="1" thickBot="1">
      <c r="A6" s="41" t="s">
        <v>0</v>
      </c>
      <c r="B6" s="7" t="s">
        <v>15</v>
      </c>
      <c r="C6" s="25">
        <v>37824</v>
      </c>
      <c r="D6" s="25">
        <v>8910</v>
      </c>
      <c r="E6" s="25">
        <v>26403</v>
      </c>
      <c r="F6" s="59">
        <f>E6/C6</f>
        <v>0.6980488578680203</v>
      </c>
      <c r="G6" s="92" t="s">
        <v>52</v>
      </c>
    </row>
    <row r="7" spans="1:7" ht="26.25" thickBot="1">
      <c r="A7" s="42" t="s">
        <v>2</v>
      </c>
      <c r="B7" s="10" t="s">
        <v>55</v>
      </c>
      <c r="C7" s="26">
        <v>13384</v>
      </c>
      <c r="D7" s="26">
        <v>30450</v>
      </c>
      <c r="E7" s="26">
        <v>10056</v>
      </c>
      <c r="F7" s="59">
        <f>E7/C7</f>
        <v>0.7513448894202033</v>
      </c>
      <c r="G7" s="59">
        <f>E7/D7</f>
        <v>0.3302463054187192</v>
      </c>
    </row>
    <row r="8" spans="1:7" ht="16.5" customHeight="1" thickBot="1">
      <c r="A8" s="42" t="s">
        <v>3</v>
      </c>
      <c r="B8" s="10" t="s">
        <v>33</v>
      </c>
      <c r="C8" s="26">
        <v>124159</v>
      </c>
      <c r="D8" s="26">
        <v>137350</v>
      </c>
      <c r="E8" s="26">
        <v>115180</v>
      </c>
      <c r="F8" s="59">
        <f>E8/C8</f>
        <v>0.9276814407332533</v>
      </c>
      <c r="G8" s="59">
        <f>E8/D8</f>
        <v>0.8385875500546051</v>
      </c>
    </row>
    <row r="9" spans="1:7" ht="24.75" customHeight="1">
      <c r="A9" s="24" t="s">
        <v>4</v>
      </c>
      <c r="B9" s="19" t="s">
        <v>49</v>
      </c>
      <c r="C9" s="72">
        <f>C11+C12</f>
        <v>201057</v>
      </c>
      <c r="D9" s="72">
        <f>D11+D12</f>
        <v>210000</v>
      </c>
      <c r="E9" s="72">
        <f>E11+E12</f>
        <v>266394</v>
      </c>
      <c r="F9" s="81">
        <f>E9/C9</f>
        <v>1.3249675465166595</v>
      </c>
      <c r="G9" s="81">
        <f>E9/D9</f>
        <v>1.2685428571428572</v>
      </c>
    </row>
    <row r="10" spans="1:7" ht="14.25" customHeight="1">
      <c r="A10" s="17"/>
      <c r="B10" s="2" t="s">
        <v>12</v>
      </c>
      <c r="C10" s="73"/>
      <c r="D10" s="73"/>
      <c r="E10" s="73"/>
      <c r="F10" s="82"/>
      <c r="G10" s="82"/>
    </row>
    <row r="11" spans="1:7" ht="16.5" customHeight="1">
      <c r="A11" s="17"/>
      <c r="B11" s="2" t="s">
        <v>30</v>
      </c>
      <c r="C11" s="27">
        <v>32032</v>
      </c>
      <c r="D11" s="27">
        <v>35000</v>
      </c>
      <c r="E11" s="27">
        <v>62877</v>
      </c>
      <c r="F11" s="49">
        <f>E11/C11</f>
        <v>1.9629433066933066</v>
      </c>
      <c r="G11" s="49">
        <f>E11/D11</f>
        <v>1.7964857142857142</v>
      </c>
    </row>
    <row r="12" spans="1:7" ht="16.5" customHeight="1" thickBot="1">
      <c r="A12" s="17"/>
      <c r="B12" s="3" t="s">
        <v>16</v>
      </c>
      <c r="C12" s="28">
        <v>169025</v>
      </c>
      <c r="D12" s="28">
        <v>175000</v>
      </c>
      <c r="E12" s="28">
        <v>203517</v>
      </c>
      <c r="F12" s="53">
        <f>E12/C12</f>
        <v>1.204064487501849</v>
      </c>
      <c r="G12" s="53">
        <f>E12/D12</f>
        <v>1.1629542857142856</v>
      </c>
    </row>
    <row r="13" spans="1:7" ht="24" customHeight="1">
      <c r="A13" s="24" t="s">
        <v>5</v>
      </c>
      <c r="B13" s="19" t="s">
        <v>17</v>
      </c>
      <c r="C13" s="30">
        <f>C15+C16</f>
        <v>69550</v>
      </c>
      <c r="D13" s="30">
        <f>D15+D16</f>
        <v>236500</v>
      </c>
      <c r="E13" s="30">
        <f>E15+E16</f>
        <v>240071</v>
      </c>
      <c r="F13" s="83" t="s">
        <v>52</v>
      </c>
      <c r="G13" s="48">
        <f>E13/D13</f>
        <v>1.0150993657505285</v>
      </c>
    </row>
    <row r="14" spans="1:7" ht="14.25" customHeight="1">
      <c r="A14" s="11"/>
      <c r="B14" s="18" t="s">
        <v>12</v>
      </c>
      <c r="C14" s="73"/>
      <c r="D14" s="73"/>
      <c r="E14" s="73"/>
      <c r="F14" s="89"/>
      <c r="G14" s="89"/>
    </row>
    <row r="15" spans="1:7" ht="16.5" customHeight="1">
      <c r="A15" s="11"/>
      <c r="B15" s="20" t="s">
        <v>31</v>
      </c>
      <c r="C15" s="27">
        <v>69055</v>
      </c>
      <c r="D15" s="27">
        <v>235000</v>
      </c>
      <c r="E15" s="27">
        <v>240000</v>
      </c>
      <c r="F15" s="70" t="s">
        <v>52</v>
      </c>
      <c r="G15" s="49">
        <f>E15/D15</f>
        <v>1.0212765957446808</v>
      </c>
    </row>
    <row r="16" spans="1:7" ht="16.5" customHeight="1" thickBot="1">
      <c r="A16" s="21"/>
      <c r="B16" s="4" t="s">
        <v>18</v>
      </c>
      <c r="C16" s="29">
        <v>495</v>
      </c>
      <c r="D16" s="29">
        <v>1500</v>
      </c>
      <c r="E16" s="29">
        <v>71</v>
      </c>
      <c r="F16" s="53">
        <f>E16/C16</f>
        <v>0.14343434343434344</v>
      </c>
      <c r="G16" s="53">
        <f>E16/D16</f>
        <v>0.04733333333333333</v>
      </c>
    </row>
    <row r="17" spans="1:7" ht="24" customHeight="1">
      <c r="A17" s="24" t="s">
        <v>6</v>
      </c>
      <c r="B17" s="6" t="s">
        <v>38</v>
      </c>
      <c r="C17" s="30">
        <f>C19+C20</f>
        <v>51799</v>
      </c>
      <c r="D17" s="30">
        <f>D19+D20</f>
        <v>50000</v>
      </c>
      <c r="E17" s="30">
        <f>E19+E20</f>
        <v>22663</v>
      </c>
      <c r="F17" s="48">
        <f>E17/C17</f>
        <v>0.43751809880499626</v>
      </c>
      <c r="G17" s="48">
        <f>E17/D17</f>
        <v>0.45326</v>
      </c>
    </row>
    <row r="18" spans="1:7" ht="14.25" customHeight="1">
      <c r="A18" s="57"/>
      <c r="B18" s="5" t="s">
        <v>12</v>
      </c>
      <c r="C18" s="27"/>
      <c r="D18" s="27"/>
      <c r="E18" s="27"/>
      <c r="F18" s="89"/>
      <c r="G18" s="89"/>
    </row>
    <row r="19" spans="1:7" ht="16.5" customHeight="1">
      <c r="A19" s="57"/>
      <c r="B19" s="58" t="s">
        <v>30</v>
      </c>
      <c r="C19" s="36">
        <v>48971</v>
      </c>
      <c r="D19" s="36">
        <v>50000</v>
      </c>
      <c r="E19" s="36">
        <v>19926</v>
      </c>
      <c r="F19" s="49">
        <f>E19/C19</f>
        <v>0.4068938759674093</v>
      </c>
      <c r="G19" s="49">
        <f>E19/D19</f>
        <v>0.39852</v>
      </c>
    </row>
    <row r="20" spans="1:7" ht="16.5" customHeight="1" thickBot="1">
      <c r="A20" s="56"/>
      <c r="B20" s="47" t="s">
        <v>18</v>
      </c>
      <c r="C20" s="33">
        <v>2828</v>
      </c>
      <c r="D20" s="33">
        <v>0</v>
      </c>
      <c r="E20" s="33">
        <v>2737</v>
      </c>
      <c r="F20" s="54">
        <f>E20/C20</f>
        <v>0.9678217821782178</v>
      </c>
      <c r="G20" s="84" t="s">
        <v>47</v>
      </c>
    </row>
    <row r="21" spans="1:7" ht="16.5" customHeight="1" thickBot="1">
      <c r="A21" s="39" t="s">
        <v>7</v>
      </c>
      <c r="B21" s="15" t="s">
        <v>32</v>
      </c>
      <c r="C21" s="25">
        <v>4020</v>
      </c>
      <c r="D21" s="25">
        <v>5465</v>
      </c>
      <c r="E21" s="25">
        <v>5842</v>
      </c>
      <c r="F21" s="59">
        <f>E21/C21</f>
        <v>1.453233830845771</v>
      </c>
      <c r="G21" s="59">
        <f>E21/D21</f>
        <v>1.0689844464775846</v>
      </c>
    </row>
    <row r="22" spans="1:7" ht="16.5" customHeight="1" thickBot="1">
      <c r="A22" s="42" t="s">
        <v>8</v>
      </c>
      <c r="B22" s="10" t="s">
        <v>19</v>
      </c>
      <c r="C22" s="26">
        <v>0</v>
      </c>
      <c r="D22" s="26">
        <v>0</v>
      </c>
      <c r="E22" s="26">
        <v>0</v>
      </c>
      <c r="F22" s="90" t="s">
        <v>47</v>
      </c>
      <c r="G22" s="90" t="s">
        <v>47</v>
      </c>
    </row>
    <row r="23" spans="1:7" ht="16.5" customHeight="1" thickBot="1">
      <c r="A23" s="43" t="s">
        <v>9</v>
      </c>
      <c r="B23" s="35" t="s">
        <v>39</v>
      </c>
      <c r="C23" s="8">
        <f>C6+C7+C8+C9+C13+C17+C21+C22</f>
        <v>501793</v>
      </c>
      <c r="D23" s="8">
        <f>D6+D7+D8+D9+D13+D17+D21+D22</f>
        <v>678675</v>
      </c>
      <c r="E23" s="8">
        <f>E6+E7+E8+E9+E13+E17+E21+E22</f>
        <v>686609</v>
      </c>
      <c r="F23" s="60">
        <f>E23/C23</f>
        <v>1.3683112359080338</v>
      </c>
      <c r="G23" s="60">
        <f>E23/D23</f>
        <v>1.0116904261981066</v>
      </c>
    </row>
    <row r="24" spans="1:7" ht="16.5" customHeight="1" thickBot="1">
      <c r="A24" s="9" t="s">
        <v>10</v>
      </c>
      <c r="B24" s="10" t="s">
        <v>53</v>
      </c>
      <c r="C24" s="26">
        <f>C51-C23</f>
        <v>144769</v>
      </c>
      <c r="D24" s="26">
        <f>D51-D23</f>
        <v>47350</v>
      </c>
      <c r="E24" s="26">
        <f>E51-E23</f>
        <v>86667</v>
      </c>
      <c r="F24" s="55">
        <f>E24/C24</f>
        <v>0.5986571710794438</v>
      </c>
      <c r="G24" s="55">
        <f>E24/D24</f>
        <v>1.8303484688489968</v>
      </c>
    </row>
    <row r="25" spans="1:7" ht="16.5" customHeight="1" thickBot="1">
      <c r="A25" s="42" t="s">
        <v>13</v>
      </c>
      <c r="B25" s="10" t="s">
        <v>35</v>
      </c>
      <c r="C25" s="78">
        <v>49028</v>
      </c>
      <c r="D25" s="78">
        <v>9000</v>
      </c>
      <c r="E25" s="78">
        <v>37071</v>
      </c>
      <c r="F25" s="96">
        <f>E25/C25</f>
        <v>0.7561189524353431</v>
      </c>
      <c r="G25" s="95" t="s">
        <v>52</v>
      </c>
    </row>
    <row r="26" spans="1:7" ht="16.5" customHeight="1" thickBot="1">
      <c r="A26" s="42" t="s">
        <v>14</v>
      </c>
      <c r="B26" s="10" t="s">
        <v>54</v>
      </c>
      <c r="C26" s="79">
        <f>C24-C25</f>
        <v>95741</v>
      </c>
      <c r="D26" s="79">
        <f>D24-D25</f>
        <v>38350</v>
      </c>
      <c r="E26" s="79">
        <f>E24-E25</f>
        <v>49596</v>
      </c>
      <c r="F26" s="97">
        <f>E26/C26</f>
        <v>0.518022581757032</v>
      </c>
      <c r="G26" s="97">
        <f>E26/D26</f>
        <v>1.2932464146023468</v>
      </c>
    </row>
    <row r="27" spans="1:7" ht="22.5" customHeight="1" thickBot="1">
      <c r="A27" s="43" t="s">
        <v>34</v>
      </c>
      <c r="B27" s="35" t="s">
        <v>20</v>
      </c>
      <c r="C27" s="80">
        <f>C23+C25</f>
        <v>550821</v>
      </c>
      <c r="D27" s="80">
        <f>D23+D25</f>
        <v>687675</v>
      </c>
      <c r="E27" s="80">
        <f>E23+E25</f>
        <v>723680</v>
      </c>
      <c r="F27" s="98">
        <f>E27/C27</f>
        <v>1.3138206422776184</v>
      </c>
      <c r="G27" s="98">
        <f>E27/D27</f>
        <v>1.0523575817064748</v>
      </c>
    </row>
    <row r="28" spans="1:7" ht="24.75" customHeight="1" thickBot="1">
      <c r="A28" s="45" t="s">
        <v>11</v>
      </c>
      <c r="B28" s="46" t="s">
        <v>37</v>
      </c>
      <c r="C28" s="74"/>
      <c r="D28" s="74"/>
      <c r="E28" s="74"/>
      <c r="F28" s="74"/>
      <c r="G28" s="74"/>
    </row>
    <row r="29" spans="1:7" ht="16.5" customHeight="1">
      <c r="A29" s="14" t="s">
        <v>0</v>
      </c>
      <c r="B29" s="34" t="s">
        <v>21</v>
      </c>
      <c r="C29" s="30">
        <f>C31+C33+C34+C35</f>
        <v>385180</v>
      </c>
      <c r="D29" s="30">
        <f>D31+D33+D34+D35</f>
        <v>284525</v>
      </c>
      <c r="E29" s="30">
        <f>E31+E33+E34+E35</f>
        <v>295798</v>
      </c>
      <c r="F29" s="48">
        <f>E29/C29</f>
        <v>0.7679474531387922</v>
      </c>
      <c r="G29" s="48">
        <f>E29/D29</f>
        <v>1.0396204199982426</v>
      </c>
    </row>
    <row r="30" spans="1:7" ht="14.25" customHeight="1">
      <c r="A30" s="61"/>
      <c r="B30" s="18" t="s">
        <v>1</v>
      </c>
      <c r="C30" s="27"/>
      <c r="D30" s="27"/>
      <c r="E30" s="27"/>
      <c r="F30" s="49"/>
      <c r="G30" s="49"/>
    </row>
    <row r="31" spans="1:7" ht="16.5" customHeight="1">
      <c r="A31" s="61"/>
      <c r="B31" s="5" t="s">
        <v>48</v>
      </c>
      <c r="C31" s="27">
        <f>162450+1532+489+17055+4075+2970+22103+2053+19366</f>
        <v>232093</v>
      </c>
      <c r="D31" s="27">
        <v>231525</v>
      </c>
      <c r="E31" s="27">
        <f>E32+861+15+6+4694+2484+1318+24442+322+2967+18470</f>
        <v>207240</v>
      </c>
      <c r="F31" s="49">
        <f>E31/C31</f>
        <v>0.8929179251420767</v>
      </c>
      <c r="G31" s="49">
        <f aca="true" t="shared" si="0" ref="G31:G37">E31/D31</f>
        <v>0.8951085195983155</v>
      </c>
    </row>
    <row r="32" spans="1:7" ht="16.5" customHeight="1">
      <c r="A32" s="61"/>
      <c r="B32" s="58" t="s">
        <v>42</v>
      </c>
      <c r="C32" s="36">
        <v>162450</v>
      </c>
      <c r="D32" s="36">
        <v>162490</v>
      </c>
      <c r="E32" s="36">
        <v>151661</v>
      </c>
      <c r="F32" s="50">
        <f>E32/C32</f>
        <v>0.9335857186826716</v>
      </c>
      <c r="G32" s="50">
        <f t="shared" si="0"/>
        <v>0.9333558988245431</v>
      </c>
    </row>
    <row r="33" spans="1:7" ht="16.5" customHeight="1">
      <c r="A33" s="61"/>
      <c r="B33" s="62" t="s">
        <v>46</v>
      </c>
      <c r="C33" s="32">
        <f>371+79816</f>
        <v>80187</v>
      </c>
      <c r="D33" s="32">
        <v>26215</v>
      </c>
      <c r="E33" s="32">
        <f>348+44806</f>
        <v>45154</v>
      </c>
      <c r="F33" s="52">
        <f>E33/C33</f>
        <v>0.5631087333358274</v>
      </c>
      <c r="G33" s="52">
        <f t="shared" si="0"/>
        <v>1.7224489795918367</v>
      </c>
    </row>
    <row r="34" spans="1:7" ht="16.5" customHeight="1">
      <c r="A34" s="61"/>
      <c r="B34" s="62" t="s">
        <v>45</v>
      </c>
      <c r="C34" s="32">
        <v>54924</v>
      </c>
      <c r="D34" s="32">
        <v>18280</v>
      </c>
      <c r="E34" s="32">
        <f>24333+19</f>
        <v>24352</v>
      </c>
      <c r="F34" s="52">
        <f>E34/C34</f>
        <v>0.4433763017988493</v>
      </c>
      <c r="G34" s="52">
        <f t="shared" si="0"/>
        <v>1.3321663019693655</v>
      </c>
    </row>
    <row r="35" spans="1:7" ht="16.5" customHeight="1" thickBot="1">
      <c r="A35" s="13"/>
      <c r="B35" s="63" t="s">
        <v>43</v>
      </c>
      <c r="C35" s="29">
        <v>17976</v>
      </c>
      <c r="D35" s="29">
        <v>8505</v>
      </c>
      <c r="E35" s="29">
        <v>19052</v>
      </c>
      <c r="F35" s="54">
        <f>E35/C35</f>
        <v>1.059857587894971</v>
      </c>
      <c r="G35" s="54">
        <f t="shared" si="0"/>
        <v>2.2400940623162846</v>
      </c>
    </row>
    <row r="36" spans="1:7" ht="26.25" thickBot="1">
      <c r="A36" s="42" t="s">
        <v>2</v>
      </c>
      <c r="B36" s="10" t="s">
        <v>56</v>
      </c>
      <c r="C36" s="26">
        <v>41441</v>
      </c>
      <c r="D36" s="26">
        <v>227200</v>
      </c>
      <c r="E36" s="26">
        <v>195435</v>
      </c>
      <c r="F36" s="93" t="s">
        <v>52</v>
      </c>
      <c r="G36" s="55">
        <f t="shared" si="0"/>
        <v>0.8601892605633803</v>
      </c>
    </row>
    <row r="37" spans="1:7" ht="24.75" customHeight="1">
      <c r="A37" s="40" t="s">
        <v>3</v>
      </c>
      <c r="B37" s="6" t="s">
        <v>22</v>
      </c>
      <c r="C37" s="30">
        <f>C39+C40</f>
        <v>165820</v>
      </c>
      <c r="D37" s="30">
        <f>D39+D40</f>
        <v>120000</v>
      </c>
      <c r="E37" s="30">
        <f>E39+E40</f>
        <v>241155</v>
      </c>
      <c r="F37" s="51">
        <f>E37/C37</f>
        <v>1.4543179351103606</v>
      </c>
      <c r="G37" s="51">
        <f t="shared" si="0"/>
        <v>2.009625</v>
      </c>
    </row>
    <row r="38" spans="1:7" ht="14.25" customHeight="1">
      <c r="A38" s="11"/>
      <c r="B38" s="5" t="s">
        <v>12</v>
      </c>
      <c r="C38" s="31"/>
      <c r="D38" s="31"/>
      <c r="E38" s="31"/>
      <c r="F38" s="51"/>
      <c r="G38" s="51"/>
    </row>
    <row r="39" spans="1:7" ht="16.5" customHeight="1">
      <c r="A39" s="11"/>
      <c r="B39" s="16" t="s">
        <v>29</v>
      </c>
      <c r="C39" s="27">
        <v>27354</v>
      </c>
      <c r="D39" s="27">
        <v>0</v>
      </c>
      <c r="E39" s="27">
        <v>21638</v>
      </c>
      <c r="F39" s="49">
        <f>E39/C39</f>
        <v>0.7910360459165021</v>
      </c>
      <c r="G39" s="70" t="s">
        <v>47</v>
      </c>
    </row>
    <row r="40" spans="1:7" ht="16.5" customHeight="1" thickBot="1">
      <c r="A40" s="11"/>
      <c r="B40" s="12" t="s">
        <v>23</v>
      </c>
      <c r="C40" s="29">
        <v>138466</v>
      </c>
      <c r="D40" s="29">
        <v>120000</v>
      </c>
      <c r="E40" s="29">
        <v>219517</v>
      </c>
      <c r="F40" s="54">
        <f>E40/C40</f>
        <v>1.5853494720725665</v>
      </c>
      <c r="G40" s="54">
        <f>E40/D40</f>
        <v>1.8293083333333333</v>
      </c>
    </row>
    <row r="41" spans="1:7" ht="24" customHeight="1">
      <c r="A41" s="24" t="s">
        <v>4</v>
      </c>
      <c r="B41" s="1" t="s">
        <v>24</v>
      </c>
      <c r="C41" s="31">
        <f>C43+C44</f>
        <v>44983</v>
      </c>
      <c r="D41" s="31">
        <f>D43+D44</f>
        <v>88000</v>
      </c>
      <c r="E41" s="31">
        <f>E43+E44</f>
        <v>39627</v>
      </c>
      <c r="F41" s="51">
        <f>E41/C41</f>
        <v>0.8809327968343597</v>
      </c>
      <c r="G41" s="51">
        <f>E41/D41</f>
        <v>0.45030681818181817</v>
      </c>
    </row>
    <row r="42" spans="1:7" ht="14.25" customHeight="1">
      <c r="A42" s="11"/>
      <c r="B42" s="2" t="s">
        <v>12</v>
      </c>
      <c r="C42" s="31"/>
      <c r="D42" s="31"/>
      <c r="E42" s="31"/>
      <c r="F42" s="51"/>
      <c r="G42" s="51"/>
    </row>
    <row r="43" spans="1:7" ht="16.5" customHeight="1">
      <c r="A43" s="11"/>
      <c r="B43" s="64" t="s">
        <v>29</v>
      </c>
      <c r="C43" s="27">
        <v>44794</v>
      </c>
      <c r="D43" s="27">
        <v>87000</v>
      </c>
      <c r="E43" s="27">
        <v>39167</v>
      </c>
      <c r="F43" s="49">
        <f>E43/C43</f>
        <v>0.874380497388043</v>
      </c>
      <c r="G43" s="49">
        <f>E43/D43</f>
        <v>0.4501954022988506</v>
      </c>
    </row>
    <row r="44" spans="1:7" ht="16.5" customHeight="1" thickBot="1">
      <c r="A44" s="21"/>
      <c r="B44" s="66" t="s">
        <v>25</v>
      </c>
      <c r="C44" s="29">
        <v>189</v>
      </c>
      <c r="D44" s="29">
        <v>1000</v>
      </c>
      <c r="E44" s="29">
        <v>460</v>
      </c>
      <c r="F44" s="54">
        <f>E44/C44</f>
        <v>2.433862433862434</v>
      </c>
      <c r="G44" s="54">
        <f>E44/D44</f>
        <v>0.46</v>
      </c>
    </row>
    <row r="45" spans="1:7" ht="25.5" customHeight="1">
      <c r="A45" s="40" t="s">
        <v>5</v>
      </c>
      <c r="B45" s="1" t="s">
        <v>40</v>
      </c>
      <c r="C45" s="31">
        <f>C47+C48</f>
        <v>8875</v>
      </c>
      <c r="D45" s="31">
        <f>D47+D48</f>
        <v>5300</v>
      </c>
      <c r="E45" s="31">
        <f>E47+E48</f>
        <v>889</v>
      </c>
      <c r="F45" s="51">
        <f>E45/C45</f>
        <v>0.10016901408450704</v>
      </c>
      <c r="G45" s="51">
        <f>E45/D45</f>
        <v>0.16773584905660377</v>
      </c>
    </row>
    <row r="46" spans="1:7" ht="14.25" customHeight="1">
      <c r="A46" s="11"/>
      <c r="B46" s="65" t="s">
        <v>12</v>
      </c>
      <c r="C46" s="27"/>
      <c r="D46" s="27"/>
      <c r="E46" s="27"/>
      <c r="F46" s="88"/>
      <c r="G46" s="88"/>
    </row>
    <row r="47" spans="1:7" ht="16.5" customHeight="1">
      <c r="A47" s="11"/>
      <c r="B47" s="67" t="s">
        <v>44</v>
      </c>
      <c r="C47" s="36">
        <v>8875</v>
      </c>
      <c r="D47" s="36">
        <v>5300</v>
      </c>
      <c r="E47" s="36">
        <v>0</v>
      </c>
      <c r="F47" s="49">
        <f>E47/C47</f>
        <v>0</v>
      </c>
      <c r="G47" s="49">
        <f>E47/D47</f>
        <v>0</v>
      </c>
    </row>
    <row r="48" spans="1:7" ht="16.5" customHeight="1" thickBot="1">
      <c r="A48" s="21"/>
      <c r="B48" s="69" t="s">
        <v>25</v>
      </c>
      <c r="C48" s="33">
        <v>0</v>
      </c>
      <c r="D48" s="33">
        <v>0</v>
      </c>
      <c r="E48" s="33">
        <v>889</v>
      </c>
      <c r="F48" s="84" t="s">
        <v>47</v>
      </c>
      <c r="G48" s="84" t="s">
        <v>47</v>
      </c>
    </row>
    <row r="49" spans="1:7" ht="16.5" customHeight="1" thickBot="1">
      <c r="A49" s="40" t="s">
        <v>6</v>
      </c>
      <c r="B49" s="68" t="s">
        <v>26</v>
      </c>
      <c r="C49" s="25">
        <v>263</v>
      </c>
      <c r="D49" s="25">
        <v>1000</v>
      </c>
      <c r="E49" s="25">
        <v>372</v>
      </c>
      <c r="F49" s="59">
        <f>E49/C49</f>
        <v>1.414448669201521</v>
      </c>
      <c r="G49" s="59">
        <f>E49/D49</f>
        <v>0.372</v>
      </c>
    </row>
    <row r="50" spans="1:7" ht="16.5" customHeight="1" thickBot="1">
      <c r="A50" s="42" t="s">
        <v>7</v>
      </c>
      <c r="B50" s="44" t="s">
        <v>27</v>
      </c>
      <c r="C50" s="31">
        <v>0</v>
      </c>
      <c r="D50" s="31">
        <v>0</v>
      </c>
      <c r="E50" s="31">
        <v>0</v>
      </c>
      <c r="F50" s="91" t="s">
        <v>47</v>
      </c>
      <c r="G50" s="91" t="s">
        <v>47</v>
      </c>
    </row>
    <row r="51" spans="1:7" ht="22.5" customHeight="1" thickBot="1">
      <c r="A51" s="43" t="s">
        <v>8</v>
      </c>
      <c r="B51" s="38" t="s">
        <v>28</v>
      </c>
      <c r="C51" s="8">
        <f>C29+C36+C37+C41+C45+C49+C50</f>
        <v>646562</v>
      </c>
      <c r="D51" s="8">
        <f>D29+D36+D37+D41+D45+D49+D50</f>
        <v>726025</v>
      </c>
      <c r="E51" s="8">
        <f>E29+E36+E37+E41+E45+E49+E50</f>
        <v>773276</v>
      </c>
      <c r="F51" s="60">
        <f>E51/C51</f>
        <v>1.1959812052053787</v>
      </c>
      <c r="G51" s="60">
        <f>E51/D51</f>
        <v>1.0650817809304087</v>
      </c>
    </row>
  </sheetData>
  <printOptions horizontalCentered="1"/>
  <pageMargins left="0.3937007874015748" right="0.3937007874015748" top="0.5905511811023623" bottom="0.3937007874015748" header="0.3937007874015748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2005-04-01T07:42:00Z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