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íloha č.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<sst xmlns="http://schemas.openxmlformats.org/spreadsheetml/2006/main" count="47" uniqueCount="46">
  <si>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Programový dokument</t>
  </si>
  <si>
    <t>Počet žiadostí na EK</t>
  </si>
  <si>
    <t>Podiel žiadostí na EK na záväzku 2004-zálohové platby v %</t>
  </si>
  <si>
    <t>Podiel žiadostí na EK na záväzku 2005</t>
  </si>
  <si>
    <t>EÚ zdroje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</si>
  <si>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</si>
  <si>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</si>
  <si>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</si>
  <si>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</si>
  <si>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Spolu</t>
  </si>
  <si>
    <t>Zdroj: MF SR</t>
  </si>
  <si>
    <t>v €</t>
  </si>
  <si>
    <t>ps</t>
  </si>
  <si>
    <t>lz</t>
  </si>
  <si>
    <t>prv</t>
  </si>
  <si>
    <t>op zi</t>
  </si>
  <si>
    <t>c2</t>
  </si>
  <si>
    <t>c3</t>
  </si>
  <si>
    <t>at/sr</t>
  </si>
  <si>
    <t>pl/sr</t>
  </si>
  <si>
    <t>sr/cr</t>
  </si>
  <si>
    <t>h-sr-u</t>
  </si>
  <si>
    <t>equal</t>
  </si>
  <si>
    <t>spolu</t>
  </si>
  <si>
    <t>záv. 2005</t>
  </si>
  <si>
    <t>čerpanie</t>
  </si>
  <si>
    <t>ZP</t>
  </si>
  <si>
    <t>potrebné vyčerpnať</t>
  </si>
  <si>
    <t>JPD NUTS II BA Cieľ 2</t>
  </si>
  <si>
    <t>JPD NUTS II BA Cieľ  3</t>
  </si>
  <si>
    <t>IS INTERREG IIIA Maďarsko - SR - Ukrajina</t>
  </si>
  <si>
    <t>IS Equal</t>
  </si>
  <si>
    <t>IS INTERREG IIIA SR - ČR</t>
  </si>
  <si>
    <t>IS INTERREG IIIA Poľsko - SR*</t>
  </si>
  <si>
    <t>IS INTERREG IIIA Rakúsko - SR</t>
  </si>
  <si>
    <t xml:space="preserve">Suma, o ktorú bol znížený záväzok 2004 </t>
  </si>
  <si>
    <t xml:space="preserve">Suma, o ktorú bol znížený záväzok 2005 </t>
  </si>
  <si>
    <t>Záväzok 2006 + zálohové platby</t>
  </si>
  <si>
    <t>Výška žiadostí o platbu na EK v € zaslaných do
 30. 06. 2008</t>
  </si>
  <si>
    <t>Podiel žiadostí na EK na záväzku 2006 + zálohové platby v %</t>
  </si>
  <si>
    <t>Prehľad žiadostí o platbu na EK a porovnanie so záväzkami 2004, 2005 a 2006</t>
  </si>
  <si>
    <t>Záväzok 2004 - zálohové platby (po automatickom znížení)</t>
  </si>
  <si>
    <t>Záväzok 2005 (po automatickom znížení)</t>
  </si>
  <si>
    <t>Zálohové platby</t>
  </si>
  <si>
    <t>Príloha č. 3</t>
  </si>
  <si>
    <t>* vzhľadom na to, že IS INTERREG Poľsko - SR splnila záväzok v roku 2004 za programový dokument, neuplatnila poľská strana voči SR zníženie záväzku.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</si>
</sst>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_-* #,##0.000\ _S_k_-;\-* #,##0.000\ _S_k_-;_-* &quot;-&quot;??\ _S_k_-;_-@_-"/>
    <numFmt numFmtId="166" formatCode="_-* #,##0.0000\ _S_k_-;\-* #,##0.0000\ _S_k_-;_-* &quot;-&quot;??\ _S_k_-;_-@_-"/>
    <numFmt numFmtId="167" formatCode="_-* #,##0.0\ _S_k_-;\-* #,##0.0\ _S_k_-;_-* &quot;-&quot;??\ _S_k_-;_-@_-"/>
    <numFmt numFmtId="168" formatCode="_-* #,##0\ _S_k_-;\-* #,##0\ _S_k_-;_-* &quot;-&quot;??\ _S_k_-;_-@_-"/>
    <numFmt numFmtId="169" formatCode="#,##0.0"/>
  </numFmts>
  <fonts count="8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left" wrapText="1"/>
    </xf>
    <xf numFmtId="3" fontId="5" fillId="3" borderId="7" xfId="0" applyNumberFormat="1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10" fontId="2" fillId="0" borderId="0" xfId="19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3" fontId="2" fillId="4" borderId="0" xfId="0" applyNumberFormat="1" applyFont="1" applyFill="1" applyAlignment="1">
      <alignment/>
    </xf>
    <xf numFmtId="10" fontId="2" fillId="4" borderId="0" xfId="19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167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Fill="1" applyBorder="1" applyAlignment="1">
      <alignment/>
    </xf>
    <xf numFmtId="4" fontId="5" fillId="3" borderId="10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5" zoomScaleNormal="85" workbookViewId="0" topLeftCell="A1">
      <selection activeCell="A18" sqref="A18:K18"/>
    </sheetView>
  </sheetViews>
  <sheetFormatPr defaultColWidth="9.140625" defaultRowHeight="12.75"/>
  <cols>
    <col min="1" max="1" width="36.8515625" style="3" customWidth="1"/>
    <col min="2" max="2" width="17.7109375" style="3" customWidth="1"/>
    <col min="3" max="3" width="16.57421875" style="3" customWidth="1"/>
    <col min="4" max="5" width="14.57421875" style="3" customWidth="1"/>
    <col min="6" max="6" width="12.28125" style="3" customWidth="1"/>
    <col min="7" max="7" width="16.8515625" style="3" customWidth="1"/>
    <col min="8" max="10" width="19.28125" style="3" customWidth="1"/>
    <col min="11" max="12" width="19.57421875" style="3" customWidth="1"/>
    <col min="13" max="13" width="16.8515625" style="3" bestFit="1" customWidth="1"/>
    <col min="14" max="16384" width="9.140625" style="3" customWidth="1"/>
  </cols>
  <sheetData>
    <row r="1" spans="1:2" ht="15.75">
      <c r="A1" s="2" t="s">
        <v>44</v>
      </c>
      <c r="B1" s="2"/>
    </row>
    <row r="2" spans="1:2" ht="15.75">
      <c r="A2" s="2"/>
      <c r="B2" s="2"/>
    </row>
    <row r="3" spans="1:12" ht="17.25" customHeight="1" thickBo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"/>
      <c r="L3" s="5" t="s">
        <v>11</v>
      </c>
    </row>
    <row r="4" spans="1:12" ht="77.25" customHeight="1" thickBot="1">
      <c r="A4" s="44" t="s">
        <v>0</v>
      </c>
      <c r="B4" s="45" t="s">
        <v>43</v>
      </c>
      <c r="C4" s="1" t="s">
        <v>41</v>
      </c>
      <c r="D4" s="1" t="s">
        <v>42</v>
      </c>
      <c r="E4" s="1" t="s">
        <v>37</v>
      </c>
      <c r="F4" s="45" t="s">
        <v>1</v>
      </c>
      <c r="G4" s="1" t="s">
        <v>38</v>
      </c>
      <c r="H4" s="1" t="s">
        <v>2</v>
      </c>
      <c r="I4" s="1" t="s">
        <v>3</v>
      </c>
      <c r="J4" s="1" t="s">
        <v>39</v>
      </c>
      <c r="K4" s="1" t="s">
        <v>35</v>
      </c>
      <c r="L4" s="1" t="s">
        <v>36</v>
      </c>
    </row>
    <row r="5" spans="1:12" ht="33" customHeight="1" thickBot="1">
      <c r="A5" s="44"/>
      <c r="B5" s="46"/>
      <c r="C5" s="47" t="s">
        <v>4</v>
      </c>
      <c r="D5" s="48"/>
      <c r="E5" s="49"/>
      <c r="F5" s="46"/>
      <c r="G5" s="44" t="s">
        <v>4</v>
      </c>
      <c r="H5" s="44"/>
      <c r="I5" s="44"/>
      <c r="J5" s="44"/>
      <c r="K5" s="44"/>
      <c r="L5" s="44"/>
    </row>
    <row r="6" spans="1:12" ht="20.25" customHeight="1">
      <c r="A6" s="40" t="s">
        <v>5</v>
      </c>
      <c r="B6" s="37">
        <v>24193709.28</v>
      </c>
      <c r="C6" s="36">
        <v>11151098</v>
      </c>
      <c r="D6" s="36">
        <v>50479000</v>
      </c>
      <c r="E6" s="36">
        <v>89580902</v>
      </c>
      <c r="F6" s="6">
        <v>7</v>
      </c>
      <c r="G6" s="36">
        <v>98094401.69243997</v>
      </c>
      <c r="H6" s="7">
        <v>100</v>
      </c>
      <c r="I6" s="7">
        <v>100</v>
      </c>
      <c r="J6" s="8">
        <f>(G6-C6-D6)/E6*100</f>
        <v>40.705443770191074</v>
      </c>
      <c r="K6" s="7">
        <v>0</v>
      </c>
      <c r="L6" s="32">
        <v>0</v>
      </c>
    </row>
    <row r="7" spans="1:12" ht="18" customHeight="1">
      <c r="A7" s="41" t="s">
        <v>6</v>
      </c>
      <c r="B7" s="37">
        <v>45516947.71079053</v>
      </c>
      <c r="C7" s="37">
        <v>20979264.32</v>
      </c>
      <c r="D7" s="37">
        <v>94968902</v>
      </c>
      <c r="E7" s="37">
        <v>168532756.68</v>
      </c>
      <c r="F7" s="9">
        <v>7</v>
      </c>
      <c r="G7" s="37">
        <v>170003546.69</v>
      </c>
      <c r="H7" s="10">
        <v>100</v>
      </c>
      <c r="I7" s="10">
        <v>100</v>
      </c>
      <c r="J7" s="11">
        <f aca="true" t="shared" si="0" ref="J7:J17">(G7-C7-D7)/E7*100</f>
        <v>32.074109173112944</v>
      </c>
      <c r="K7" s="10">
        <v>0</v>
      </c>
      <c r="L7" s="33">
        <v>0</v>
      </c>
    </row>
    <row r="8" spans="1:12" ht="21.75" customHeight="1">
      <c r="A8" s="41" t="s">
        <v>7</v>
      </c>
      <c r="B8" s="37">
        <v>29278077.610526316</v>
      </c>
      <c r="C8" s="37">
        <v>13494590.079999998</v>
      </c>
      <c r="D8" s="37">
        <v>61087288</v>
      </c>
      <c r="E8" s="37">
        <v>108406108.92</v>
      </c>
      <c r="F8" s="9">
        <v>12</v>
      </c>
      <c r="G8" s="37">
        <v>148135783.73000002</v>
      </c>
      <c r="H8" s="10">
        <v>100</v>
      </c>
      <c r="I8" s="10">
        <v>100</v>
      </c>
      <c r="J8" s="11">
        <f t="shared" si="0"/>
        <v>67.8503327744014</v>
      </c>
      <c r="K8" s="10">
        <v>0</v>
      </c>
      <c r="L8" s="33">
        <v>0</v>
      </c>
    </row>
    <row r="9" spans="1:12" ht="18" customHeight="1">
      <c r="A9" s="41" t="s">
        <v>8</v>
      </c>
      <c r="B9" s="37">
        <v>67578152.31578948</v>
      </c>
      <c r="C9" s="37">
        <v>31147518.680000007</v>
      </c>
      <c r="D9" s="37">
        <v>140998533</v>
      </c>
      <c r="E9" s="37">
        <v>250217400.32</v>
      </c>
      <c r="F9" s="9">
        <v>8</v>
      </c>
      <c r="G9" s="37">
        <v>285210504.02000004</v>
      </c>
      <c r="H9" s="10">
        <v>100</v>
      </c>
      <c r="I9" s="10">
        <v>100</v>
      </c>
      <c r="J9" s="11">
        <f t="shared" si="0"/>
        <v>45.18648670931889</v>
      </c>
      <c r="K9" s="10">
        <v>0</v>
      </c>
      <c r="L9" s="33">
        <v>0</v>
      </c>
    </row>
    <row r="10" spans="1:12" ht="18.75" customHeight="1">
      <c r="A10" s="41" t="s">
        <v>28</v>
      </c>
      <c r="B10" s="37">
        <v>5946914.88</v>
      </c>
      <c r="C10" s="37">
        <v>6062469.12</v>
      </c>
      <c r="D10" s="37">
        <v>12387787</v>
      </c>
      <c r="E10" s="37">
        <v>18582456.88</v>
      </c>
      <c r="F10" s="9">
        <v>6</v>
      </c>
      <c r="G10" s="37">
        <v>20774168.38</v>
      </c>
      <c r="H10" s="10">
        <v>97.8137138462269</v>
      </c>
      <c r="I10" s="10">
        <v>100</v>
      </c>
      <c r="J10" s="11">
        <f t="shared" si="0"/>
        <v>12.505947276009492</v>
      </c>
      <c r="K10" s="10">
        <v>135505.45</v>
      </c>
      <c r="L10" s="33">
        <v>0</v>
      </c>
    </row>
    <row r="11" spans="1:12" ht="18.75" customHeight="1">
      <c r="A11" s="41" t="s">
        <v>29</v>
      </c>
      <c r="B11" s="37">
        <v>7190360.64</v>
      </c>
      <c r="C11" s="37">
        <v>6239313.36</v>
      </c>
      <c r="D11" s="37">
        <v>8410940.119999997</v>
      </c>
      <c r="E11" s="37">
        <v>22467879.64</v>
      </c>
      <c r="F11" s="9">
        <v>5</v>
      </c>
      <c r="G11" s="37">
        <v>14650254.48</v>
      </c>
      <c r="H11" s="10">
        <v>83.25840956100811</v>
      </c>
      <c r="I11" s="12">
        <v>56.16</v>
      </c>
      <c r="J11" s="11">
        <f>(G11-C11-D11)/E11*100</f>
        <v>4.450798294045385E-06</v>
      </c>
      <c r="K11" s="12">
        <v>1254600.45</v>
      </c>
      <c r="L11" s="34">
        <v>6567020</v>
      </c>
    </row>
    <row r="12" spans="1:12" ht="18" customHeight="1">
      <c r="A12" s="41" t="s">
        <v>34</v>
      </c>
      <c r="B12" s="37">
        <v>345036</v>
      </c>
      <c r="C12" s="37">
        <v>479297</v>
      </c>
      <c r="D12" s="37">
        <v>2683980.49</v>
      </c>
      <c r="E12" s="38">
        <v>4888651</v>
      </c>
      <c r="F12" s="9">
        <v>7</v>
      </c>
      <c r="G12" s="37">
        <v>4308713.39</v>
      </c>
      <c r="H12" s="10">
        <v>62.641339970937935</v>
      </c>
      <c r="I12" s="12">
        <v>86.69</v>
      </c>
      <c r="J12" s="13">
        <f t="shared" si="0"/>
        <v>23.430510789172708</v>
      </c>
      <c r="K12" s="12">
        <v>1035838.71</v>
      </c>
      <c r="L12" s="34">
        <v>412233</v>
      </c>
    </row>
    <row r="13" spans="1:12" ht="18" customHeight="1">
      <c r="A13" s="41" t="s">
        <v>33</v>
      </c>
      <c r="B13" s="37">
        <v>1440123.7631578948</v>
      </c>
      <c r="C13" s="37">
        <v>1314753</v>
      </c>
      <c r="D13" s="37">
        <v>3048957</v>
      </c>
      <c r="E13" s="37">
        <v>5136290</v>
      </c>
      <c r="F13" s="9">
        <v>7</v>
      </c>
      <c r="G13" s="37">
        <v>6433226.9399999995</v>
      </c>
      <c r="H13" s="10">
        <v>98.8464189654919</v>
      </c>
      <c r="I13" s="10">
        <v>100</v>
      </c>
      <c r="J13" s="11">
        <f t="shared" si="0"/>
        <v>40.292057886139595</v>
      </c>
      <c r="K13" s="10">
        <v>0</v>
      </c>
      <c r="L13" s="33">
        <v>0</v>
      </c>
    </row>
    <row r="14" spans="1:12" ht="15.75" customHeight="1">
      <c r="A14" s="41" t="s">
        <v>32</v>
      </c>
      <c r="B14" s="37">
        <v>746767.84</v>
      </c>
      <c r="C14" s="37">
        <v>744378.16</v>
      </c>
      <c r="D14" s="37">
        <v>1521153.2774999999</v>
      </c>
      <c r="E14" s="37">
        <v>2401767.84</v>
      </c>
      <c r="F14" s="9">
        <v>7</v>
      </c>
      <c r="G14" s="37">
        <v>3390790.34</v>
      </c>
      <c r="H14" s="10">
        <v>100</v>
      </c>
      <c r="I14" s="10">
        <v>100</v>
      </c>
      <c r="J14" s="11">
        <f t="shared" si="0"/>
        <v>46.85127695356267</v>
      </c>
      <c r="K14" s="10">
        <v>0</v>
      </c>
      <c r="L14" s="33">
        <v>0</v>
      </c>
    </row>
    <row r="15" spans="1:12" ht="21" customHeight="1">
      <c r="A15" s="41" t="s">
        <v>30</v>
      </c>
      <c r="B15" s="37">
        <v>1523208.13</v>
      </c>
      <c r="C15" s="37">
        <v>1515136</v>
      </c>
      <c r="D15" s="37">
        <v>3096213</v>
      </c>
      <c r="E15" s="37">
        <v>4888651</v>
      </c>
      <c r="F15" s="9">
        <v>5</v>
      </c>
      <c r="G15" s="37">
        <v>6201102.399999999</v>
      </c>
      <c r="H15" s="10">
        <v>100</v>
      </c>
      <c r="I15" s="10">
        <v>100</v>
      </c>
      <c r="J15" s="11">
        <f t="shared" si="0"/>
        <v>32.519265539716365</v>
      </c>
      <c r="K15" s="10">
        <v>0</v>
      </c>
      <c r="L15" s="33">
        <v>0</v>
      </c>
    </row>
    <row r="16" spans="1:12" ht="17.25" customHeight="1">
      <c r="A16" s="41" t="s">
        <v>31</v>
      </c>
      <c r="B16" s="37">
        <v>3562616</v>
      </c>
      <c r="C16" s="37">
        <v>1736971.84</v>
      </c>
      <c r="D16" s="37">
        <v>7432672</v>
      </c>
      <c r="E16" s="37">
        <v>13096707.16</v>
      </c>
      <c r="F16" s="9">
        <v>5</v>
      </c>
      <c r="G16" s="37">
        <v>13055471.994552433</v>
      </c>
      <c r="H16" s="10">
        <v>100</v>
      </c>
      <c r="I16" s="10">
        <v>100</v>
      </c>
      <c r="J16" s="11">
        <f t="shared" si="0"/>
        <v>29.67026831309584</v>
      </c>
      <c r="K16" s="10">
        <v>0</v>
      </c>
      <c r="L16" s="33">
        <v>0</v>
      </c>
    </row>
    <row r="17" spans="1:12" ht="13.5" thickBot="1">
      <c r="A17" s="14" t="s">
        <v>9</v>
      </c>
      <c r="B17" s="39">
        <f aca="true" t="shared" si="1" ref="B17:G17">SUM(B6:B16)</f>
        <v>187321914.1702642</v>
      </c>
      <c r="C17" s="16">
        <f t="shared" si="1"/>
        <v>94864789.56000002</v>
      </c>
      <c r="D17" s="16">
        <f t="shared" si="1"/>
        <v>386115425.8875</v>
      </c>
      <c r="E17" s="16">
        <f t="shared" si="1"/>
        <v>688199571.44</v>
      </c>
      <c r="F17" s="15">
        <f t="shared" si="1"/>
        <v>76</v>
      </c>
      <c r="G17" s="16">
        <f t="shared" si="1"/>
        <v>770257964.0569925</v>
      </c>
      <c r="H17" s="16">
        <v>94.7781711221513</v>
      </c>
      <c r="I17" s="16">
        <v>98.19</v>
      </c>
      <c r="J17" s="16">
        <f t="shared" si="0"/>
        <v>42.03399139063731</v>
      </c>
      <c r="K17" s="16">
        <v>2425944.61</v>
      </c>
      <c r="L17" s="35">
        <f>SUM(L6:L16)</f>
        <v>6979253</v>
      </c>
    </row>
    <row r="18" spans="1:12" ht="18" customHeight="1">
      <c r="A18" s="43" t="s">
        <v>45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7"/>
    </row>
    <row r="19" spans="1:12" ht="13.5">
      <c r="A19" s="19" t="s">
        <v>10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8:13" ht="12.75" hidden="1">
      <c r="H20" s="3" t="s">
        <v>24</v>
      </c>
      <c r="I20" s="3" t="s">
        <v>25</v>
      </c>
      <c r="K20" s="3" t="s">
        <v>26</v>
      </c>
      <c r="M20" s="3" t="s">
        <v>27</v>
      </c>
    </row>
    <row r="21" spans="4:13" ht="12.75" hidden="1">
      <c r="D21" s="3" t="s">
        <v>12</v>
      </c>
      <c r="F21" s="20">
        <f>G6-C6</f>
        <v>86943303.69243997</v>
      </c>
      <c r="G21" s="21">
        <f>F21/D6</f>
        <v>1.7223658093947973</v>
      </c>
      <c r="H21" s="22">
        <f>1918202000/38</f>
        <v>50479000</v>
      </c>
      <c r="I21" s="22">
        <v>65962579.96</v>
      </c>
      <c r="J21" s="22"/>
      <c r="K21" s="22">
        <f>919360952.64/38</f>
        <v>24193709.28</v>
      </c>
      <c r="L21" s="22"/>
      <c r="M21" s="23" t="e">
        <f>H21-I21-K21+#REF!</f>
        <v>#REF!</v>
      </c>
    </row>
    <row r="22" spans="4:13" ht="12.75" hidden="1">
      <c r="D22" s="3" t="s">
        <v>13</v>
      </c>
      <c r="F22" s="20">
        <f>G7-C7</f>
        <v>149024282.37</v>
      </c>
      <c r="G22" s="21">
        <f>F22/D7</f>
        <v>1.569190326850362</v>
      </c>
      <c r="H22" s="22">
        <f>3608818276/38</f>
        <v>94968902</v>
      </c>
      <c r="I22" s="22">
        <v>111846249.17</v>
      </c>
      <c r="J22" s="22"/>
      <c r="K22" s="22">
        <f>1729644013.01004/38</f>
        <v>45516947.71079053</v>
      </c>
      <c r="L22" s="22"/>
      <c r="M22" s="23" t="e">
        <f>H22-I22-K22+#REF!</f>
        <v>#REF!</v>
      </c>
    </row>
    <row r="23" spans="4:13" ht="12.75" hidden="1">
      <c r="D23" s="3" t="s">
        <v>14</v>
      </c>
      <c r="F23" s="3">
        <v>100</v>
      </c>
      <c r="G23" s="24">
        <v>100</v>
      </c>
      <c r="H23" s="22">
        <f>2321316944/38</f>
        <v>61087288</v>
      </c>
      <c r="I23" s="22">
        <v>101944400.62</v>
      </c>
      <c r="J23" s="22"/>
      <c r="K23" s="22">
        <f>1112566949.2/38</f>
        <v>29278077.610526316</v>
      </c>
      <c r="L23" s="22"/>
      <c r="M23" s="23" t="e">
        <f>H23-I23-K23+#REF!</f>
        <v>#REF!</v>
      </c>
    </row>
    <row r="24" spans="4:13" ht="12.75" hidden="1">
      <c r="D24" s="3" t="s">
        <v>15</v>
      </c>
      <c r="F24" s="20">
        <f>G9-C9</f>
        <v>254062985.34000003</v>
      </c>
      <c r="G24" s="21">
        <f aca="true" t="shared" si="2" ref="G24:G32">F24/D9</f>
        <v>1.801883891515382</v>
      </c>
      <c r="H24" s="22">
        <f>5357944254/38</f>
        <v>140998533</v>
      </c>
      <c r="I24" s="22">
        <v>162486582.52</v>
      </c>
      <c r="J24" s="22"/>
      <c r="K24" s="22">
        <f>2567969788/38</f>
        <v>67578152.31578948</v>
      </c>
      <c r="L24" s="22"/>
      <c r="M24" s="23" t="e">
        <f>H24-I24-K24+#REF!</f>
        <v>#REF!</v>
      </c>
    </row>
    <row r="25" spans="4:13" ht="12.75" hidden="1">
      <c r="D25" s="3" t="s">
        <v>16</v>
      </c>
      <c r="F25" s="25">
        <f>(G10-C10)+K10</f>
        <v>14847204.709999997</v>
      </c>
      <c r="G25" s="26">
        <f t="shared" si="2"/>
        <v>1.1985356795366273</v>
      </c>
      <c r="H25" s="22">
        <f>470735906/38</f>
        <v>12387787</v>
      </c>
      <c r="I25" s="22">
        <v>9326669.16</v>
      </c>
      <c r="J25" s="22"/>
      <c r="K25" s="22">
        <f>225982765.44/38</f>
        <v>5946914.88</v>
      </c>
      <c r="L25" s="22"/>
      <c r="M25" s="23" t="e">
        <f>H25-I25-K25+#REF!</f>
        <v>#REF!</v>
      </c>
    </row>
    <row r="26" spans="4:13" ht="12.75" hidden="1">
      <c r="D26" s="3" t="s">
        <v>17</v>
      </c>
      <c r="F26" s="25">
        <f aca="true" t="shared" si="3" ref="F26:F32">G11-C11</f>
        <v>8410941.120000001</v>
      </c>
      <c r="G26" s="26">
        <f t="shared" si="2"/>
        <v>1.000000118892774</v>
      </c>
      <c r="H26" s="22">
        <f>569162480/38</f>
        <v>14977960</v>
      </c>
      <c r="I26" s="22">
        <v>6239313.91</v>
      </c>
      <c r="J26" s="22"/>
      <c r="K26" s="22">
        <f>273233704.32/38</f>
        <v>7190360.64</v>
      </c>
      <c r="L26" s="22"/>
      <c r="M26" s="23" t="e">
        <f>H26-I26-K26+#REF!</f>
        <v>#REF!</v>
      </c>
    </row>
    <row r="27" spans="4:13" ht="12.75" hidden="1">
      <c r="D27" s="3" t="s">
        <v>18</v>
      </c>
      <c r="F27" s="25">
        <f t="shared" si="3"/>
        <v>3829416.3899999997</v>
      </c>
      <c r="G27" s="26">
        <f t="shared" si="2"/>
        <v>1.426767595467879</v>
      </c>
      <c r="H27" s="22">
        <f>117656094/38</f>
        <v>3096213</v>
      </c>
      <c r="I27" s="22">
        <v>1736848.29</v>
      </c>
      <c r="J27" s="22"/>
      <c r="K27" s="22">
        <f>9973062/38</f>
        <v>262449</v>
      </c>
      <c r="L27" s="22"/>
      <c r="M27" s="23" t="e">
        <f>H27-I27-K27+#REF!</f>
        <v>#REF!</v>
      </c>
    </row>
    <row r="28" spans="4:13" ht="12.75" hidden="1">
      <c r="D28" s="3" t="s">
        <v>19</v>
      </c>
      <c r="F28" s="20">
        <f t="shared" si="3"/>
        <v>5118473.9399999995</v>
      </c>
      <c r="G28" s="21">
        <f t="shared" si="2"/>
        <v>1.6787622587002702</v>
      </c>
      <c r="H28" s="22">
        <f>115860366/38</f>
        <v>3048957</v>
      </c>
      <c r="I28" s="22">
        <v>1378540.07</v>
      </c>
      <c r="J28" s="22"/>
      <c r="K28" s="22">
        <f>54724703/38</f>
        <v>1440123.7631578948</v>
      </c>
      <c r="L28" s="22"/>
      <c r="M28" s="23" t="e">
        <f>H28-I28-K28+#REF!</f>
        <v>#REF!</v>
      </c>
    </row>
    <row r="29" spans="4:13" ht="12.75" hidden="1">
      <c r="D29" s="3" t="s">
        <v>20</v>
      </c>
      <c r="F29" s="20">
        <f>G14-C14</f>
        <v>2646412.1799999997</v>
      </c>
      <c r="G29" s="21">
        <f t="shared" si="2"/>
        <v>1.739740642277254</v>
      </c>
      <c r="H29" s="22">
        <f>57803814/38</f>
        <v>1521153</v>
      </c>
      <c r="I29" s="22">
        <v>928057.75</v>
      </c>
      <c r="J29" s="22"/>
      <c r="K29" s="22">
        <f>28377177.92/38</f>
        <v>746767.8400000001</v>
      </c>
      <c r="L29" s="22"/>
      <c r="M29" s="23" t="e">
        <f>H29-I29-K29+#REF!</f>
        <v>#REF!</v>
      </c>
    </row>
    <row r="30" spans="4:13" ht="12.75" hidden="1">
      <c r="D30" s="3" t="s">
        <v>21</v>
      </c>
      <c r="F30" s="20">
        <f t="shared" si="3"/>
        <v>4685966.399999999</v>
      </c>
      <c r="G30" s="21">
        <f t="shared" si="2"/>
        <v>1.5134509156831262</v>
      </c>
      <c r="H30" s="22">
        <f>117656094/38</f>
        <v>3096213</v>
      </c>
      <c r="I30" s="22">
        <v>1733284.16</v>
      </c>
      <c r="J30" s="22"/>
      <c r="K30" s="22">
        <f>57881908.94/38</f>
        <v>1523208.13</v>
      </c>
      <c r="L30" s="22"/>
      <c r="M30" s="23" t="e">
        <f>H30-I30-K30+#REF!</f>
        <v>#REF!</v>
      </c>
    </row>
    <row r="31" spans="4:13" ht="12.75" hidden="1">
      <c r="D31" s="3" t="s">
        <v>22</v>
      </c>
      <c r="F31" s="20">
        <f t="shared" si="3"/>
        <v>11318500.154552434</v>
      </c>
      <c r="G31" s="21">
        <f t="shared" si="2"/>
        <v>1.5228036639518647</v>
      </c>
      <c r="H31" s="22">
        <f>282441536/38</f>
        <v>7432672</v>
      </c>
      <c r="I31" s="22">
        <v>2629488.64</v>
      </c>
      <c r="J31" s="22"/>
      <c r="K31" s="22">
        <f>135379408/38</f>
        <v>3562616</v>
      </c>
      <c r="L31" s="22"/>
      <c r="M31" s="23" t="e">
        <f>H31-I31-K31+#REF!</f>
        <v>#REF!</v>
      </c>
    </row>
    <row r="32" spans="4:14" ht="12.75" hidden="1">
      <c r="D32" s="27" t="s">
        <v>23</v>
      </c>
      <c r="E32" s="27"/>
      <c r="F32" s="28">
        <f t="shared" si="3"/>
        <v>675393174.4969925</v>
      </c>
      <c r="G32" s="29">
        <f t="shared" si="2"/>
        <v>1.749200185267339</v>
      </c>
      <c r="H32" s="30">
        <f>SUM(H21:H31)</f>
        <v>393094678</v>
      </c>
      <c r="I32" s="31">
        <f>SUM(I21:I31)</f>
        <v>466212014.25000006</v>
      </c>
      <c r="J32" s="31"/>
      <c r="K32" s="31">
        <f>SUM(K21:K31)</f>
        <v>187239327.1702642</v>
      </c>
      <c r="L32" s="31"/>
      <c r="M32" s="23" t="e">
        <f>H32-I32-K32+#REF!</f>
        <v>#REF!</v>
      </c>
      <c r="N32" s="27"/>
    </row>
    <row r="33" ht="12.75" hidden="1"/>
    <row r="34" ht="12.75" hidden="1"/>
    <row r="35" ht="12.75" hidden="1"/>
    <row r="37" ht="12.75">
      <c r="E37" s="20"/>
    </row>
    <row r="38" ht="12.75">
      <c r="E38" s="20"/>
    </row>
  </sheetData>
  <mergeCells count="7">
    <mergeCell ref="A3:I3"/>
    <mergeCell ref="A18:K18"/>
    <mergeCell ref="G5:L5"/>
    <mergeCell ref="A4:A5"/>
    <mergeCell ref="F4:F5"/>
    <mergeCell ref="C5:E5"/>
    <mergeCell ref="B4:B5"/>
  </mergeCells>
  <printOptions/>
  <pageMargins left="0.2" right="0.2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mkovac</cp:lastModifiedBy>
  <cp:lastPrinted>2008-07-17T13:29:08Z</cp:lastPrinted>
  <dcterms:created xsi:type="dcterms:W3CDTF">2007-01-18T14:22:46Z</dcterms:created>
  <dcterms:modified xsi:type="dcterms:W3CDTF">2008-08-12T15:30:32Z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