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30" windowWidth="6315" windowHeight="6540" tabRatio="838" activeTab="0"/>
  </bookViews>
  <sheets>
    <sheet name="priloha_3" sheetId="1" r:id="rId1"/>
  </sheets>
  <definedNames/>
  <calcPr fullCalcOnLoad="1"/>
</workbook>
</file>

<file path=xl/sharedStrings.xml><?xml version="1.0" encoding="utf-8"?>
<sst xmlns="http://schemas.openxmlformats.org/spreadsheetml/2006/main" count="101" uniqueCount="65">
  <si>
    <t>1.</t>
  </si>
  <si>
    <t xml:space="preserve">z toho: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</si>
  <si>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</si>
  <si>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</si>
  <si>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</si>
  <si>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</si>
  <si>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</si>
  <si>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</si>
  <si>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</si>
  <si>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</si>
  <si>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</si>
  <si>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Č. r.</t>
  </si>
  <si>
    <t>z toho:</t>
  </si>
  <si>
    <t>11.</t>
  </si>
  <si>
    <t>12.</t>
  </si>
  <si>
    <t xml:space="preserve">Náklady na finančné činnosti </t>
  </si>
  <si>
    <t xml:space="preserve">- tvorba opravných položiek </t>
  </si>
  <si>
    <t xml:space="preserve">Tvorba rezerv a opravných položiek z poisťovacích činností </t>
  </si>
  <si>
    <t>- tvorba opravných položiek</t>
  </si>
  <si>
    <t xml:space="preserve">Mimoriadne náklady </t>
  </si>
  <si>
    <t>NÁKLADY SPOLU</t>
  </si>
  <si>
    <t>Výnosy z finančných činností</t>
  </si>
  <si>
    <t xml:space="preserve">Použitie rezerv a opravných položiek z bankových činností </t>
  </si>
  <si>
    <t xml:space="preserve">- použitie opravných položiek </t>
  </si>
  <si>
    <t xml:space="preserve">Použitie rezerv a opravných položiek z poisťovacích činností </t>
  </si>
  <si>
    <t>- použitie opravných položiek</t>
  </si>
  <si>
    <t>Ostatné prevádzkové výnosy</t>
  </si>
  <si>
    <t>Mimoriadne výnosy</t>
  </si>
  <si>
    <t>VÝNOSY SPOLU</t>
  </si>
  <si>
    <t>- použitie  rezerv</t>
  </si>
  <si>
    <t>- tvorba rezerv</t>
  </si>
  <si>
    <t xml:space="preserve">- tvorba rezerv </t>
  </si>
  <si>
    <t>Ostatné prevádzkové náklady</t>
  </si>
  <si>
    <t xml:space="preserve">Všeobecné prevádzkové náklady </t>
  </si>
  <si>
    <t>13.</t>
  </si>
  <si>
    <t>Daň z príjmov</t>
  </si>
  <si>
    <t>NÁKLADY (v tis. Sk)</t>
  </si>
  <si>
    <t>VÝNOSY (v tis. Sk)</t>
  </si>
  <si>
    <t>Tvorba rezerv a opravných položiek z prevádzkovej činnosti</t>
  </si>
  <si>
    <t>Náklady spolu bez dane z príjmov</t>
  </si>
  <si>
    <t>Použitie rezerv a opravných položiek z prevádzkovej činnosti</t>
  </si>
  <si>
    <t>Rozpočet</t>
  </si>
  <si>
    <t xml:space="preserve">  z toho: - výnosy z refinančných úverov</t>
  </si>
  <si>
    <t>- ostatné výnosy</t>
  </si>
  <si>
    <t>- použitie rezerv</t>
  </si>
  <si>
    <t>- výnosy z operácií s cennými papiermi (vrátane ŠPP)</t>
  </si>
  <si>
    <t>- výnosy z účtov v bankách</t>
  </si>
  <si>
    <t>-</t>
  </si>
  <si>
    <t>- výnosy z bankových (úverových a záručných) aktivít</t>
  </si>
  <si>
    <t xml:space="preserve">Tvorba rezerv a opravných položiek z bankových činností </t>
  </si>
  <si>
    <t>Skutočnosť</t>
  </si>
  <si>
    <t>Výsledok hospodárenia pred zdanením</t>
  </si>
  <si>
    <t>Výsledok hospodárenia po zdanení</t>
  </si>
  <si>
    <t xml:space="preserve">Náklady spojené s poisťovacou a zaisťovacou činnosťou </t>
  </si>
  <si>
    <t xml:space="preserve">Výnosy spojené s poisťovacou a zaisťovacou činnosťou </t>
  </si>
  <si>
    <t>Index v %</t>
  </si>
  <si>
    <t>% plnenia</t>
  </si>
  <si>
    <t>na rok 2006</t>
  </si>
  <si>
    <t>Príloha č.3</t>
  </si>
  <si>
    <t>x</t>
  </si>
  <si>
    <t>za rok 2005</t>
  </si>
  <si>
    <t>za rok 2006</t>
  </si>
  <si>
    <t>Plnenie rozpočtu nákladov a výnosov za rok 2006</t>
  </si>
  <si>
    <t>skut. 2006 / skut. 2005</t>
  </si>
  <si>
    <t>rozpočtu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</si>
</sst>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_-;\-* #,##0_-;_-* &quot;-&quot;??_-;_-@_-"/>
    <numFmt numFmtId="165" formatCode="0."/>
    <numFmt numFmtId="166" formatCode="_-* #,##0.0000\ _S_k_-;\-* #,##0.0000\ _S_k_-;_-* &quot;-&quot;??\ _S_k_-;_-@_-"/>
    <numFmt numFmtId="167" formatCode="#,##0.0"/>
    <numFmt numFmtId="168" formatCode="d/m"/>
    <numFmt numFmtId="169" formatCode="#,##0.00_ ;\-#,##0.00\ "/>
    <numFmt numFmtId="170" formatCode="#,##0_ ;\-#,##0\ "/>
    <numFmt numFmtId="171" formatCode="0.0%"/>
    <numFmt numFmtId="172" formatCode="d/m/yy"/>
    <numFmt numFmtId="173" formatCode="d/mmmm\ yyyy"/>
    <numFmt numFmtId="174" formatCode="0.0"/>
    <numFmt numFmtId="175" formatCode="#,##0.0_ ;\-#,##0.0\ "/>
  </numFmts>
  <fonts count="7">
    <font>
      <sz val="10"/>
      <name val="Arial CE"/>
      <family val="0"/>
    </font>
    <font>
      <sz val="10"/>
      <name val="AT*Switzerland"/>
      <family val="0"/>
    </font>
    <font>
      <b/>
      <sz val="10"/>
      <name val="AT*Switzerland"/>
      <family val="0"/>
    </font>
    <font>
      <b/>
      <sz val="12"/>
      <name val="AT*Switzerland"/>
      <family val="0"/>
    </font>
    <font>
      <b/>
      <sz val="14"/>
      <name val="AT*Switzerland"/>
      <family val="0"/>
    </font>
    <font>
      <sz val="12"/>
      <name val="AT*Switzerland"/>
      <family val="0"/>
    </font>
    <font>
      <b/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3" fontId="0" fillId="0" borderId="0" xfId="0" applyAlignment="1">
      <alignment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3" fontId="2" fillId="2" borderId="7" xfId="0" applyNumberFormat="1" applyFont="1" applyFill="1" applyBorder="1" applyAlignment="1">
      <alignment horizontal="right" vertical="center" wrapText="1"/>
    </xf>
    <xf numFmtId="165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left" vertical="center" wrapText="1"/>
    </xf>
    <xf numFmtId="165" fontId="1" fillId="0" borderId="2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left" vertical="center" wrapText="1"/>
    </xf>
    <xf numFmtId="165" fontId="2" fillId="0" borderId="10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165" fontId="1" fillId="0" borderId="5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165" fontId="1" fillId="0" borderId="10" xfId="0" applyNumberFormat="1" applyFont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49" fontId="2" fillId="3" borderId="15" xfId="0" applyNumberFormat="1" applyFont="1" applyFill="1" applyBorder="1" applyAlignment="1">
      <alignment horizontal="center" vertical="center" shrinkToFit="1"/>
    </xf>
    <xf numFmtId="165" fontId="2" fillId="0" borderId="1" xfId="0" applyNumberFormat="1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Fill="1" applyBorder="1" applyAlignment="1">
      <alignment horizontal="right"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3" fontId="1" fillId="0" borderId="16" xfId="0" applyNumberFormat="1" applyFont="1" applyFill="1" applyBorder="1" applyAlignment="1">
      <alignment horizontal="right" vertical="center" wrapText="1"/>
    </xf>
    <xf numFmtId="3" fontId="1" fillId="0" borderId="4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3" fontId="1" fillId="0" borderId="3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49" fontId="2" fillId="2" borderId="8" xfId="0" applyNumberFormat="1" applyFont="1" applyFill="1" applyBorder="1" applyAlignment="1">
      <alignment horizontal="left" vertical="center" wrapText="1"/>
    </xf>
    <xf numFmtId="3" fontId="1" fillId="0" borderId="18" xfId="0" applyNumberFormat="1" applyFont="1" applyFill="1" applyBorder="1" applyAlignment="1">
      <alignment horizontal="right" vertical="center" wrapText="1"/>
    </xf>
    <xf numFmtId="3" fontId="3" fillId="3" borderId="19" xfId="0" applyFont="1" applyFill="1" applyBorder="1" applyAlignment="1">
      <alignment horizontal="centerContinuous" vertical="center" shrinkToFit="1"/>
    </xf>
    <xf numFmtId="49" fontId="2" fillId="2" borderId="8" xfId="0" applyNumberFormat="1" applyFont="1" applyFill="1" applyBorder="1" applyAlignment="1">
      <alignment vertic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2" fillId="0" borderId="2" xfId="16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2" fillId="2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Border="1" applyAlignment="1">
      <alignment vertical="center"/>
    </xf>
    <xf numFmtId="165" fontId="2" fillId="3" borderId="1" xfId="0" applyNumberFormat="1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horizontal="center" wrapText="1"/>
    </xf>
    <xf numFmtId="3" fontId="5" fillId="0" borderId="0" xfId="0" applyFont="1" applyAlignment="1">
      <alignment horizontal="right"/>
    </xf>
    <xf numFmtId="49" fontId="1" fillId="0" borderId="11" xfId="0" applyNumberFormat="1" applyFont="1" applyBorder="1" applyAlignment="1">
      <alignment horizontal="left" vertical="center" wrapText="1"/>
    </xf>
    <xf numFmtId="165" fontId="1" fillId="0" borderId="10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left" vertical="center" wrapText="1"/>
    </xf>
    <xf numFmtId="165" fontId="2" fillId="0" borderId="2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20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3" fontId="2" fillId="3" borderId="10" xfId="0" applyFont="1" applyFill="1" applyBorder="1" applyAlignment="1">
      <alignment horizontal="center"/>
    </xf>
    <xf numFmtId="3" fontId="2" fillId="0" borderId="1" xfId="0" applyFont="1" applyFill="1" applyBorder="1" applyAlignment="1">
      <alignment horizontal="right" vertical="center"/>
    </xf>
    <xf numFmtId="3" fontId="1" fillId="0" borderId="2" xfId="0" applyFont="1" applyFill="1" applyBorder="1" applyAlignment="1">
      <alignment horizontal="right"/>
    </xf>
    <xf numFmtId="3" fontId="1" fillId="3" borderId="1" xfId="0" applyFont="1" applyFill="1" applyBorder="1" applyAlignment="1">
      <alignment horizontal="right"/>
    </xf>
    <xf numFmtId="3" fontId="4" fillId="0" borderId="0" xfId="0" applyFont="1" applyAlignment="1">
      <alignment horizontal="center"/>
    </xf>
    <xf numFmtId="3" fontId="2" fillId="4" borderId="7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3" fontId="2" fillId="2" borderId="7" xfId="0" applyFont="1" applyFill="1" applyBorder="1" applyAlignment="1">
      <alignment horizontal="right" vertical="center"/>
    </xf>
    <xf numFmtId="3" fontId="6" fillId="0" borderId="0" xfId="0" applyFont="1" applyAlignment="1">
      <alignment vertical="top"/>
    </xf>
    <xf numFmtId="14" fontId="2" fillId="3" borderId="10" xfId="0" applyNumberFormat="1" applyFont="1" applyFill="1" applyBorder="1" applyAlignment="1">
      <alignment horizontal="center" vertical="center" wrapText="1"/>
    </xf>
    <xf numFmtId="3" fontId="2" fillId="3" borderId="1" xfId="0" applyFont="1" applyFill="1" applyBorder="1" applyAlignment="1">
      <alignment horizontal="center" vertical="center" wrapText="1"/>
    </xf>
    <xf numFmtId="3" fontId="3" fillId="0" borderId="0" xfId="0" applyFont="1" applyAlignment="1">
      <alignment horizontal="left"/>
    </xf>
    <xf numFmtId="171" fontId="2" fillId="0" borderId="10" xfId="0" applyNumberFormat="1" applyFont="1" applyFill="1" applyBorder="1" applyAlignment="1">
      <alignment horizontal="right" vertical="center" wrapText="1"/>
    </xf>
    <xf numFmtId="171" fontId="2" fillId="0" borderId="7" xfId="0" applyNumberFormat="1" applyFont="1" applyFill="1" applyBorder="1" applyAlignment="1">
      <alignment horizontal="right" vertical="center" wrapText="1"/>
    </xf>
    <xf numFmtId="171" fontId="1" fillId="0" borderId="2" xfId="0" applyNumberFormat="1" applyFont="1" applyFill="1" applyBorder="1" applyAlignment="1">
      <alignment horizontal="right" vertical="center" wrapText="1"/>
    </xf>
    <xf numFmtId="171" fontId="1" fillId="0" borderId="18" xfId="0" applyNumberFormat="1" applyFont="1" applyFill="1" applyBorder="1" applyAlignment="1">
      <alignment horizontal="right" vertical="center" wrapText="1"/>
    </xf>
    <xf numFmtId="171" fontId="2" fillId="0" borderId="1" xfId="0" applyNumberFormat="1" applyFont="1" applyFill="1" applyBorder="1" applyAlignment="1">
      <alignment horizontal="right" vertical="center"/>
    </xf>
    <xf numFmtId="171" fontId="1" fillId="0" borderId="2" xfId="0" applyNumberFormat="1" applyFont="1" applyFill="1" applyBorder="1" applyAlignment="1">
      <alignment horizontal="right"/>
    </xf>
    <xf numFmtId="171" fontId="1" fillId="0" borderId="16" xfId="0" applyNumberFormat="1" applyFont="1" applyFill="1" applyBorder="1" applyAlignment="1">
      <alignment horizontal="right" vertical="center" wrapText="1"/>
    </xf>
    <xf numFmtId="171" fontId="2" fillId="0" borderId="1" xfId="0" applyNumberFormat="1" applyFont="1" applyFill="1" applyBorder="1" applyAlignment="1">
      <alignment horizontal="right" vertical="center" wrapText="1"/>
    </xf>
    <xf numFmtId="171" fontId="1" fillId="0" borderId="4" xfId="0" applyNumberFormat="1" applyFont="1" applyFill="1" applyBorder="1" applyAlignment="1">
      <alignment horizontal="right" vertical="center" wrapText="1"/>
    </xf>
    <xf numFmtId="171" fontId="2" fillId="2" borderId="7" xfId="0" applyNumberFormat="1" applyFont="1" applyFill="1" applyBorder="1" applyAlignment="1">
      <alignment horizontal="right" vertical="center" wrapText="1"/>
    </xf>
    <xf numFmtId="171" fontId="1" fillId="3" borderId="1" xfId="0" applyNumberFormat="1" applyFont="1" applyFill="1" applyBorder="1" applyAlignment="1">
      <alignment horizontal="right"/>
    </xf>
    <xf numFmtId="171" fontId="1" fillId="0" borderId="3" xfId="0" applyNumberFormat="1" applyFont="1" applyFill="1" applyBorder="1" applyAlignment="1">
      <alignment horizontal="right" vertical="center" wrapText="1"/>
    </xf>
    <xf numFmtId="171" fontId="2" fillId="0" borderId="2" xfId="0" applyNumberFormat="1" applyFont="1" applyFill="1" applyBorder="1" applyAlignment="1">
      <alignment horizontal="right" vertical="center" wrapText="1"/>
    </xf>
    <xf numFmtId="171" fontId="2" fillId="0" borderId="1" xfId="0" applyNumberFormat="1" applyFont="1" applyFill="1" applyBorder="1" applyAlignment="1">
      <alignment horizontal="center" vertical="center"/>
    </xf>
    <xf numFmtId="171" fontId="1" fillId="0" borderId="2" xfId="0" applyNumberFormat="1" applyFont="1" applyFill="1" applyBorder="1" applyAlignment="1">
      <alignment horizontal="center"/>
    </xf>
    <xf numFmtId="171" fontId="1" fillId="0" borderId="2" xfId="0" applyNumberFormat="1" applyFont="1" applyFill="1" applyBorder="1" applyAlignment="1">
      <alignment horizontal="center" vertical="center" wrapText="1"/>
    </xf>
    <xf numFmtId="171" fontId="2" fillId="0" borderId="1" xfId="0" applyNumberFormat="1" applyFont="1" applyFill="1" applyBorder="1" applyAlignment="1">
      <alignment horizontal="center" vertical="center" wrapText="1"/>
    </xf>
    <xf numFmtId="171" fontId="1" fillId="0" borderId="4" xfId="0" applyNumberFormat="1" applyFont="1" applyFill="1" applyBorder="1" applyAlignment="1">
      <alignment horizontal="center" vertical="center" wrapText="1"/>
    </xf>
    <xf numFmtId="171" fontId="1" fillId="0" borderId="18" xfId="0" applyNumberFormat="1" applyFont="1" applyFill="1" applyBorder="1" applyAlignment="1">
      <alignment horizontal="center" vertical="center" wrapText="1"/>
    </xf>
    <xf numFmtId="171" fontId="1" fillId="0" borderId="10" xfId="0" applyNumberFormat="1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vertical="center" wrapText="1"/>
    </xf>
    <xf numFmtId="171" fontId="2" fillId="0" borderId="7" xfId="0" applyNumberFormat="1" applyFont="1" applyFill="1" applyBorder="1" applyAlignment="1">
      <alignment horizontal="center" vertical="center" wrapText="1"/>
    </xf>
    <xf numFmtId="171" fontId="2" fillId="0" borderId="2" xfId="0" applyNumberFormat="1" applyFont="1" applyFill="1" applyBorder="1" applyAlignment="1">
      <alignment horizontal="center" vertical="center" wrapText="1"/>
    </xf>
    <xf numFmtId="171" fontId="1" fillId="0" borderId="10" xfId="0" applyNumberFormat="1" applyFont="1" applyFill="1" applyBorder="1" applyAlignment="1">
      <alignment horizontal="right" vertical="center" wrapText="1"/>
    </xf>
    <xf numFmtId="171" fontId="2" fillId="4" borderId="7" xfId="0" applyNumberFormat="1" applyFont="1" applyFill="1" applyBorder="1" applyAlignment="1">
      <alignment horizontal="right" vertical="center"/>
    </xf>
    <xf numFmtId="171" fontId="2" fillId="0" borderId="2" xfId="0" applyNumberFormat="1" applyFont="1" applyFill="1" applyBorder="1" applyAlignment="1">
      <alignment horizontal="right" vertical="center"/>
    </xf>
    <xf numFmtId="171" fontId="2" fillId="2" borderId="7" xfId="0" applyNumberFormat="1" applyFont="1" applyFill="1" applyBorder="1" applyAlignment="1">
      <alignment horizontal="right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workbookViewId="0" topLeftCell="A34">
      <selection activeCell="E34" sqref="E34"/>
    </sheetView>
  </sheetViews>
  <sheetFormatPr defaultColWidth="9.00390625" defaultRowHeight="12.75"/>
  <cols>
    <col min="1" max="1" width="4.25390625" style="0" customWidth="1"/>
    <col min="2" max="2" width="47.125" style="0" customWidth="1"/>
    <col min="3" max="7" width="11.75390625" style="0" customWidth="1"/>
  </cols>
  <sheetData>
    <row r="1" ht="21" customHeight="1">
      <c r="G1" s="47" t="s">
        <v>58</v>
      </c>
    </row>
    <row r="2" spans="1:2" ht="21" customHeight="1">
      <c r="A2" s="72" t="s">
        <v>62</v>
      </c>
      <c r="B2" s="65"/>
    </row>
    <row r="3" ht="22.5" customHeight="1" thickBot="1">
      <c r="A3" s="69"/>
    </row>
    <row r="4" spans="1:7" ht="14.25" customHeight="1">
      <c r="A4" s="22"/>
      <c r="B4" s="23"/>
      <c r="C4" s="71" t="s">
        <v>50</v>
      </c>
      <c r="D4" s="71" t="s">
        <v>41</v>
      </c>
      <c r="E4" s="71" t="s">
        <v>50</v>
      </c>
      <c r="F4" s="71" t="s">
        <v>55</v>
      </c>
      <c r="G4" s="71" t="s">
        <v>56</v>
      </c>
    </row>
    <row r="5" spans="1:7" ht="26.25" thickBot="1">
      <c r="A5" s="61" t="s">
        <v>11</v>
      </c>
      <c r="B5" s="37" t="s">
        <v>36</v>
      </c>
      <c r="C5" s="70" t="s">
        <v>60</v>
      </c>
      <c r="D5" s="70" t="s">
        <v>57</v>
      </c>
      <c r="E5" s="70" t="s">
        <v>61</v>
      </c>
      <c r="F5" s="70" t="s">
        <v>63</v>
      </c>
      <c r="G5" s="70" t="s">
        <v>64</v>
      </c>
    </row>
    <row r="6" spans="1:7" ht="16.5" customHeight="1" thickBot="1">
      <c r="A6" s="41" t="s">
        <v>0</v>
      </c>
      <c r="B6" s="7" t="s">
        <v>15</v>
      </c>
      <c r="C6" s="25">
        <v>19028</v>
      </c>
      <c r="D6" s="25">
        <v>19500</v>
      </c>
      <c r="E6" s="25">
        <v>132597</v>
      </c>
      <c r="F6" s="93" t="s">
        <v>59</v>
      </c>
      <c r="G6" s="93" t="s">
        <v>59</v>
      </c>
    </row>
    <row r="7" spans="1:7" ht="26.25" thickBot="1">
      <c r="A7" s="42" t="s">
        <v>2</v>
      </c>
      <c r="B7" s="10" t="s">
        <v>53</v>
      </c>
      <c r="C7" s="26">
        <v>9291</v>
      </c>
      <c r="D7" s="26">
        <v>15380</v>
      </c>
      <c r="E7" s="26">
        <v>8552</v>
      </c>
      <c r="F7" s="74">
        <f>E7/C7</f>
        <v>0.9204606608545904</v>
      </c>
      <c r="G7" s="74">
        <f>E7/D7</f>
        <v>0.5560468140442133</v>
      </c>
    </row>
    <row r="8" spans="1:7" ht="16.5" customHeight="1" thickBot="1">
      <c r="A8" s="42" t="s">
        <v>3</v>
      </c>
      <c r="B8" s="10" t="s">
        <v>33</v>
      </c>
      <c r="C8" s="26">
        <v>125869</v>
      </c>
      <c r="D8" s="26">
        <v>147710</v>
      </c>
      <c r="E8" s="26">
        <v>145427</v>
      </c>
      <c r="F8" s="74">
        <f>E8/C8</f>
        <v>1.1553837720169382</v>
      </c>
      <c r="G8" s="74">
        <f>E8/D8</f>
        <v>0.9845440389953287</v>
      </c>
    </row>
    <row r="9" spans="1:7" ht="24.75" customHeight="1">
      <c r="A9" s="24" t="s">
        <v>4</v>
      </c>
      <c r="B9" s="19" t="s">
        <v>49</v>
      </c>
      <c r="C9" s="62">
        <f>C11+C12</f>
        <v>302575</v>
      </c>
      <c r="D9" s="62">
        <f>D11+D12</f>
        <v>105000</v>
      </c>
      <c r="E9" s="62">
        <f>E11+E12</f>
        <v>319955</v>
      </c>
      <c r="F9" s="77">
        <f>E9/C9</f>
        <v>1.0574403040568454</v>
      </c>
      <c r="G9" s="86" t="s">
        <v>59</v>
      </c>
    </row>
    <row r="10" spans="1:7" ht="14.25" customHeight="1">
      <c r="A10" s="17"/>
      <c r="B10" s="2" t="s">
        <v>12</v>
      </c>
      <c r="C10" s="63"/>
      <c r="D10" s="63"/>
      <c r="E10" s="63"/>
      <c r="F10" s="87"/>
      <c r="G10" s="87"/>
    </row>
    <row r="11" spans="1:7" ht="16.5" customHeight="1">
      <c r="A11" s="17"/>
      <c r="B11" s="2" t="s">
        <v>30</v>
      </c>
      <c r="C11" s="27">
        <v>154024</v>
      </c>
      <c r="D11" s="27">
        <v>5000</v>
      </c>
      <c r="E11" s="27">
        <v>195525</v>
      </c>
      <c r="F11" s="75">
        <f>E11/C11</f>
        <v>1.2694450215550823</v>
      </c>
      <c r="G11" s="88" t="s">
        <v>59</v>
      </c>
    </row>
    <row r="12" spans="1:7" ht="16.5" customHeight="1" thickBot="1">
      <c r="A12" s="17"/>
      <c r="B12" s="3" t="s">
        <v>16</v>
      </c>
      <c r="C12" s="28">
        <f>64794+83757</f>
        <v>148551</v>
      </c>
      <c r="D12" s="28">
        <v>100000</v>
      </c>
      <c r="E12" s="28">
        <v>124430</v>
      </c>
      <c r="F12" s="79">
        <f>E12/C12</f>
        <v>0.8376247887930744</v>
      </c>
      <c r="G12" s="79">
        <f>E12/D12</f>
        <v>1.2443</v>
      </c>
    </row>
    <row r="13" spans="1:7" ht="24" customHeight="1">
      <c r="A13" s="24" t="s">
        <v>5</v>
      </c>
      <c r="B13" s="19" t="s">
        <v>17</v>
      </c>
      <c r="C13" s="30">
        <f>C15+C16</f>
        <v>98325</v>
      </c>
      <c r="D13" s="30">
        <f>D15+D16</f>
        <v>154000</v>
      </c>
      <c r="E13" s="30">
        <f>E15+E16</f>
        <v>180885</v>
      </c>
      <c r="F13" s="80">
        <f>E13/C13</f>
        <v>1.8396643783371471</v>
      </c>
      <c r="G13" s="80">
        <f>E13/D13</f>
        <v>1.174577922077922</v>
      </c>
    </row>
    <row r="14" spans="1:7" ht="14.25" customHeight="1">
      <c r="A14" s="11"/>
      <c r="B14" s="18" t="s">
        <v>12</v>
      </c>
      <c r="C14" s="63"/>
      <c r="D14" s="63"/>
      <c r="E14" s="63"/>
      <c r="F14" s="78"/>
      <c r="G14" s="78"/>
    </row>
    <row r="15" spans="1:7" ht="16.5" customHeight="1">
      <c r="A15" s="11"/>
      <c r="B15" s="20" t="s">
        <v>31</v>
      </c>
      <c r="C15" s="27">
        <v>98157</v>
      </c>
      <c r="D15" s="27">
        <v>153000</v>
      </c>
      <c r="E15" s="27">
        <v>180793</v>
      </c>
      <c r="F15" s="75">
        <f>E15/C15</f>
        <v>1.8418757704493822</v>
      </c>
      <c r="G15" s="75">
        <f>E15/D15</f>
        <v>1.1816535947712419</v>
      </c>
    </row>
    <row r="16" spans="1:7" ht="16.5" customHeight="1" thickBot="1">
      <c r="A16" s="21"/>
      <c r="B16" s="4" t="s">
        <v>18</v>
      </c>
      <c r="C16" s="29">
        <f>53+115</f>
        <v>168</v>
      </c>
      <c r="D16" s="29">
        <v>1000</v>
      </c>
      <c r="E16" s="29">
        <v>92</v>
      </c>
      <c r="F16" s="81">
        <f>E16/C16</f>
        <v>0.5476190476190477</v>
      </c>
      <c r="G16" s="81">
        <f>E16/D16</f>
        <v>0.092</v>
      </c>
    </row>
    <row r="17" spans="1:7" ht="24" customHeight="1">
      <c r="A17" s="24" t="s">
        <v>6</v>
      </c>
      <c r="B17" s="6" t="s">
        <v>38</v>
      </c>
      <c r="C17" s="30">
        <f>C19+C20</f>
        <v>7744</v>
      </c>
      <c r="D17" s="30">
        <f>D19+D20</f>
        <v>2500</v>
      </c>
      <c r="E17" s="30">
        <f>E19+E20</f>
        <v>61773</v>
      </c>
      <c r="F17" s="89" t="s">
        <v>59</v>
      </c>
      <c r="G17" s="89" t="s">
        <v>59</v>
      </c>
    </row>
    <row r="18" spans="1:7" ht="14.25" customHeight="1">
      <c r="A18" s="50"/>
      <c r="B18" s="5" t="s">
        <v>12</v>
      </c>
      <c r="C18" s="27"/>
      <c r="D18" s="27"/>
      <c r="E18" s="27"/>
      <c r="F18" s="88"/>
      <c r="G18" s="88"/>
    </row>
    <row r="19" spans="1:7" ht="16.5" customHeight="1">
      <c r="A19" s="50"/>
      <c r="B19" s="51" t="s">
        <v>30</v>
      </c>
      <c r="C19" s="36">
        <f>2953+1449+560+2782</f>
        <v>7744</v>
      </c>
      <c r="D19" s="36">
        <v>2500</v>
      </c>
      <c r="E19" s="36">
        <v>61773</v>
      </c>
      <c r="F19" s="91" t="s">
        <v>59</v>
      </c>
      <c r="G19" s="91" t="s">
        <v>59</v>
      </c>
    </row>
    <row r="20" spans="1:7" ht="16.5" customHeight="1" thickBot="1">
      <c r="A20" s="49"/>
      <c r="B20" s="48" t="s">
        <v>18</v>
      </c>
      <c r="C20" s="33">
        <v>0</v>
      </c>
      <c r="D20" s="33">
        <v>0</v>
      </c>
      <c r="E20" s="33">
        <v>0</v>
      </c>
      <c r="F20" s="92" t="s">
        <v>47</v>
      </c>
      <c r="G20" s="92" t="s">
        <v>47</v>
      </c>
    </row>
    <row r="21" spans="1:7" ht="16.5" customHeight="1" thickBot="1">
      <c r="A21" s="39" t="s">
        <v>7</v>
      </c>
      <c r="B21" s="15" t="s">
        <v>32</v>
      </c>
      <c r="C21" s="25">
        <v>55980</v>
      </c>
      <c r="D21" s="25">
        <v>26875</v>
      </c>
      <c r="E21" s="25">
        <v>8366</v>
      </c>
      <c r="F21" s="73">
        <f>E21/C21</f>
        <v>0.14944623079671313</v>
      </c>
      <c r="G21" s="73">
        <f>E21/D21</f>
        <v>0.3112930232558139</v>
      </c>
    </row>
    <row r="22" spans="1:7" ht="16.5" customHeight="1" thickBot="1">
      <c r="A22" s="42" t="s">
        <v>8</v>
      </c>
      <c r="B22" s="10" t="s">
        <v>19</v>
      </c>
      <c r="C22" s="26">
        <v>0</v>
      </c>
      <c r="D22" s="26">
        <v>0</v>
      </c>
      <c r="E22" s="26">
        <v>0</v>
      </c>
      <c r="F22" s="94" t="s">
        <v>47</v>
      </c>
      <c r="G22" s="94" t="s">
        <v>47</v>
      </c>
    </row>
    <row r="23" spans="1:7" ht="16.5" customHeight="1" thickBot="1">
      <c r="A23" s="43" t="s">
        <v>9</v>
      </c>
      <c r="B23" s="35" t="s">
        <v>39</v>
      </c>
      <c r="C23" s="8">
        <f>C6+C7+C8+C9+C13+C17+C21+C22</f>
        <v>618812</v>
      </c>
      <c r="D23" s="8">
        <f>D6+D7+D8+D9+D13+D17+D21+D22</f>
        <v>470965</v>
      </c>
      <c r="E23" s="8">
        <f>E6+E7+E8+E9+E13+E17+E21+E22</f>
        <v>857555</v>
      </c>
      <c r="F23" s="82">
        <f>E23/C23</f>
        <v>1.385808613924746</v>
      </c>
      <c r="G23" s="82">
        <f>E23/D23</f>
        <v>1.8208465597231216</v>
      </c>
    </row>
    <row r="24" spans="1:7" ht="16.5" customHeight="1" thickBot="1">
      <c r="A24" s="9" t="s">
        <v>10</v>
      </c>
      <c r="B24" s="10" t="s">
        <v>51</v>
      </c>
      <c r="C24" s="26">
        <f>C51-C23</f>
        <v>75442</v>
      </c>
      <c r="D24" s="26">
        <f>D51-D23</f>
        <v>45935</v>
      </c>
      <c r="E24" s="26">
        <f>E51-E23</f>
        <v>82847</v>
      </c>
      <c r="F24" s="74">
        <f>E24/C24</f>
        <v>1.0981548739428966</v>
      </c>
      <c r="G24" s="74">
        <f>E24/D24</f>
        <v>1.8035702623272014</v>
      </c>
    </row>
    <row r="25" spans="1:7" ht="16.5" customHeight="1" thickBot="1">
      <c r="A25" s="42" t="s">
        <v>13</v>
      </c>
      <c r="B25" s="10" t="s">
        <v>35</v>
      </c>
      <c r="C25" s="66">
        <v>31770</v>
      </c>
      <c r="D25" s="66">
        <v>10335</v>
      </c>
      <c r="E25" s="66">
        <v>21820</v>
      </c>
      <c r="F25" s="97">
        <f>E25/C25</f>
        <v>0.686811457349701</v>
      </c>
      <c r="G25" s="97">
        <f>E25/D25</f>
        <v>2.1112723754233187</v>
      </c>
    </row>
    <row r="26" spans="1:7" ht="16.5" customHeight="1" thickBot="1">
      <c r="A26" s="42" t="s">
        <v>14</v>
      </c>
      <c r="B26" s="10" t="s">
        <v>52</v>
      </c>
      <c r="C26" s="67">
        <f>C24-C25</f>
        <v>43672</v>
      </c>
      <c r="D26" s="67">
        <f>D24-D25</f>
        <v>35600</v>
      </c>
      <c r="E26" s="67">
        <f>E24-E25</f>
        <v>61027</v>
      </c>
      <c r="F26" s="98">
        <f>E26/C26</f>
        <v>1.3973942113940283</v>
      </c>
      <c r="G26" s="98">
        <f>E26/D26</f>
        <v>1.714241573033708</v>
      </c>
    </row>
    <row r="27" spans="1:7" ht="22.5" customHeight="1" thickBot="1">
      <c r="A27" s="43" t="s">
        <v>34</v>
      </c>
      <c r="B27" s="35" t="s">
        <v>20</v>
      </c>
      <c r="C27" s="68">
        <f>C23+C25</f>
        <v>650582</v>
      </c>
      <c r="D27" s="68">
        <f>D23+D25</f>
        <v>481300</v>
      </c>
      <c r="E27" s="68">
        <f>E23+E25</f>
        <v>879375</v>
      </c>
      <c r="F27" s="99">
        <f>E27/C27</f>
        <v>1.351674346969329</v>
      </c>
      <c r="G27" s="99">
        <f>E27/D27</f>
        <v>1.8270829004778724</v>
      </c>
    </row>
    <row r="28" spans="1:7" ht="24.75" customHeight="1" thickBot="1">
      <c r="A28" s="45" t="s">
        <v>11</v>
      </c>
      <c r="B28" s="46" t="s">
        <v>37</v>
      </c>
      <c r="C28" s="64"/>
      <c r="D28" s="64"/>
      <c r="E28" s="64"/>
      <c r="F28" s="83"/>
      <c r="G28" s="83"/>
    </row>
    <row r="29" spans="1:7" ht="16.5" customHeight="1">
      <c r="A29" s="14" t="s">
        <v>0</v>
      </c>
      <c r="B29" s="34" t="s">
        <v>21</v>
      </c>
      <c r="C29" s="30">
        <f>C31+C33+C34+C35</f>
        <v>208027</v>
      </c>
      <c r="D29" s="30">
        <f>D31+D33+D34+D35</f>
        <v>172750</v>
      </c>
      <c r="E29" s="30">
        <f>E31+E33+E34+E35</f>
        <v>339143</v>
      </c>
      <c r="F29" s="80">
        <f>E29/C29</f>
        <v>1.6302835689597985</v>
      </c>
      <c r="G29" s="80">
        <f>E29/D29</f>
        <v>1.9632011577424022</v>
      </c>
    </row>
    <row r="30" spans="1:7" ht="14.25" customHeight="1">
      <c r="A30" s="52"/>
      <c r="B30" s="18" t="s">
        <v>1</v>
      </c>
      <c r="C30" s="27"/>
      <c r="D30" s="27"/>
      <c r="E30" s="27"/>
      <c r="F30" s="75"/>
      <c r="G30" s="75"/>
    </row>
    <row r="31" spans="1:7" ht="16.5" customHeight="1">
      <c r="A31" s="52"/>
      <c r="B31" s="5" t="s">
        <v>48</v>
      </c>
      <c r="C31" s="27">
        <f>C32+457+6920+2185+29+1+682+18156+321+5080+16379</f>
        <v>149902</v>
      </c>
      <c r="D31" s="27">
        <v>126450</v>
      </c>
      <c r="E31" s="27">
        <f>E32+724+50910+758+6098+614+3166+17552</f>
        <v>179872</v>
      </c>
      <c r="F31" s="75">
        <f>E31/C31</f>
        <v>1.199930621339275</v>
      </c>
      <c r="G31" s="75">
        <f>E31/D31</f>
        <v>1.422475286674575</v>
      </c>
    </row>
    <row r="32" spans="1:7" ht="16.5" customHeight="1">
      <c r="A32" s="52"/>
      <c r="B32" s="51" t="s">
        <v>42</v>
      </c>
      <c r="C32" s="36">
        <v>99692</v>
      </c>
      <c r="D32" s="36">
        <v>93600</v>
      </c>
      <c r="E32" s="36">
        <v>100050</v>
      </c>
      <c r="F32" s="76">
        <f>E32/C32</f>
        <v>1.003591060466236</v>
      </c>
      <c r="G32" s="76">
        <f>E32/D32</f>
        <v>1.0689102564102564</v>
      </c>
    </row>
    <row r="33" spans="1:7" ht="16.5" customHeight="1">
      <c r="A33" s="52"/>
      <c r="B33" s="53" t="s">
        <v>46</v>
      </c>
      <c r="C33" s="32">
        <f>86+23138+1120</f>
        <v>24344</v>
      </c>
      <c r="D33" s="32">
        <v>18480</v>
      </c>
      <c r="E33" s="32">
        <f>181+28500</f>
        <v>28681</v>
      </c>
      <c r="F33" s="84">
        <f>E33/C33</f>
        <v>1.178154781465659</v>
      </c>
      <c r="G33" s="84">
        <f>E33/D33</f>
        <v>1.5520021645021644</v>
      </c>
    </row>
    <row r="34" spans="1:7" ht="16.5" customHeight="1">
      <c r="A34" s="52"/>
      <c r="B34" s="53" t="s">
        <v>45</v>
      </c>
      <c r="C34" s="32">
        <f>14074+7619</f>
        <v>21693</v>
      </c>
      <c r="D34" s="32">
        <v>18800</v>
      </c>
      <c r="E34" s="32">
        <v>2143</v>
      </c>
      <c r="F34" s="84">
        <f>E34/C34</f>
        <v>0.09878762734522657</v>
      </c>
      <c r="G34" s="84">
        <f>E34/D34</f>
        <v>0.11398936170212766</v>
      </c>
    </row>
    <row r="35" spans="1:7" ht="16.5" customHeight="1" thickBot="1">
      <c r="A35" s="13"/>
      <c r="B35" s="54" t="s">
        <v>43</v>
      </c>
      <c r="C35" s="29">
        <v>12088</v>
      </c>
      <c r="D35" s="29">
        <v>9020</v>
      </c>
      <c r="E35" s="29">
        <f>126538+1909</f>
        <v>128447</v>
      </c>
      <c r="F35" s="90" t="s">
        <v>59</v>
      </c>
      <c r="G35" s="90" t="s">
        <v>59</v>
      </c>
    </row>
    <row r="36" spans="1:7" ht="26.25" thickBot="1">
      <c r="A36" s="42" t="s">
        <v>2</v>
      </c>
      <c r="B36" s="10" t="s">
        <v>54</v>
      </c>
      <c r="C36" s="26">
        <v>105280</v>
      </c>
      <c r="D36" s="26">
        <v>165550</v>
      </c>
      <c r="E36" s="26">
        <v>198086</v>
      </c>
      <c r="F36" s="74">
        <f>E36/C36</f>
        <v>1.8815159574468086</v>
      </c>
      <c r="G36" s="74">
        <f>E36/D36</f>
        <v>1.1965327695560253</v>
      </c>
    </row>
    <row r="37" spans="1:7" ht="24.75" customHeight="1">
      <c r="A37" s="40" t="s">
        <v>3</v>
      </c>
      <c r="B37" s="6" t="s">
        <v>22</v>
      </c>
      <c r="C37" s="30">
        <f>C39+C40</f>
        <v>256899</v>
      </c>
      <c r="D37" s="30">
        <f>D39+D40</f>
        <v>110000</v>
      </c>
      <c r="E37" s="30">
        <f>E39+E40</f>
        <v>289054</v>
      </c>
      <c r="F37" s="80">
        <f>E37/C37</f>
        <v>1.1251659212375291</v>
      </c>
      <c r="G37" s="80">
        <f>E37/D37</f>
        <v>2.6277636363636363</v>
      </c>
    </row>
    <row r="38" spans="1:7" ht="14.25" customHeight="1">
      <c r="A38" s="11"/>
      <c r="B38" s="5" t="s">
        <v>12</v>
      </c>
      <c r="C38" s="31"/>
      <c r="D38" s="31"/>
      <c r="E38" s="31"/>
      <c r="F38" s="95"/>
      <c r="G38" s="95"/>
    </row>
    <row r="39" spans="1:7" ht="16.5" customHeight="1">
      <c r="A39" s="11"/>
      <c r="B39" s="16" t="s">
        <v>29</v>
      </c>
      <c r="C39" s="27">
        <v>48117</v>
      </c>
      <c r="D39" s="27">
        <v>20000</v>
      </c>
      <c r="E39" s="27">
        <v>168574</v>
      </c>
      <c r="F39" s="88" t="s">
        <v>59</v>
      </c>
      <c r="G39" s="88" t="s">
        <v>59</v>
      </c>
    </row>
    <row r="40" spans="1:7" ht="16.5" customHeight="1" thickBot="1">
      <c r="A40" s="11"/>
      <c r="B40" s="12" t="s">
        <v>23</v>
      </c>
      <c r="C40" s="29">
        <f>117029+91753</f>
        <v>208782</v>
      </c>
      <c r="D40" s="29">
        <v>90000</v>
      </c>
      <c r="E40" s="29">
        <v>120480</v>
      </c>
      <c r="F40" s="81">
        <f>E40/C40</f>
        <v>0.5770612409115728</v>
      </c>
      <c r="G40" s="81">
        <f>E40/D40</f>
        <v>1.3386666666666667</v>
      </c>
    </row>
    <row r="41" spans="1:7" ht="24" customHeight="1">
      <c r="A41" s="24" t="s">
        <v>4</v>
      </c>
      <c r="B41" s="1" t="s">
        <v>24</v>
      </c>
      <c r="C41" s="31">
        <f>C43+C44</f>
        <v>64936</v>
      </c>
      <c r="D41" s="31">
        <f>D43+D44</f>
        <v>65700</v>
      </c>
      <c r="E41" s="31">
        <f>E43+E44</f>
        <v>113812</v>
      </c>
      <c r="F41" s="85">
        <f>E41/C41</f>
        <v>1.7526795614143156</v>
      </c>
      <c r="G41" s="85">
        <f>E41/D41</f>
        <v>1.7322983257229834</v>
      </c>
    </row>
    <row r="42" spans="1:7" ht="14.25" customHeight="1">
      <c r="A42" s="11"/>
      <c r="B42" s="2" t="s">
        <v>12</v>
      </c>
      <c r="C42" s="31"/>
      <c r="D42" s="31"/>
      <c r="E42" s="31"/>
      <c r="F42" s="85"/>
      <c r="G42" s="85"/>
    </row>
    <row r="43" spans="1:7" ht="16.5" customHeight="1">
      <c r="A43" s="11"/>
      <c r="B43" s="55" t="s">
        <v>29</v>
      </c>
      <c r="C43" s="27">
        <v>64711</v>
      </c>
      <c r="D43" s="27">
        <v>65000</v>
      </c>
      <c r="E43" s="27">
        <v>113812</v>
      </c>
      <c r="F43" s="75">
        <f>E43/C43</f>
        <v>1.7587736242678988</v>
      </c>
      <c r="G43" s="75">
        <f>E43/D43</f>
        <v>1.750953846153846</v>
      </c>
    </row>
    <row r="44" spans="1:7" ht="16.5" customHeight="1" thickBot="1">
      <c r="A44" s="21"/>
      <c r="B44" s="57" t="s">
        <v>25</v>
      </c>
      <c r="C44" s="29">
        <f>170+55</f>
        <v>225</v>
      </c>
      <c r="D44" s="29">
        <v>700</v>
      </c>
      <c r="E44" s="29">
        <v>0</v>
      </c>
      <c r="F44" s="81">
        <f>E44/C44</f>
        <v>0</v>
      </c>
      <c r="G44" s="81">
        <f>E44/D44</f>
        <v>0</v>
      </c>
    </row>
    <row r="45" spans="1:7" ht="25.5" customHeight="1">
      <c r="A45" s="40" t="s">
        <v>5</v>
      </c>
      <c r="B45" s="1" t="s">
        <v>40</v>
      </c>
      <c r="C45" s="31">
        <f>C47+C48</f>
        <v>57947</v>
      </c>
      <c r="D45" s="31">
        <f>D47+D48</f>
        <v>2500</v>
      </c>
      <c r="E45" s="31">
        <f>E47+E48</f>
        <v>0</v>
      </c>
      <c r="F45" s="85">
        <f>E45/C45</f>
        <v>0</v>
      </c>
      <c r="G45" s="85">
        <f>E45/D45</f>
        <v>0</v>
      </c>
    </row>
    <row r="46" spans="1:7" ht="14.25" customHeight="1">
      <c r="A46" s="11"/>
      <c r="B46" s="56" t="s">
        <v>12</v>
      </c>
      <c r="C46" s="27"/>
      <c r="D46" s="27"/>
      <c r="E46" s="27"/>
      <c r="F46" s="88"/>
      <c r="G46" s="88"/>
    </row>
    <row r="47" spans="1:7" ht="16.5" customHeight="1">
      <c r="A47" s="11"/>
      <c r="B47" s="58" t="s">
        <v>44</v>
      </c>
      <c r="C47" s="36">
        <v>2598</v>
      </c>
      <c r="D47" s="36">
        <v>2500</v>
      </c>
      <c r="E47" s="36">
        <v>0</v>
      </c>
      <c r="F47" s="76">
        <f>E47/C47</f>
        <v>0</v>
      </c>
      <c r="G47" s="76">
        <f>E47/D47</f>
        <v>0</v>
      </c>
    </row>
    <row r="48" spans="1:7" ht="16.5" customHeight="1" thickBot="1">
      <c r="A48" s="21"/>
      <c r="B48" s="60" t="s">
        <v>25</v>
      </c>
      <c r="C48" s="33">
        <f>49875+5474</f>
        <v>55349</v>
      </c>
      <c r="D48" s="33">
        <v>0</v>
      </c>
      <c r="E48" s="33">
        <v>0</v>
      </c>
      <c r="F48" s="96">
        <f>E48/C48</f>
        <v>0</v>
      </c>
      <c r="G48" s="92" t="s">
        <v>47</v>
      </c>
    </row>
    <row r="49" spans="1:7" ht="16.5" customHeight="1" thickBot="1">
      <c r="A49" s="40" t="s">
        <v>6</v>
      </c>
      <c r="B49" s="59" t="s">
        <v>26</v>
      </c>
      <c r="C49" s="25">
        <v>1165</v>
      </c>
      <c r="D49" s="25">
        <v>400</v>
      </c>
      <c r="E49" s="25">
        <v>307</v>
      </c>
      <c r="F49" s="73">
        <f>E49/C49</f>
        <v>0.263519313304721</v>
      </c>
      <c r="G49" s="73">
        <f>E49/D49</f>
        <v>0.7675</v>
      </c>
    </row>
    <row r="50" spans="1:7" ht="16.5" customHeight="1" thickBot="1">
      <c r="A50" s="42" t="s">
        <v>7</v>
      </c>
      <c r="B50" s="44" t="s">
        <v>27</v>
      </c>
      <c r="C50" s="31">
        <v>0</v>
      </c>
      <c r="D50" s="31">
        <v>0</v>
      </c>
      <c r="E50" s="31">
        <v>0</v>
      </c>
      <c r="F50" s="95" t="s">
        <v>47</v>
      </c>
      <c r="G50" s="95" t="s">
        <v>47</v>
      </c>
    </row>
    <row r="51" spans="1:7" ht="22.5" customHeight="1" thickBot="1">
      <c r="A51" s="43" t="s">
        <v>8</v>
      </c>
      <c r="B51" s="38" t="s">
        <v>28</v>
      </c>
      <c r="C51" s="8">
        <f>C29+C36+C37+C41+C45+C49+C50</f>
        <v>694254</v>
      </c>
      <c r="D51" s="8">
        <f>D29+D36+D37+D41+D45+D49+D50</f>
        <v>516900</v>
      </c>
      <c r="E51" s="8">
        <f>E29+E36+E37+E41+E45+E49+E50</f>
        <v>940402</v>
      </c>
      <c r="F51" s="82">
        <f>E51/C51</f>
        <v>1.3545503518885018</v>
      </c>
      <c r="G51" s="82">
        <f>E51/D51</f>
        <v>1.8193112787773265</v>
      </c>
    </row>
  </sheetData>
  <printOptions horizontalCentered="1"/>
  <pageMargins left="0.3937007874015748" right="0.3937007874015748" top="0.5905511811023623" bottom="0.3937007874015748" header="0.3937007874015748" footer="0"/>
  <pageSetup fitToHeight="1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EXIMBANKA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Pavol PAULIAK</dc:creator>
  <cp:keywords/>
  <dc:description/>
  <cp:lastModifiedBy>exim</cp:lastModifiedBy>
  <cp:lastPrinted>2007-04-18T06:36:19Z</cp:lastPrinted>
  <dcterms:created xsi:type="dcterms:W3CDTF">1998-03-09T10:12:41Z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