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11040" windowHeight="6030" activeTab="0"/>
  </bookViews>
  <sheets>
    <sheet name="Výsledovka" sheetId="1" r:id="rId1"/>
    <sheet name="Náklady,výnosy" sheetId="2" r:id="rId2"/>
  </sheets>
  <definedNames>
    <definedName name="_xlnm.Print_Titles" localSheetId="1">'Náklady,výnosy'!$3:$3</definedName>
  </definedNames>
  <calcPr fullCalcOnLoad="1"/>
</workbook>
</file>

<file path=xl/sharedStrings.xml><?xml version="1.0" encoding="utf-8"?>
<sst xmlns="http://schemas.openxmlformats.org/spreadsheetml/2006/main" count="190" uniqueCount="177">
  <si>
    <t>% plnenia</t>
  </si>
  <si>
    <t>Tržby za predaj tovaru</t>
  </si>
  <si>
    <t>604,</t>
  </si>
  <si>
    <t>Nákl.na predaj tovaru</t>
  </si>
  <si>
    <t>504,</t>
  </si>
  <si>
    <t>Obchodná marža</t>
  </si>
  <si>
    <t>Tržby prevádzkové</t>
  </si>
  <si>
    <t>Predaj výrobkov a služieb</t>
  </si>
  <si>
    <t>Zmena stavu nedok. výroby</t>
  </si>
  <si>
    <t>Aktivácia</t>
  </si>
  <si>
    <t>Výrobná spotreba</t>
  </si>
  <si>
    <t>Spotr.mater.a energie</t>
  </si>
  <si>
    <t>Služby</t>
  </si>
  <si>
    <t>Pridaná hodnota</t>
  </si>
  <si>
    <t>Osobné náklady</t>
  </si>
  <si>
    <t>Dane a poplatky</t>
  </si>
  <si>
    <t>Odpisy</t>
  </si>
  <si>
    <t>Tržby z predaja HIM a mater.</t>
  </si>
  <si>
    <t>641,642</t>
  </si>
  <si>
    <t>Zost.cena pred.HIM a mater.</t>
  </si>
  <si>
    <t>541,542</t>
  </si>
  <si>
    <t>Tvorba rezerv a čas.rozl.</t>
  </si>
  <si>
    <t>552,4,5</t>
  </si>
  <si>
    <t>Zúčt. rezerv a čas.rozl.</t>
  </si>
  <si>
    <t>652,4,5</t>
  </si>
  <si>
    <t>Zúčt.oprav.polož.do výnosov</t>
  </si>
  <si>
    <t>657,659</t>
  </si>
  <si>
    <t>Zúčt.oprav.polož.do nákladov</t>
  </si>
  <si>
    <t>Ostatné prev. náklady</t>
  </si>
  <si>
    <t>Ostatné prev. výnosy</t>
  </si>
  <si>
    <t>Prevádzkový hosp.výsledok</t>
  </si>
  <si>
    <t>Finančné výnosy</t>
  </si>
  <si>
    <t>Finančné náklady celkom</t>
  </si>
  <si>
    <t>z toho :  úroky</t>
  </si>
  <si>
    <t xml:space="preserve">              ost.fin.nákl.</t>
  </si>
  <si>
    <t>Hosp. výsl.z fin.operácií</t>
  </si>
  <si>
    <t>Daň z príjmu</t>
  </si>
  <si>
    <t>Hosp.výsl. za bežnú činnosť</t>
  </si>
  <si>
    <t>Mimoriadne výnosy</t>
  </si>
  <si>
    <t>Mimoriadne náklady</t>
  </si>
  <si>
    <t>Mimor.hosp.výsledok</t>
  </si>
  <si>
    <t>Hospodársky výsledok</t>
  </si>
  <si>
    <t>Prevádzkové výnosy</t>
  </si>
  <si>
    <t>Prevádzkové náklady</t>
  </si>
  <si>
    <t>Výnosy celkom</t>
  </si>
  <si>
    <t>Náklady celkom</t>
  </si>
  <si>
    <t>%</t>
  </si>
  <si>
    <t>podiel</t>
  </si>
  <si>
    <t xml:space="preserve">Spotreba materiálu    </t>
  </si>
  <si>
    <t>Daň z príjmu mimor. činností</t>
  </si>
  <si>
    <t>Spotreba motor.nafty</t>
  </si>
  <si>
    <t>501/7</t>
  </si>
  <si>
    <t>Dodat. odvod  dane z príjmu</t>
  </si>
  <si>
    <t>Spotr. energie a neskl.dod.</t>
  </si>
  <si>
    <t>Prevod prev. a fin. nákl.</t>
  </si>
  <si>
    <t>597,8</t>
  </si>
  <si>
    <t>Predaný  tovar</t>
  </si>
  <si>
    <t>Daň z príjmov a prev. účty</t>
  </si>
  <si>
    <t>Spotrebované  nákupy</t>
  </si>
  <si>
    <t>NÁKLADY   SPOLU</t>
  </si>
  <si>
    <t>Opravy a udržovanie</t>
  </si>
  <si>
    <t>Cestovné</t>
  </si>
  <si>
    <t>ZISK   ,    STRATA</t>
  </si>
  <si>
    <t>Nákl. na reprezentáciu</t>
  </si>
  <si>
    <t>Ostatné služby</t>
  </si>
  <si>
    <t>VÝNOSY  SPOLU</t>
  </si>
  <si>
    <t>Služby  spolu</t>
  </si>
  <si>
    <t>Mzdové náklady</t>
  </si>
  <si>
    <t>521,3</t>
  </si>
  <si>
    <t>Tržby z predaja služieb</t>
  </si>
  <si>
    <t>Zákonné soc. poistenie</t>
  </si>
  <si>
    <t>Tržby za tovar</t>
  </si>
  <si>
    <t>Ostatné soc. poistenie</t>
  </si>
  <si>
    <t>Tržby z prepravy</t>
  </si>
  <si>
    <t>Zákonné soc. náklady</t>
  </si>
  <si>
    <t>Tržby za vl. výkony a tovar</t>
  </si>
  <si>
    <t>Ostatné soc. náklady</t>
  </si>
  <si>
    <t>Zmena stavu nedok. výr.</t>
  </si>
  <si>
    <t>Osobné náklady spolu</t>
  </si>
  <si>
    <t>Zmena stavu výr. a zvier.</t>
  </si>
  <si>
    <t>613,4</t>
  </si>
  <si>
    <t>Cestná daň</t>
  </si>
  <si>
    <t>Zmena stavu  ned. výroby</t>
  </si>
  <si>
    <t>Daň z nehnuteľnosti</t>
  </si>
  <si>
    <t>Aktiv. mater. tov. a služ.</t>
  </si>
  <si>
    <t>621,2</t>
  </si>
  <si>
    <t>Ost. nepr. dane a poplat.</t>
  </si>
  <si>
    <t>Aktivácia  HaNIM</t>
  </si>
  <si>
    <t>623,4</t>
  </si>
  <si>
    <t>Dane a poplatky spolu</t>
  </si>
  <si>
    <t>Aktivácia  spolu</t>
  </si>
  <si>
    <t>Tržby z predaja  NaHIM</t>
  </si>
  <si>
    <t>Predaný materiál</t>
  </si>
  <si>
    <t>Tržby z pred. materialu</t>
  </si>
  <si>
    <t>Dary</t>
  </si>
  <si>
    <t>Zmluvné pokuty a penále</t>
  </si>
  <si>
    <t>Ost. pokuty a penále</t>
  </si>
  <si>
    <t>Ostatné pokuty a penále</t>
  </si>
  <si>
    <t>Výnosy z odpís. pohľ.</t>
  </si>
  <si>
    <t>Odpis nedob. pohľadávky</t>
  </si>
  <si>
    <t>Iné  prevádzkové výnosy</t>
  </si>
  <si>
    <t>Iné prev. náklady spolu</t>
  </si>
  <si>
    <t>Zúčtovanie zák. rezerv</t>
  </si>
  <si>
    <t>Odpisy NaHIM</t>
  </si>
  <si>
    <t>Zúčt. ost. rezerv</t>
  </si>
  <si>
    <t>Tvorba zák.rezerv</t>
  </si>
  <si>
    <t xml:space="preserve">Zúčt. kompex. nákl.  BO </t>
  </si>
  <si>
    <t>Odpisy dopr. prostr.</t>
  </si>
  <si>
    <t>Zúčt. opr. a opr. pol.</t>
  </si>
  <si>
    <t>657,9</t>
  </si>
  <si>
    <t>Tvorba ost. rezerv</t>
  </si>
  <si>
    <t>Rez. a opr.  pol. prev. výn.</t>
  </si>
  <si>
    <t>Zúčt.komp. n. BO</t>
  </si>
  <si>
    <t>Tržby z pred. c.pap. a vklad.</t>
  </si>
  <si>
    <t>Zúčt.oprávok k opr. pol.</t>
  </si>
  <si>
    <t>Úroky</t>
  </si>
  <si>
    <t>Tvorba opr.položiek</t>
  </si>
  <si>
    <t>Kurzové zisky</t>
  </si>
  <si>
    <t>Odpisy,rezervy a opr.pol.</t>
  </si>
  <si>
    <t>Výnosy z fin. investícií</t>
  </si>
  <si>
    <t>Pred.cenné pap. a vklady</t>
  </si>
  <si>
    <t>Výnosy z krátk. fin. majetku</t>
  </si>
  <si>
    <t>Kurzové straty</t>
  </si>
  <si>
    <t>Finančné výnosy spolu</t>
  </si>
  <si>
    <t>Ostatné  finančné náklady</t>
  </si>
  <si>
    <t>Zúčt. rezerv a opr. pol.</t>
  </si>
  <si>
    <t>Finančné náklady  spolu</t>
  </si>
  <si>
    <t>Rezervy a opr. pol. fin.vyn.</t>
  </si>
  <si>
    <t>Tvorba rezerv</t>
  </si>
  <si>
    <t>Výnosy zo zmeny metody</t>
  </si>
  <si>
    <t>Tvorba oprav. položiek</t>
  </si>
  <si>
    <t>Zúčtovanie rezerv</t>
  </si>
  <si>
    <t>Rez. a opr. pol. k fin.nákl.</t>
  </si>
  <si>
    <t>Ostatné mim. výnosy</t>
  </si>
  <si>
    <t>Náklady na zmenu metódy</t>
  </si>
  <si>
    <t>Zúčtovanie oprav. položiek</t>
  </si>
  <si>
    <t>Manká a škody</t>
  </si>
  <si>
    <t>Mimoriadne výnosy spolu</t>
  </si>
  <si>
    <t>Prevod prev. a fin. výnosov</t>
  </si>
  <si>
    <t>697,8</t>
  </si>
  <si>
    <t>Ost. mimor. náklady</t>
  </si>
  <si>
    <t>Prevodové účty spolu</t>
  </si>
  <si>
    <t>Mimoriadne  nákl. spolu</t>
  </si>
  <si>
    <t>Výnosy  spolu</t>
  </si>
  <si>
    <t>Daň z príjmu z bež. činnosti</t>
  </si>
  <si>
    <t>(v tis. Sk)</t>
  </si>
  <si>
    <t>Rozdiel</t>
  </si>
  <si>
    <t xml:space="preserve">% </t>
  </si>
  <si>
    <t>rozdiel</t>
  </si>
  <si>
    <t>Skut.</t>
  </si>
  <si>
    <t>plnenia</t>
  </si>
  <si>
    <t>Zost.cena pred. NaHIM</t>
  </si>
  <si>
    <t>Poplatok za použitie ŽDC</t>
  </si>
  <si>
    <t>518/1600</t>
  </si>
  <si>
    <t>Tržby OPC Čierna nad Tisou</t>
  </si>
  <si>
    <t>602/5010..60</t>
  </si>
  <si>
    <t>Dotácia zo ŠR - úhrada</t>
  </si>
  <si>
    <t>648/4</t>
  </si>
  <si>
    <t>Tvorba zákon.opr.položiek</t>
  </si>
  <si>
    <t>Škody</t>
  </si>
  <si>
    <t>Manká a škody na fin.majetku</t>
  </si>
  <si>
    <t>Zúčt.opr.pol.voči dlžníkom</t>
  </si>
  <si>
    <t>Spotreba trakčnej energie</t>
  </si>
  <si>
    <t>Plán</t>
  </si>
  <si>
    <t>k plánu</t>
  </si>
  <si>
    <t>skut. 2003</t>
  </si>
  <si>
    <t>sku.2004</t>
  </si>
  <si>
    <t>plán 2004</t>
  </si>
  <si>
    <t>skut.2004</t>
  </si>
  <si>
    <t>1. - 12. 2003</t>
  </si>
  <si>
    <t>1. - 12. 2004</t>
  </si>
  <si>
    <t>Náklady na deriv.operácie</t>
  </si>
  <si>
    <t>Výnosy z der.op.</t>
  </si>
  <si>
    <t>Ostat.fin.vyn.</t>
  </si>
  <si>
    <t>Výkaz ziskov a strát</t>
  </si>
  <si>
    <t>za rok 2004</t>
  </si>
  <si>
    <t>Náklady a výnosy  Železničnej spoločnosti, a.s. za rok 2004</t>
  </si>
</sst>
</file>

<file path=xl/styles.xml><?xml version="1.0" encoding="utf-8"?>
<styleSheet xmlns="http://schemas.openxmlformats.org/spreadsheetml/2006/main">
  <numFmts count="27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mmmm\ yy"/>
    <numFmt numFmtId="173" formatCode="d/mmmm\ yyyy"/>
    <numFmt numFmtId="174" formatCode="#\ ###\ ###"/>
    <numFmt numFmtId="175" formatCode="0.00;[Red]0.00"/>
    <numFmt numFmtId="176" formatCode="#.0\ ###\ ###"/>
    <numFmt numFmtId="177" formatCode="0.00000"/>
    <numFmt numFmtId="178" formatCode="0.0000"/>
    <numFmt numFmtId="179" formatCode="0.000"/>
    <numFmt numFmtId="180" formatCode="0.00000000"/>
    <numFmt numFmtId="181" formatCode="0.0000000"/>
    <numFmt numFmtId="182" formatCode="0.000000"/>
  </numFmts>
  <fonts count="2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6"/>
      <name val="Arial CE"/>
      <family val="0"/>
    </font>
    <font>
      <sz val="12"/>
      <name val="Arial CE"/>
      <family val="0"/>
    </font>
    <font>
      <b/>
      <sz val="14"/>
      <name val="Arial CE"/>
      <family val="0"/>
    </font>
    <font>
      <b/>
      <sz val="12"/>
      <name val="Arial CE"/>
      <family val="0"/>
    </font>
    <font>
      <b/>
      <i/>
      <sz val="12"/>
      <name val="Arial CE"/>
      <family val="2"/>
    </font>
    <font>
      <b/>
      <sz val="18"/>
      <name val="Arial CE"/>
      <family val="2"/>
    </font>
    <font>
      <sz val="12"/>
      <name val="Times New Roman CE"/>
      <family val="1"/>
    </font>
    <font>
      <b/>
      <sz val="12"/>
      <name val="Times New Roman CE"/>
      <family val="1"/>
    </font>
    <font>
      <sz val="10"/>
      <name val="Times New Roman CE"/>
      <family val="1"/>
    </font>
    <font>
      <b/>
      <sz val="10"/>
      <name val="Times New Roman CE"/>
      <family val="1"/>
    </font>
    <font>
      <b/>
      <sz val="11"/>
      <name val="Arial CE"/>
      <family val="2"/>
    </font>
    <font>
      <i/>
      <sz val="11"/>
      <name val="Arial CE"/>
      <family val="2"/>
    </font>
    <font>
      <sz val="9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3"/>
      <name val="Times New Roman CE"/>
      <family val="1"/>
    </font>
    <font>
      <sz val="13"/>
      <name val="Arial CE"/>
      <family val="0"/>
    </font>
    <font>
      <b/>
      <sz val="13"/>
      <name val="Times New Roman CE"/>
      <family val="1"/>
    </font>
    <font>
      <sz val="13"/>
      <name val="Times New Roman"/>
      <family val="1"/>
    </font>
    <font>
      <sz val="9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Border="1" applyAlignment="1">
      <alignment horizontal="centerContinuous"/>
    </xf>
    <xf numFmtId="0" fontId="4" fillId="0" borderId="0" xfId="0" applyFont="1" applyBorder="1" applyAlignment="1" applyProtection="1">
      <alignment horizontal="centerContinuous"/>
      <protection/>
    </xf>
    <xf numFmtId="49" fontId="4" fillId="0" borderId="0" xfId="0" applyNumberFormat="1" applyFont="1" applyBorder="1" applyAlignment="1" applyProtection="1">
      <alignment horizontal="centerContinuous"/>
      <protection/>
    </xf>
    <xf numFmtId="0" fontId="4" fillId="0" borderId="0" xfId="0" applyFont="1" applyAlignment="1">
      <alignment horizontal="centerContinuous"/>
    </xf>
    <xf numFmtId="0" fontId="4" fillId="0" borderId="0" xfId="0" applyFont="1" applyAlignment="1" applyProtection="1">
      <alignment horizontal="centerContinuous"/>
      <protection/>
    </xf>
    <xf numFmtId="49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5" fillId="0" borderId="1" xfId="0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horizontal="left"/>
      <protection/>
    </xf>
    <xf numFmtId="3" fontId="5" fillId="0" borderId="1" xfId="0" applyNumberFormat="1" applyFont="1" applyBorder="1" applyAlignment="1" applyProtection="1">
      <alignment/>
      <protection/>
    </xf>
    <xf numFmtId="0" fontId="7" fillId="0" borderId="2" xfId="0" applyFont="1" applyBorder="1" applyAlignment="1" applyProtection="1">
      <alignment horizontal="left"/>
      <protection/>
    </xf>
    <xf numFmtId="0" fontId="7" fillId="0" borderId="3" xfId="0" applyFont="1" applyBorder="1" applyAlignment="1">
      <alignment/>
    </xf>
    <xf numFmtId="3" fontId="7" fillId="0" borderId="2" xfId="0" applyNumberFormat="1" applyFont="1" applyBorder="1" applyAlignment="1" applyProtection="1">
      <alignment/>
      <protection/>
    </xf>
    <xf numFmtId="0" fontId="5" fillId="0" borderId="0" xfId="0" applyFont="1" applyBorder="1" applyAlignment="1">
      <alignment/>
    </xf>
    <xf numFmtId="3" fontId="5" fillId="0" borderId="1" xfId="0" applyNumberFormat="1" applyFont="1" applyBorder="1" applyAlignment="1">
      <alignment/>
    </xf>
    <xf numFmtId="0" fontId="5" fillId="0" borderId="0" xfId="0" applyFont="1" applyBorder="1" applyAlignment="1" applyProtection="1">
      <alignment/>
      <protection/>
    </xf>
    <xf numFmtId="172" fontId="4" fillId="0" borderId="0" xfId="0" applyNumberFormat="1" applyFont="1" applyAlignment="1">
      <alignment horizontal="centerContinuous"/>
    </xf>
    <xf numFmtId="3" fontId="0" fillId="0" borderId="0" xfId="0" applyNumberFormat="1" applyAlignment="1">
      <alignment/>
    </xf>
    <xf numFmtId="0" fontId="8" fillId="0" borderId="4" xfId="0" applyFont="1" applyBorder="1" applyAlignment="1" applyProtection="1">
      <alignment horizontal="left"/>
      <protection/>
    </xf>
    <xf numFmtId="0" fontId="8" fillId="0" borderId="5" xfId="0" applyFont="1" applyBorder="1" applyAlignment="1">
      <alignment/>
    </xf>
    <xf numFmtId="3" fontId="8" fillId="0" borderId="4" xfId="0" applyNumberFormat="1" applyFont="1" applyBorder="1" applyAlignment="1" applyProtection="1">
      <alignment/>
      <protection/>
    </xf>
    <xf numFmtId="0" fontId="8" fillId="0" borderId="6" xfId="0" applyFont="1" applyBorder="1" applyAlignment="1">
      <alignment/>
    </xf>
    <xf numFmtId="0" fontId="8" fillId="0" borderId="7" xfId="0" applyFont="1" applyBorder="1" applyAlignment="1">
      <alignment/>
    </xf>
    <xf numFmtId="3" fontId="8" fillId="0" borderId="6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Alignment="1">
      <alignment/>
    </xf>
    <xf numFmtId="0" fontId="10" fillId="0" borderId="8" xfId="0" applyFont="1" applyBorder="1" applyAlignment="1">
      <alignment/>
    </xf>
    <xf numFmtId="0" fontId="10" fillId="0" borderId="9" xfId="0" applyFont="1" applyBorder="1" applyAlignment="1">
      <alignment horizontal="center"/>
    </xf>
    <xf numFmtId="174" fontId="10" fillId="0" borderId="9" xfId="0" applyNumberFormat="1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 horizontal="center"/>
    </xf>
    <xf numFmtId="174" fontId="10" fillId="0" borderId="11" xfId="0" applyNumberFormat="1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11" xfId="0" applyFont="1" applyBorder="1" applyAlignment="1">
      <alignment horizontal="center"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12" fillId="0" borderId="15" xfId="0" applyFont="1" applyBorder="1" applyAlignment="1">
      <alignment/>
    </xf>
    <xf numFmtId="17" fontId="13" fillId="0" borderId="15" xfId="0" applyNumberFormat="1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174" fontId="10" fillId="0" borderId="18" xfId="0" applyNumberFormat="1" applyFont="1" applyBorder="1" applyAlignment="1">
      <alignment/>
    </xf>
    <xf numFmtId="174" fontId="10" fillId="0" borderId="19" xfId="0" applyNumberFormat="1" applyFont="1" applyBorder="1" applyAlignment="1">
      <alignment/>
    </xf>
    <xf numFmtId="4" fontId="11" fillId="0" borderId="19" xfId="0" applyNumberFormat="1" applyFont="1" applyBorder="1" applyAlignment="1">
      <alignment/>
    </xf>
    <xf numFmtId="4" fontId="10" fillId="0" borderId="19" xfId="0" applyNumberFormat="1" applyFont="1" applyBorder="1" applyAlignment="1">
      <alignment/>
    </xf>
    <xf numFmtId="4" fontId="5" fillId="0" borderId="1" xfId="0" applyNumberFormat="1" applyFont="1" applyBorder="1" applyAlignment="1" applyProtection="1">
      <alignment/>
      <protection/>
    </xf>
    <xf numFmtId="3" fontId="7" fillId="0" borderId="2" xfId="0" applyNumberFormat="1" applyFont="1" applyBorder="1" applyAlignment="1" applyProtection="1">
      <alignment/>
      <protection/>
    </xf>
    <xf numFmtId="4" fontId="7" fillId="0" borderId="2" xfId="0" applyNumberFormat="1" applyFont="1" applyBorder="1" applyAlignment="1" applyProtection="1">
      <alignment/>
      <protection/>
    </xf>
    <xf numFmtId="3" fontId="7" fillId="0" borderId="4" xfId="0" applyNumberFormat="1" applyFont="1" applyBorder="1" applyAlignment="1" applyProtection="1">
      <alignment/>
      <protection/>
    </xf>
    <xf numFmtId="4" fontId="7" fillId="0" borderId="4" xfId="0" applyNumberFormat="1" applyFont="1" applyBorder="1" applyAlignment="1" applyProtection="1">
      <alignment/>
      <protection/>
    </xf>
    <xf numFmtId="3" fontId="7" fillId="0" borderId="6" xfId="0" applyNumberFormat="1" applyFont="1" applyBorder="1" applyAlignment="1" applyProtection="1">
      <alignment/>
      <protection/>
    </xf>
    <xf numFmtId="4" fontId="7" fillId="0" borderId="6" xfId="0" applyNumberFormat="1" applyFont="1" applyBorder="1" applyAlignment="1" applyProtection="1">
      <alignment/>
      <protection/>
    </xf>
    <xf numFmtId="0" fontId="13" fillId="0" borderId="14" xfId="0" applyFont="1" applyBorder="1" applyAlignment="1">
      <alignment/>
    </xf>
    <xf numFmtId="0" fontId="13" fillId="0" borderId="15" xfId="0" applyFont="1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4" fontId="10" fillId="0" borderId="20" xfId="0" applyNumberFormat="1" applyFont="1" applyBorder="1" applyAlignment="1">
      <alignment/>
    </xf>
    <xf numFmtId="0" fontId="16" fillId="0" borderId="11" xfId="0" applyFont="1" applyBorder="1" applyAlignment="1">
      <alignment horizontal="center"/>
    </xf>
    <xf numFmtId="174" fontId="0" fillId="0" borderId="0" xfId="0" applyNumberFormat="1" applyAlignment="1">
      <alignment/>
    </xf>
    <xf numFmtId="0" fontId="10" fillId="0" borderId="21" xfId="0" applyFont="1" applyBorder="1" applyAlignment="1">
      <alignment/>
    </xf>
    <xf numFmtId="0" fontId="10" fillId="0" borderId="22" xfId="0" applyFont="1" applyBorder="1" applyAlignment="1">
      <alignment/>
    </xf>
    <xf numFmtId="0" fontId="11" fillId="0" borderId="22" xfId="0" applyFont="1" applyBorder="1" applyAlignment="1">
      <alignment/>
    </xf>
    <xf numFmtId="0" fontId="0" fillId="0" borderId="22" xfId="0" applyBorder="1" applyAlignment="1">
      <alignment/>
    </xf>
    <xf numFmtId="0" fontId="10" fillId="0" borderId="23" xfId="0" applyFont="1" applyBorder="1" applyAlignment="1">
      <alignment/>
    </xf>
    <xf numFmtId="3" fontId="0" fillId="0" borderId="0" xfId="0" applyNumberFormat="1" applyBorder="1" applyAlignment="1">
      <alignment/>
    </xf>
    <xf numFmtId="174" fontId="10" fillId="0" borderId="9" xfId="0" applyNumberFormat="1" applyFont="1" applyFill="1" applyBorder="1" applyAlignment="1">
      <alignment/>
    </xf>
    <xf numFmtId="174" fontId="10" fillId="0" borderId="11" xfId="0" applyNumberFormat="1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15" fillId="2" borderId="4" xfId="0" applyFont="1" applyFill="1" applyBorder="1" applyAlignment="1" applyProtection="1">
      <alignment horizontal="center"/>
      <protection/>
    </xf>
    <xf numFmtId="0" fontId="14" fillId="2" borderId="24" xfId="0" applyFont="1" applyFill="1" applyBorder="1" applyAlignment="1">
      <alignment/>
    </xf>
    <xf numFmtId="17" fontId="14" fillId="2" borderId="4" xfId="0" applyNumberFormat="1" applyFont="1" applyFill="1" applyBorder="1" applyAlignment="1" applyProtection="1">
      <alignment horizontal="center"/>
      <protection/>
    </xf>
    <xf numFmtId="0" fontId="14" fillId="2" borderId="4" xfId="0" applyFont="1" applyFill="1" applyBorder="1" applyAlignment="1" applyProtection="1">
      <alignment horizontal="center"/>
      <protection/>
    </xf>
    <xf numFmtId="0" fontId="6" fillId="2" borderId="6" xfId="0" applyFont="1" applyFill="1" applyBorder="1" applyAlignment="1">
      <alignment/>
    </xf>
    <xf numFmtId="0" fontId="14" fillId="2" borderId="25" xfId="0" applyFont="1" applyFill="1" applyBorder="1" applyAlignment="1">
      <alignment/>
    </xf>
    <xf numFmtId="0" fontId="14" fillId="2" borderId="6" xfId="0" applyFont="1" applyFill="1" applyBorder="1" applyAlignment="1" applyProtection="1">
      <alignment horizontal="center"/>
      <protection/>
    </xf>
    <xf numFmtId="0" fontId="14" fillId="2" borderId="6" xfId="0" applyFont="1" applyFill="1" applyBorder="1" applyAlignment="1">
      <alignment horizontal="center"/>
    </xf>
    <xf numFmtId="0" fontId="6" fillId="3" borderId="2" xfId="0" applyFont="1" applyFill="1" applyBorder="1" applyAlignment="1" applyProtection="1">
      <alignment horizontal="left"/>
      <protection/>
    </xf>
    <xf numFmtId="0" fontId="6" fillId="3" borderId="3" xfId="0" applyFont="1" applyFill="1" applyBorder="1" applyAlignment="1">
      <alignment/>
    </xf>
    <xf numFmtId="3" fontId="6" fillId="3" borderId="2" xfId="0" applyNumberFormat="1" applyFont="1" applyFill="1" applyBorder="1" applyAlignment="1" applyProtection="1">
      <alignment/>
      <protection/>
    </xf>
    <xf numFmtId="0" fontId="14" fillId="0" borderId="0" xfId="0" applyFont="1" applyBorder="1" applyAlignment="1">
      <alignment/>
    </xf>
    <xf numFmtId="17" fontId="14" fillId="0" borderId="0" xfId="0" applyNumberFormat="1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>
      <alignment/>
    </xf>
    <xf numFmtId="3" fontId="14" fillId="0" borderId="0" xfId="0" applyNumberFormat="1" applyFont="1" applyBorder="1" applyAlignment="1">
      <alignment horizontal="center"/>
    </xf>
    <xf numFmtId="3" fontId="5" fillId="0" borderId="0" xfId="0" applyNumberFormat="1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left"/>
      <protection/>
    </xf>
    <xf numFmtId="3" fontId="7" fillId="0" borderId="0" xfId="0" applyNumberFormat="1" applyFont="1" applyBorder="1" applyAlignment="1" applyProtection="1">
      <alignment/>
      <protection/>
    </xf>
    <xf numFmtId="3" fontId="7" fillId="0" borderId="0" xfId="0" applyNumberFormat="1" applyFont="1" applyBorder="1" applyAlignment="1" applyProtection="1">
      <alignment/>
      <protection/>
    </xf>
    <xf numFmtId="3" fontId="5" fillId="0" borderId="0" xfId="0" applyNumberFormat="1" applyFont="1" applyBorder="1" applyAlignment="1">
      <alignment/>
    </xf>
    <xf numFmtId="0" fontId="8" fillId="0" borderId="0" xfId="0" applyFont="1" applyBorder="1" applyAlignment="1" applyProtection="1">
      <alignment horizontal="left"/>
      <protection/>
    </xf>
    <xf numFmtId="0" fontId="8" fillId="0" borderId="0" xfId="0" applyFont="1" applyBorder="1" applyAlignment="1">
      <alignment/>
    </xf>
    <xf numFmtId="3" fontId="8" fillId="0" borderId="0" xfId="0" applyNumberFormat="1" applyFont="1" applyBorder="1" applyAlignment="1" applyProtection="1">
      <alignment/>
      <protection/>
    </xf>
    <xf numFmtId="3" fontId="8" fillId="0" borderId="0" xfId="0" applyNumberFormat="1" applyFont="1" applyBorder="1" applyAlignment="1">
      <alignment/>
    </xf>
    <xf numFmtId="0" fontId="6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10" fillId="0" borderId="10" xfId="0" applyFont="1" applyFill="1" applyBorder="1" applyAlignment="1">
      <alignment/>
    </xf>
    <xf numFmtId="0" fontId="0" fillId="0" borderId="11" xfId="0" applyBorder="1" applyAlignment="1">
      <alignment horizontal="center"/>
    </xf>
    <xf numFmtId="174" fontId="10" fillId="0" borderId="11" xfId="0" applyNumberFormat="1" applyFont="1" applyBorder="1" applyAlignment="1">
      <alignment horizontal="center"/>
    </xf>
    <xf numFmtId="174" fontId="10" fillId="0" borderId="0" xfId="0" applyNumberFormat="1" applyFont="1" applyBorder="1" applyAlignment="1">
      <alignment/>
    </xf>
    <xf numFmtId="3" fontId="7" fillId="0" borderId="24" xfId="0" applyNumberFormat="1" applyFont="1" applyBorder="1" applyAlignment="1" applyProtection="1">
      <alignment/>
      <protection/>
    </xf>
    <xf numFmtId="3" fontId="7" fillId="0" borderId="25" xfId="0" applyNumberFormat="1" applyFont="1" applyBorder="1" applyAlignment="1" applyProtection="1">
      <alignment/>
      <protection/>
    </xf>
    <xf numFmtId="3" fontId="6" fillId="3" borderId="6" xfId="0" applyNumberFormat="1" applyFont="1" applyFill="1" applyBorder="1" applyAlignment="1" applyProtection="1">
      <alignment/>
      <protection/>
    </xf>
    <xf numFmtId="174" fontId="19" fillId="0" borderId="9" xfId="0" applyNumberFormat="1" applyFont="1" applyBorder="1" applyAlignment="1">
      <alignment/>
    </xf>
    <xf numFmtId="2" fontId="19" fillId="0" borderId="9" xfId="0" applyNumberFormat="1" applyFont="1" applyBorder="1" applyAlignment="1">
      <alignment/>
    </xf>
    <xf numFmtId="2" fontId="19" fillId="0" borderId="18" xfId="0" applyNumberFormat="1" applyFont="1" applyBorder="1" applyAlignment="1">
      <alignment/>
    </xf>
    <xf numFmtId="174" fontId="19" fillId="0" borderId="11" xfId="0" applyNumberFormat="1" applyFont="1" applyBorder="1" applyAlignment="1">
      <alignment/>
    </xf>
    <xf numFmtId="2" fontId="19" fillId="0" borderId="11" xfId="0" applyNumberFormat="1" applyFont="1" applyBorder="1" applyAlignment="1">
      <alignment/>
    </xf>
    <xf numFmtId="2" fontId="19" fillId="0" borderId="19" xfId="0" applyNumberFormat="1" applyFont="1" applyBorder="1" applyAlignment="1">
      <alignment/>
    </xf>
    <xf numFmtId="174" fontId="21" fillId="0" borderId="11" xfId="0" applyNumberFormat="1" applyFont="1" applyBorder="1" applyAlignment="1">
      <alignment/>
    </xf>
    <xf numFmtId="2" fontId="21" fillId="0" borderId="11" xfId="0" applyNumberFormat="1" applyFont="1" applyBorder="1" applyAlignment="1">
      <alignment/>
    </xf>
    <xf numFmtId="2" fontId="21" fillId="0" borderId="19" xfId="0" applyNumberFormat="1" applyFont="1" applyBorder="1" applyAlignment="1">
      <alignment/>
    </xf>
    <xf numFmtId="0" fontId="20" fillId="0" borderId="11" xfId="0" applyFont="1" applyBorder="1" applyAlignment="1">
      <alignment/>
    </xf>
    <xf numFmtId="174" fontId="19" fillId="0" borderId="13" xfId="0" applyNumberFormat="1" applyFont="1" applyBorder="1" applyAlignment="1">
      <alignment/>
    </xf>
    <xf numFmtId="2" fontId="19" fillId="0" borderId="13" xfId="0" applyNumberFormat="1" applyFont="1" applyBorder="1" applyAlignment="1">
      <alignment/>
    </xf>
    <xf numFmtId="2" fontId="19" fillId="0" borderId="20" xfId="0" applyNumberFormat="1" applyFont="1" applyBorder="1" applyAlignment="1">
      <alignment/>
    </xf>
    <xf numFmtId="0" fontId="20" fillId="0" borderId="0" xfId="0" applyFont="1" applyAlignment="1">
      <alignment/>
    </xf>
    <xf numFmtId="4" fontId="21" fillId="0" borderId="19" xfId="0" applyNumberFormat="1" applyFont="1" applyBorder="1" applyAlignment="1">
      <alignment/>
    </xf>
    <xf numFmtId="17" fontId="13" fillId="0" borderId="26" xfId="0" applyNumberFormat="1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174" fontId="20" fillId="0" borderId="0" xfId="0" applyNumberFormat="1" applyFont="1" applyAlignment="1">
      <alignment/>
    </xf>
    <xf numFmtId="3" fontId="22" fillId="0" borderId="0" xfId="0" applyNumberFormat="1" applyFont="1" applyBorder="1" applyAlignment="1">
      <alignment/>
    </xf>
    <xf numFmtId="17" fontId="13" fillId="0" borderId="2" xfId="0" applyNumberFormat="1" applyFont="1" applyBorder="1" applyAlignment="1">
      <alignment horizontal="center"/>
    </xf>
    <xf numFmtId="174" fontId="19" fillId="0" borderId="9" xfId="0" applyNumberFormat="1" applyFont="1" applyFill="1" applyBorder="1" applyAlignment="1">
      <alignment/>
    </xf>
    <xf numFmtId="174" fontId="19" fillId="0" borderId="11" xfId="0" applyNumberFormat="1" applyFont="1" applyFill="1" applyBorder="1" applyAlignment="1">
      <alignment/>
    </xf>
    <xf numFmtId="174" fontId="21" fillId="0" borderId="11" xfId="0" applyNumberFormat="1" applyFont="1" applyFill="1" applyBorder="1" applyAlignment="1">
      <alignment/>
    </xf>
    <xf numFmtId="0" fontId="20" fillId="0" borderId="11" xfId="0" applyFont="1" applyFill="1" applyBorder="1" applyAlignment="1">
      <alignment/>
    </xf>
    <xf numFmtId="174" fontId="19" fillId="0" borderId="13" xfId="0" applyNumberFormat="1" applyFont="1" applyFill="1" applyBorder="1" applyAlignment="1">
      <alignment/>
    </xf>
    <xf numFmtId="0" fontId="0" fillId="0" borderId="0" xfId="0" applyFill="1" applyAlignment="1">
      <alignment/>
    </xf>
    <xf numFmtId="3" fontId="5" fillId="0" borderId="1" xfId="0" applyNumberFormat="1" applyFont="1" applyFill="1" applyBorder="1" applyAlignment="1" applyProtection="1">
      <alignment/>
      <protection/>
    </xf>
    <xf numFmtId="3" fontId="7" fillId="0" borderId="2" xfId="0" applyNumberFormat="1" applyFont="1" applyFill="1" applyBorder="1" applyAlignment="1" applyProtection="1">
      <alignment/>
      <protection/>
    </xf>
    <xf numFmtId="3" fontId="5" fillId="0" borderId="1" xfId="0" applyNumberFormat="1" applyFont="1" applyFill="1" applyBorder="1" applyAlignment="1">
      <alignment/>
    </xf>
    <xf numFmtId="3" fontId="8" fillId="0" borderId="4" xfId="0" applyNumberFormat="1" applyFont="1" applyFill="1" applyBorder="1" applyAlignment="1" applyProtection="1">
      <alignment/>
      <protection/>
    </xf>
    <xf numFmtId="3" fontId="8" fillId="0" borderId="6" xfId="0" applyNumberFormat="1" applyFont="1" applyFill="1" applyBorder="1" applyAlignment="1">
      <alignment/>
    </xf>
    <xf numFmtId="0" fontId="20" fillId="0" borderId="0" xfId="0" applyFont="1" applyFill="1" applyAlignment="1">
      <alignment/>
    </xf>
    <xf numFmtId="3" fontId="22" fillId="0" borderId="11" xfId="0" applyNumberFormat="1" applyFont="1" applyFill="1" applyBorder="1" applyAlignment="1">
      <alignment/>
    </xf>
    <xf numFmtId="3" fontId="5" fillId="0" borderId="6" xfId="0" applyNumberFormat="1" applyFont="1" applyFill="1" applyBorder="1" applyAlignment="1" applyProtection="1">
      <alignment/>
      <protection/>
    </xf>
    <xf numFmtId="3" fontId="8" fillId="0" borderId="24" xfId="0" applyNumberFormat="1" applyFont="1" applyFill="1" applyBorder="1" applyAlignment="1" applyProtection="1">
      <alignment/>
      <protection/>
    </xf>
    <xf numFmtId="3" fontId="8" fillId="0" borderId="25" xfId="0" applyNumberFormat="1" applyFont="1" applyFill="1" applyBorder="1" applyAlignment="1">
      <alignment/>
    </xf>
    <xf numFmtId="0" fontId="0" fillId="0" borderId="0" xfId="0" applyAlignment="1" quotePrefix="1">
      <alignment horizontal="left"/>
    </xf>
    <xf numFmtId="0" fontId="0" fillId="0" borderId="0" xfId="0" applyFont="1" applyBorder="1" applyAlignment="1" applyProtection="1" quotePrefix="1">
      <alignment horizontal="left"/>
      <protection/>
    </xf>
    <xf numFmtId="3" fontId="14" fillId="0" borderId="0" xfId="0" applyNumberFormat="1" applyFont="1" applyBorder="1" applyAlignment="1" applyProtection="1">
      <alignment horizontal="center"/>
      <protection/>
    </xf>
    <xf numFmtId="49" fontId="14" fillId="2" borderId="6" xfId="0" applyNumberFormat="1" applyFont="1" applyFill="1" applyBorder="1" applyAlignment="1" quotePrefix="1">
      <alignment horizontal="center"/>
    </xf>
    <xf numFmtId="174" fontId="19" fillId="0" borderId="11" xfId="0" applyNumberFormat="1" applyFont="1" applyFill="1" applyBorder="1" applyAlignment="1">
      <alignment/>
    </xf>
    <xf numFmtId="0" fontId="23" fillId="0" borderId="0" xfId="0" applyFont="1" applyAlignment="1">
      <alignment horizontal="right"/>
    </xf>
    <xf numFmtId="0" fontId="1" fillId="0" borderId="5" xfId="0" applyFont="1" applyBorder="1" applyAlignment="1">
      <alignment horizontal="center"/>
    </xf>
    <xf numFmtId="0" fontId="6" fillId="0" borderId="0" xfId="0" applyFont="1" applyAlignment="1" quotePrefix="1">
      <alignment horizontal="center"/>
    </xf>
    <xf numFmtId="0" fontId="9" fillId="0" borderId="0" xfId="0" applyFont="1" applyAlignment="1">
      <alignment horizont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2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31.625" style="0" customWidth="1"/>
    <col min="2" max="2" width="6.125" style="0" hidden="1" customWidth="1"/>
    <col min="3" max="3" width="14.75390625" style="0" bestFit="1" customWidth="1"/>
    <col min="4" max="4" width="13.625" style="0" bestFit="1" customWidth="1"/>
    <col min="5" max="6" width="14.75390625" style="0" bestFit="1" customWidth="1"/>
    <col min="7" max="7" width="10.875" style="0" bestFit="1" customWidth="1"/>
    <col min="8" max="8" width="10.125" style="0" bestFit="1" customWidth="1"/>
  </cols>
  <sheetData>
    <row r="1" spans="1:7" ht="20.25">
      <c r="A1" s="1"/>
      <c r="B1" s="1"/>
      <c r="C1" s="2"/>
      <c r="D1" s="2"/>
      <c r="E1" s="1"/>
      <c r="F1" s="1"/>
      <c r="G1" s="1"/>
    </row>
    <row r="2" spans="1:7" ht="20.25">
      <c r="A2" s="1" t="s">
        <v>174</v>
      </c>
      <c r="B2" s="3"/>
      <c r="C2" s="2"/>
      <c r="D2" s="2"/>
      <c r="E2" s="1"/>
      <c r="F2" s="1"/>
      <c r="G2" s="1"/>
    </row>
    <row r="3" spans="1:7" ht="20.25">
      <c r="A3" s="18" t="s">
        <v>175</v>
      </c>
      <c r="B3" s="4"/>
      <c r="C3" s="5"/>
      <c r="D3" s="5"/>
      <c r="E3" s="4"/>
      <c r="F3" s="4"/>
      <c r="G3" s="4"/>
    </row>
    <row r="4" spans="1:7" ht="20.25">
      <c r="A4" s="4"/>
      <c r="B4" s="6"/>
      <c r="C4" s="5"/>
      <c r="D4" s="5"/>
      <c r="E4" s="4"/>
      <c r="F4" s="4"/>
      <c r="G4" s="4"/>
    </row>
    <row r="5" spans="1:7" ht="21" thickBot="1">
      <c r="A5" s="73"/>
      <c r="B5" s="8"/>
      <c r="C5" s="8"/>
      <c r="D5" s="8"/>
      <c r="E5" s="7"/>
      <c r="F5" s="153"/>
      <c r="G5" s="74"/>
    </row>
    <row r="6" spans="1:7" ht="15">
      <c r="A6" s="75" t="s">
        <v>145</v>
      </c>
      <c r="B6" s="76"/>
      <c r="C6" s="77" t="s">
        <v>149</v>
      </c>
      <c r="D6" s="77" t="s">
        <v>163</v>
      </c>
      <c r="E6" s="77" t="s">
        <v>149</v>
      </c>
      <c r="F6" s="78" t="s">
        <v>146</v>
      </c>
      <c r="G6" s="78" t="s">
        <v>147</v>
      </c>
    </row>
    <row r="7" spans="1:7" ht="18.75" thickBot="1">
      <c r="A7" s="79"/>
      <c r="B7" s="80"/>
      <c r="C7" s="151" t="s">
        <v>169</v>
      </c>
      <c r="D7" s="151" t="s">
        <v>170</v>
      </c>
      <c r="E7" s="151" t="s">
        <v>170</v>
      </c>
      <c r="F7" s="81" t="s">
        <v>164</v>
      </c>
      <c r="G7" s="82" t="s">
        <v>150</v>
      </c>
    </row>
    <row r="8" spans="1:7" ht="15">
      <c r="A8" s="9" t="s">
        <v>1</v>
      </c>
      <c r="B8" s="10" t="s">
        <v>2</v>
      </c>
      <c r="C8" s="11">
        <f>'Náklady,výnosy'!L16</f>
        <v>4078</v>
      </c>
      <c r="D8" s="138">
        <f>'Náklady,výnosy'!M16</f>
        <v>3250</v>
      </c>
      <c r="E8" s="138">
        <f>'Náklady,výnosy'!N16</f>
        <v>2737</v>
      </c>
      <c r="F8" s="11">
        <f aca="true" t="shared" si="0" ref="F8:F15">E8-D8</f>
        <v>-513</v>
      </c>
      <c r="G8" s="49">
        <f>E8/D8*100</f>
        <v>84.21538461538461</v>
      </c>
    </row>
    <row r="9" spans="1:7" ht="15.75" thickBot="1">
      <c r="A9" s="9" t="s">
        <v>3</v>
      </c>
      <c r="B9" s="10" t="s">
        <v>4</v>
      </c>
      <c r="C9" s="11">
        <f>'Náklady,výnosy'!C8</f>
        <v>3271</v>
      </c>
      <c r="D9" s="138">
        <f>'Náklady,výnosy'!D8</f>
        <v>2200</v>
      </c>
      <c r="E9" s="145">
        <f>'Náklady,výnosy'!E8</f>
        <v>2710</v>
      </c>
      <c r="F9" s="11">
        <f t="shared" si="0"/>
        <v>510</v>
      </c>
      <c r="G9" s="49">
        <f>E9/D9*100</f>
        <v>123.18181818181819</v>
      </c>
    </row>
    <row r="10" spans="1:7" ht="16.5" thickBot="1">
      <c r="A10" s="12" t="s">
        <v>5</v>
      </c>
      <c r="B10" s="13"/>
      <c r="C10" s="14">
        <f>C8-C9</f>
        <v>807</v>
      </c>
      <c r="D10" s="139">
        <f>D8-D9</f>
        <v>1050</v>
      </c>
      <c r="E10" s="139">
        <f>E8-E9</f>
        <v>27</v>
      </c>
      <c r="F10" s="50">
        <f t="shared" si="0"/>
        <v>-1023</v>
      </c>
      <c r="G10" s="51">
        <f>E10/D10*100</f>
        <v>2.571428571428571</v>
      </c>
    </row>
    <row r="11" spans="1:7" ht="16.5" thickBot="1">
      <c r="A11" s="12" t="s">
        <v>6</v>
      </c>
      <c r="B11" s="13"/>
      <c r="C11" s="14">
        <f>C12+C13+C14</f>
        <v>18835791</v>
      </c>
      <c r="D11" s="139">
        <f>D12+D13+D14</f>
        <v>19367609</v>
      </c>
      <c r="E11" s="139">
        <f>E12+E13+E14</f>
        <v>17860915</v>
      </c>
      <c r="F11" s="50">
        <f t="shared" si="0"/>
        <v>-1506694</v>
      </c>
      <c r="G11" s="51">
        <f>E11/D11*100</f>
        <v>92.22054720332282</v>
      </c>
    </row>
    <row r="12" spans="1:7" ht="15">
      <c r="A12" s="9" t="s">
        <v>7</v>
      </c>
      <c r="B12" s="15"/>
      <c r="C12" s="11">
        <f>'Náklady,výnosy'!L15+'Náklady,výnosy'!L17+'Náklady,výnosy'!L18</f>
        <v>18717601</v>
      </c>
      <c r="D12" s="138">
        <f>'Náklady,výnosy'!M15+'Náklady,výnosy'!M17+'Náklady,výnosy'!M18</f>
        <v>19254209</v>
      </c>
      <c r="E12" s="138">
        <f>'Náklady,výnosy'!N15+'Náklady,výnosy'!N17+'Náklady,výnosy'!N18</f>
        <v>17748572</v>
      </c>
      <c r="F12" s="11">
        <f t="shared" si="0"/>
        <v>-1505637</v>
      </c>
      <c r="G12" s="49">
        <f>E12/D12*100</f>
        <v>92.18021888097299</v>
      </c>
    </row>
    <row r="13" spans="1:7" ht="15">
      <c r="A13" s="9" t="s">
        <v>8</v>
      </c>
      <c r="B13" s="15"/>
      <c r="C13" s="11">
        <f>'Náklady,výnosy'!L22</f>
        <v>0</v>
      </c>
      <c r="D13" s="138">
        <f>'Náklady,výnosy'!M22</f>
        <v>0</v>
      </c>
      <c r="E13" s="138">
        <f>'Náklady,výnosy'!N22</f>
        <v>-1</v>
      </c>
      <c r="F13" s="11">
        <f t="shared" si="0"/>
        <v>-1</v>
      </c>
      <c r="G13" s="49"/>
    </row>
    <row r="14" spans="1:7" ht="15.75" thickBot="1">
      <c r="A14" s="9" t="s">
        <v>9</v>
      </c>
      <c r="B14" s="15"/>
      <c r="C14" s="11">
        <f>'Náklady,výnosy'!L23+'Náklady,výnosy'!L24</f>
        <v>118190</v>
      </c>
      <c r="D14" s="138">
        <f>'Náklady,výnosy'!M23+'Náklady,výnosy'!M24</f>
        <v>113400</v>
      </c>
      <c r="E14" s="138">
        <f>'Náklady,výnosy'!N23+'Náklady,výnosy'!N24</f>
        <v>112344</v>
      </c>
      <c r="F14" s="11">
        <f t="shared" si="0"/>
        <v>-1056</v>
      </c>
      <c r="G14" s="49">
        <f aca="true" t="shared" si="1" ref="G14:G19">E14/D14*100</f>
        <v>99.06878306878308</v>
      </c>
    </row>
    <row r="15" spans="1:7" ht="16.5" thickBot="1">
      <c r="A15" s="12" t="s">
        <v>10</v>
      </c>
      <c r="B15" s="13"/>
      <c r="C15" s="14">
        <f>C16+C17</f>
        <v>16342489</v>
      </c>
      <c r="D15" s="139">
        <f>D16+D17</f>
        <v>16780989</v>
      </c>
      <c r="E15" s="139">
        <f>E16+E17</f>
        <v>16403297</v>
      </c>
      <c r="F15" s="50">
        <f t="shared" si="0"/>
        <v>-377692</v>
      </c>
      <c r="G15" s="51">
        <f t="shared" si="1"/>
        <v>97.74928640975808</v>
      </c>
    </row>
    <row r="16" spans="1:9" ht="15">
      <c r="A16" s="9" t="s">
        <v>11</v>
      </c>
      <c r="B16" s="15"/>
      <c r="C16" s="11">
        <f>'Náklady,výnosy'!C4+'Náklady,výnosy'!C5+'Náklady,výnosy'!C6+'Náklady,výnosy'!C7</f>
        <v>3723422</v>
      </c>
      <c r="D16" s="138">
        <f>'Náklady,výnosy'!D4+'Náklady,výnosy'!D5+'Náklady,výnosy'!D6+'Náklady,výnosy'!D7</f>
        <v>3784430</v>
      </c>
      <c r="E16" s="138">
        <f>'Náklady,výnosy'!E4+'Náklady,výnosy'!E5+'Náklady,výnosy'!E6+'Náklady,výnosy'!E7</f>
        <v>3532217</v>
      </c>
      <c r="F16" s="11">
        <f>E16-D16</f>
        <v>-252213</v>
      </c>
      <c r="G16" s="49">
        <f t="shared" si="1"/>
        <v>93.33550891415616</v>
      </c>
      <c r="I16" s="19"/>
    </row>
    <row r="17" spans="1:7" ht="15.75" thickBot="1">
      <c r="A17" s="9" t="s">
        <v>12</v>
      </c>
      <c r="B17" s="15"/>
      <c r="C17" s="11">
        <f>'Náklady,výnosy'!C15</f>
        <v>12619067</v>
      </c>
      <c r="D17" s="138">
        <f>'Náklady,výnosy'!D15</f>
        <v>12996559</v>
      </c>
      <c r="E17" s="138">
        <f>'Náklady,výnosy'!E15</f>
        <v>12871080</v>
      </c>
      <c r="F17" s="11">
        <f>E17-D17</f>
        <v>-125479</v>
      </c>
      <c r="G17" s="49">
        <f t="shared" si="1"/>
        <v>99.03452136830987</v>
      </c>
    </row>
    <row r="18" spans="1:7" ht="16.5" thickBot="1">
      <c r="A18" s="12" t="s">
        <v>13</v>
      </c>
      <c r="B18" s="13"/>
      <c r="C18" s="14">
        <f>C11+C8-C15-C9</f>
        <v>2494109</v>
      </c>
      <c r="D18" s="139">
        <f>D11+D8-D15-D9</f>
        <v>2587670</v>
      </c>
      <c r="E18" s="139">
        <f>E11+E8-E15-E9</f>
        <v>1457645</v>
      </c>
      <c r="F18" s="50">
        <f>E18-D18</f>
        <v>-1130025</v>
      </c>
      <c r="G18" s="51">
        <f t="shared" si="1"/>
        <v>56.33040534534929</v>
      </c>
    </row>
    <row r="19" spans="1:7" ht="15">
      <c r="A19" s="9" t="s">
        <v>14</v>
      </c>
      <c r="B19" s="15"/>
      <c r="C19" s="16">
        <f>'Náklady,výnosy'!C21</f>
        <v>5655605</v>
      </c>
      <c r="D19" s="140">
        <f>'Náklady,výnosy'!D21</f>
        <v>5186740</v>
      </c>
      <c r="E19" s="140">
        <f>'Náklady,výnosy'!E21</f>
        <v>5643996</v>
      </c>
      <c r="F19" s="11">
        <f>E19-D19</f>
        <v>457256</v>
      </c>
      <c r="G19" s="49">
        <f t="shared" si="1"/>
        <v>108.81586507131647</v>
      </c>
    </row>
    <row r="20" spans="1:7" ht="15">
      <c r="A20" s="9" t="s">
        <v>15</v>
      </c>
      <c r="B20" s="15"/>
      <c r="C20" s="11">
        <f>'Náklady,výnosy'!C25</f>
        <v>21466</v>
      </c>
      <c r="D20" s="138">
        <f>'Náklady,výnosy'!D25</f>
        <v>15307</v>
      </c>
      <c r="E20" s="138">
        <f>'Náklady,výnosy'!E25</f>
        <v>16700</v>
      </c>
      <c r="F20" s="11">
        <f aca="true" t="shared" si="2" ref="F20:F29">E20-D20</f>
        <v>1393</v>
      </c>
      <c r="G20" s="49">
        <f aca="true" t="shared" si="3" ref="G20:G29">E20/D20*100</f>
        <v>109.10041157640296</v>
      </c>
    </row>
    <row r="21" spans="1:7" ht="15">
      <c r="A21" s="9" t="s">
        <v>16</v>
      </c>
      <c r="B21" s="15"/>
      <c r="C21" s="11">
        <f>'Náklady,výnosy'!C35</f>
        <v>2789966</v>
      </c>
      <c r="D21" s="138">
        <f>'Náklady,výnosy'!D35</f>
        <v>1686765</v>
      </c>
      <c r="E21" s="138">
        <f>'Náklady,výnosy'!E35</f>
        <v>1878331</v>
      </c>
      <c r="F21" s="11">
        <f t="shared" si="2"/>
        <v>191566</v>
      </c>
      <c r="G21" s="49">
        <f t="shared" si="3"/>
        <v>111.35700586625879</v>
      </c>
    </row>
    <row r="22" spans="1:7" ht="15">
      <c r="A22" s="9" t="s">
        <v>17</v>
      </c>
      <c r="B22" s="10" t="s">
        <v>18</v>
      </c>
      <c r="C22" s="11">
        <f>'Náklady,výnosy'!L26+'Náklady,výnosy'!L27</f>
        <v>398853</v>
      </c>
      <c r="D22" s="138">
        <f>'Náklady,výnosy'!M26+'Náklady,výnosy'!M27</f>
        <v>400694</v>
      </c>
      <c r="E22" s="138">
        <f>'Náklady,výnosy'!N26+'Náklady,výnosy'!N27</f>
        <v>537189</v>
      </c>
      <c r="F22" s="11">
        <f t="shared" si="2"/>
        <v>136495</v>
      </c>
      <c r="G22" s="49">
        <f t="shared" si="3"/>
        <v>134.06464783600453</v>
      </c>
    </row>
    <row r="23" spans="1:7" ht="15">
      <c r="A23" s="9" t="s">
        <v>19</v>
      </c>
      <c r="B23" s="10" t="s">
        <v>20</v>
      </c>
      <c r="C23" s="11">
        <f>'Náklady,výnosy'!C26+'Náklady,výnosy'!C27</f>
        <v>342818</v>
      </c>
      <c r="D23" s="138">
        <f>'Náklady,výnosy'!D26+'Náklady,výnosy'!D27</f>
        <v>231041</v>
      </c>
      <c r="E23" s="138">
        <f>'Náklady,výnosy'!E26+'Náklady,výnosy'!E27</f>
        <v>467118</v>
      </c>
      <c r="F23" s="11">
        <f t="shared" si="2"/>
        <v>236077</v>
      </c>
      <c r="G23" s="49">
        <f t="shared" si="3"/>
        <v>202.17969970697843</v>
      </c>
    </row>
    <row r="24" spans="1:7" ht="15">
      <c r="A24" s="9" t="s">
        <v>21</v>
      </c>
      <c r="B24" s="10" t="s">
        <v>22</v>
      </c>
      <c r="C24" s="11">
        <f>'Náklady,výnosy'!C36+'Náklady,výnosy'!C39</f>
        <v>827240</v>
      </c>
      <c r="D24" s="138">
        <f>'Náklady,výnosy'!D36+'Náklady,výnosy'!D39</f>
        <v>0</v>
      </c>
      <c r="E24" s="138">
        <f>'Náklady,výnosy'!E36+'Náklady,výnosy'!E39</f>
        <v>1492861</v>
      </c>
      <c r="F24" s="11">
        <f t="shared" si="2"/>
        <v>1492861</v>
      </c>
      <c r="G24" s="49"/>
    </row>
    <row r="25" spans="1:7" ht="15">
      <c r="A25" s="9" t="s">
        <v>23</v>
      </c>
      <c r="B25" s="10" t="s">
        <v>24</v>
      </c>
      <c r="C25" s="11">
        <f>'Náklady,výnosy'!L34+'Náklady,výnosy'!L35</f>
        <v>130739</v>
      </c>
      <c r="D25" s="138">
        <f>'Náklady,výnosy'!M34+'Náklady,výnosy'!M35</f>
        <v>0</v>
      </c>
      <c r="E25" s="138">
        <f>'Náklady,výnosy'!N34+'Náklady,výnosy'!N35</f>
        <v>1369973</v>
      </c>
      <c r="F25" s="11">
        <f t="shared" si="2"/>
        <v>1369973</v>
      </c>
      <c r="G25" s="49"/>
    </row>
    <row r="26" spans="1:7" ht="15">
      <c r="A26" s="9" t="s">
        <v>25</v>
      </c>
      <c r="B26" s="10" t="s">
        <v>26</v>
      </c>
      <c r="C26" s="11">
        <f>'Náklady,výnosy'!L38+'Náklady,výnosy'!L37</f>
        <v>41251</v>
      </c>
      <c r="D26" s="138">
        <f>'Náklady,výnosy'!M38+'Náklady,výnosy'!M37</f>
        <v>5000</v>
      </c>
      <c r="E26" s="138">
        <f>'Náklady,výnosy'!N38+'Náklady,výnosy'!N37</f>
        <v>459494</v>
      </c>
      <c r="F26" s="11">
        <f t="shared" si="2"/>
        <v>454494</v>
      </c>
      <c r="G26" s="49">
        <f t="shared" si="3"/>
        <v>9189.88</v>
      </c>
    </row>
    <row r="27" spans="1:7" ht="15">
      <c r="A27" s="9" t="s">
        <v>27</v>
      </c>
      <c r="B27" s="15"/>
      <c r="C27" s="11">
        <f>'Náklady,výnosy'!C42</f>
        <v>308</v>
      </c>
      <c r="D27" s="138">
        <f>'Náklady,výnosy'!D42</f>
        <v>0</v>
      </c>
      <c r="E27" s="138">
        <f>'Náklady,výnosy'!E43+'Náklady,výnosy'!E42</f>
        <v>226</v>
      </c>
      <c r="F27" s="11">
        <f t="shared" si="2"/>
        <v>226</v>
      </c>
      <c r="G27" s="49"/>
    </row>
    <row r="28" spans="1:7" ht="15">
      <c r="A28" s="9" t="s">
        <v>28</v>
      </c>
      <c r="B28" s="15"/>
      <c r="C28" s="11">
        <f>'Náklady,výnosy'!C30+'Náklady,výnosy'!C32+'Náklady,výnosy'!C28+'Náklady,výnosy'!C29+'Náklady,výnosy'!C31+'Náklady,výnosy'!C33+'Náklady,výnosy'!C43</f>
        <v>852347</v>
      </c>
      <c r="D28" s="138">
        <f>'Náklady,výnosy'!D30+'Náklady,výnosy'!D32+'Náklady,výnosy'!D28+'Náklady,výnosy'!D29+'Náklady,výnosy'!D31+'Náklady,výnosy'!D33+'Náklady,výnosy'!D43</f>
        <v>65921</v>
      </c>
      <c r="E28" s="138">
        <f>'Náklady,výnosy'!E30+'Náklady,výnosy'!E32+'Náklady,výnosy'!E28+'Náklady,výnosy'!E29+'Náklady,výnosy'!E31+'Náklady,výnosy'!E33</f>
        <v>163526</v>
      </c>
      <c r="F28" s="11">
        <f t="shared" si="2"/>
        <v>97605</v>
      </c>
      <c r="G28" s="49">
        <f t="shared" si="3"/>
        <v>248.06359126833635</v>
      </c>
    </row>
    <row r="29" spans="1:7" ht="15.75" thickBot="1">
      <c r="A29" s="9" t="s">
        <v>29</v>
      </c>
      <c r="B29" s="15"/>
      <c r="C29" s="11">
        <f>'Náklady,výnosy'!L28+'Náklady,výnosy'!L29+'Náklady,výnosy'!L30+'Náklady,výnosy'!L32+'Náklady,výnosy'!L31</f>
        <v>4589917</v>
      </c>
      <c r="D29" s="138">
        <f>'Náklady,výnosy'!M28+'Náklady,výnosy'!M29+'Náklady,výnosy'!M30+'Náklady,výnosy'!M32+'Náklady,výnosy'!M31</f>
        <v>4459660</v>
      </c>
      <c r="E29" s="138">
        <f>'Náklady,výnosy'!N28+'Náklady,výnosy'!N29+'Náklady,výnosy'!N30+'Náklady,výnosy'!N32+'Náklady,výnosy'!N31</f>
        <v>4468412</v>
      </c>
      <c r="F29" s="11">
        <f t="shared" si="2"/>
        <v>8752</v>
      </c>
      <c r="G29" s="49">
        <f t="shared" si="3"/>
        <v>100.19624814447738</v>
      </c>
    </row>
    <row r="30" spans="1:7" ht="15.75">
      <c r="A30" s="20" t="s">
        <v>42</v>
      </c>
      <c r="B30" s="21"/>
      <c r="C30" s="22">
        <f>C8+C11+C22+C25+C26+C29</f>
        <v>24000629</v>
      </c>
      <c r="D30" s="141">
        <f>D8+D11+D22+D25+D26+D29</f>
        <v>24236213</v>
      </c>
      <c r="E30" s="146">
        <f>E8+E11+E22+E25+E26+E29</f>
        <v>24698720</v>
      </c>
      <c r="F30" s="108">
        <f aca="true" t="shared" si="4" ref="F30:F38">E30-D30</f>
        <v>462507</v>
      </c>
      <c r="G30" s="53">
        <f aca="true" t="shared" si="5" ref="G30:G37">E30/D30*100</f>
        <v>101.90833031546636</v>
      </c>
    </row>
    <row r="31" spans="1:8" ht="16.5" thickBot="1">
      <c r="A31" s="23" t="s">
        <v>43</v>
      </c>
      <c r="B31" s="24"/>
      <c r="C31" s="25">
        <f>C9+C15+C19+C20+C21+C23+C24+C28+C27</f>
        <v>26835510</v>
      </c>
      <c r="D31" s="142">
        <f>D9+D15+D19+D20+D21+D23+D24+D28+D27</f>
        <v>23968963</v>
      </c>
      <c r="E31" s="147">
        <f>E9+E15+E19+E20+E21+E23+E24+E28+E27</f>
        <v>26068765</v>
      </c>
      <c r="F31" s="109">
        <f t="shared" si="4"/>
        <v>2099802</v>
      </c>
      <c r="G31" s="55">
        <f t="shared" si="5"/>
        <v>108.76050415698</v>
      </c>
      <c r="H31" s="19"/>
    </row>
    <row r="32" spans="1:10" ht="16.5" thickBot="1">
      <c r="A32" s="12" t="s">
        <v>30</v>
      </c>
      <c r="B32" s="13"/>
      <c r="C32" s="14">
        <f>C11+C8+C22+C25+C26+C29-C15-C9-C19-C21-C23-C20-C24-C28-C27</f>
        <v>-2834881</v>
      </c>
      <c r="D32" s="139">
        <f>D11+D8+D22+D25+D26+D29-D15-D9-D19-D21-D23-D20-D24-D28-D27</f>
        <v>267250</v>
      </c>
      <c r="E32" s="139">
        <f>E11+E8+E22+E25+E26+E29-E15-E9-E19-E21-E23-E20-E24-E28-E27</f>
        <v>-1370045</v>
      </c>
      <c r="F32" s="54">
        <f t="shared" si="4"/>
        <v>-1637295</v>
      </c>
      <c r="G32" s="51">
        <f t="shared" si="5"/>
        <v>-512.645463049579</v>
      </c>
      <c r="H32" s="19"/>
      <c r="I32" s="19"/>
      <c r="J32" s="19"/>
    </row>
    <row r="33" spans="1:7" ht="15">
      <c r="A33" s="9" t="s">
        <v>31</v>
      </c>
      <c r="B33" s="15"/>
      <c r="C33" s="11">
        <f>'Náklady,výnosy'!L45+'Náklady,výnosy'!L44+'Náklady,výnosy'!L43+'Náklady,výnosy'!L42+'Náklady,výnosy'!L41+'Náklady,výnosy'!L40+'Náklady,výnosy'!L51+'Náklady,výnosy'!L46</f>
        <v>550326</v>
      </c>
      <c r="D33" s="11">
        <f>'Náklady,výnosy'!M45+'Náklady,výnosy'!M44+'Náklady,výnosy'!M43+'Náklady,výnosy'!M42+'Náklady,výnosy'!M41+'Náklady,výnosy'!M40+'Náklady,výnosy'!M51+'Náklady,výnosy'!M46</f>
        <v>115000</v>
      </c>
      <c r="E33" s="11">
        <f>'Náklady,výnosy'!N45+'Náklady,výnosy'!N44+'Náklady,výnosy'!N43+'Náklady,výnosy'!N42+'Náklady,výnosy'!N41+'Náklady,výnosy'!N40+'Náklady,výnosy'!N51+'Náklady,výnosy'!N46</f>
        <v>1219668</v>
      </c>
      <c r="F33" s="11">
        <f t="shared" si="4"/>
        <v>1104668</v>
      </c>
      <c r="G33" s="49">
        <f t="shared" si="5"/>
        <v>1060.5808695652174</v>
      </c>
    </row>
    <row r="34" spans="1:8" ht="15">
      <c r="A34" s="9" t="s">
        <v>32</v>
      </c>
      <c r="B34" s="15"/>
      <c r="C34" s="11">
        <f>'Náklady,výnosy'!C45+'Náklady,výnosy'!C46+'Náklady,výnosy'!C47+'Náklady,výnosy'!C50+'Náklady,výnosy'!C52+'Náklady,výnosy'!C54+'Náklady,výnosy'!C49+'Náklady,výnosy'!C48</f>
        <v>1354961</v>
      </c>
      <c r="D34" s="11">
        <f>'Náklady,výnosy'!D45+'Náklady,výnosy'!D46+'Náklady,výnosy'!D47+'Náklady,výnosy'!D50+'Náklady,výnosy'!D52+'Náklady,výnosy'!D54+'Náklady,výnosy'!D49+'Náklady,výnosy'!D48</f>
        <v>635121</v>
      </c>
      <c r="E34" s="11">
        <f>'Náklady,výnosy'!E45+'Náklady,výnosy'!E46+'Náklady,výnosy'!E47+'Náklady,výnosy'!E50+'Náklady,výnosy'!E52+'Náklady,výnosy'!E54+'Náklady,výnosy'!E49+'Náklady,výnosy'!E48</f>
        <v>1347091</v>
      </c>
      <c r="F34" s="11">
        <f t="shared" si="4"/>
        <v>711970</v>
      </c>
      <c r="G34" s="49">
        <f t="shared" si="5"/>
        <v>212.09989907434962</v>
      </c>
      <c r="H34" s="19"/>
    </row>
    <row r="35" spans="1:7" ht="15">
      <c r="A35" s="9" t="s">
        <v>33</v>
      </c>
      <c r="B35" s="15"/>
      <c r="C35" s="11">
        <f>'Náklady,výnosy'!C46</f>
        <v>748593</v>
      </c>
      <c r="D35" s="138">
        <f>'Náklady,výnosy'!D46</f>
        <v>523000</v>
      </c>
      <c r="E35" s="138">
        <f>'Náklady,výnosy'!E46</f>
        <v>485891</v>
      </c>
      <c r="F35" s="11">
        <f t="shared" si="4"/>
        <v>-37109</v>
      </c>
      <c r="G35" s="49">
        <f t="shared" si="5"/>
        <v>92.90458891013384</v>
      </c>
    </row>
    <row r="36" spans="1:7" ht="15.75" thickBot="1">
      <c r="A36" s="9" t="s">
        <v>34</v>
      </c>
      <c r="B36" s="15"/>
      <c r="C36" s="11">
        <f>'Náklady,výnosy'!C47+'Náklady,výnosy'!C50+'Náklady,výnosy'!C45+'Náklady,výnosy'!C52+'Náklady,výnosy'!C54</f>
        <v>559522</v>
      </c>
      <c r="D36" s="138">
        <f>'Náklady,výnosy'!D47+'Náklady,výnosy'!D50+'Náklady,výnosy'!D45+'Náklady,výnosy'!D52+'Náklady,výnosy'!D54</f>
        <v>47845</v>
      </c>
      <c r="E36" s="138">
        <f>'Náklady,výnosy'!E47+'Náklady,výnosy'!E50+'Náklady,výnosy'!E45+'Náklady,výnosy'!E52+'Náklady,výnosy'!E54</f>
        <v>780791</v>
      </c>
      <c r="F36" s="11">
        <f t="shared" si="4"/>
        <v>732946</v>
      </c>
      <c r="G36" s="49">
        <f t="shared" si="5"/>
        <v>1631.9176507472043</v>
      </c>
    </row>
    <row r="37" spans="1:7" ht="16.5" thickBot="1">
      <c r="A37" s="12" t="s">
        <v>35</v>
      </c>
      <c r="B37" s="13"/>
      <c r="C37" s="14">
        <f>C33-C34</f>
        <v>-804635</v>
      </c>
      <c r="D37" s="139">
        <f>D33-D34</f>
        <v>-520121</v>
      </c>
      <c r="E37" s="139">
        <f>E33-E34</f>
        <v>-127423</v>
      </c>
      <c r="F37" s="50">
        <f t="shared" si="4"/>
        <v>392698</v>
      </c>
      <c r="G37" s="51">
        <f t="shared" si="5"/>
        <v>24.49872241266936</v>
      </c>
    </row>
    <row r="38" spans="1:7" ht="16.5" thickBot="1">
      <c r="A38" s="9" t="s">
        <v>36</v>
      </c>
      <c r="B38" s="15"/>
      <c r="C38" s="11">
        <v>146385</v>
      </c>
      <c r="D38" s="138">
        <v>0</v>
      </c>
      <c r="E38" s="138">
        <f>'Náklady,výnosy'!N7</f>
        <v>-12083</v>
      </c>
      <c r="F38" s="11">
        <f t="shared" si="4"/>
        <v>-12083</v>
      </c>
      <c r="G38" s="51"/>
    </row>
    <row r="39" spans="1:7" ht="16.5" thickBot="1">
      <c r="A39" s="12" t="s">
        <v>37</v>
      </c>
      <c r="B39" s="13"/>
      <c r="C39" s="14">
        <f>C32+C37-C38</f>
        <v>-3785901</v>
      </c>
      <c r="D39" s="139">
        <f>D32+D37-D38</f>
        <v>-252871</v>
      </c>
      <c r="E39" s="139">
        <f>E32+E37-E38</f>
        <v>-1485385</v>
      </c>
      <c r="F39" s="50">
        <f aca="true" t="shared" si="6" ref="F39:F45">E39-D39</f>
        <v>-1232514</v>
      </c>
      <c r="G39" s="51">
        <f aca="true" t="shared" si="7" ref="G39:G45">E39/D39*100</f>
        <v>587.4082041831606</v>
      </c>
    </row>
    <row r="40" spans="1:7" ht="15">
      <c r="A40" s="9" t="s">
        <v>38</v>
      </c>
      <c r="B40" s="15"/>
      <c r="C40" s="11">
        <f>'Náklady,výnosy'!L52+'Náklady,výnosy'!L54+'Náklady,výnosy'!L55+'Náklady,výnosy'!L56+'Náklady,výnosy'!L53</f>
        <v>138691</v>
      </c>
      <c r="D40" s="138">
        <f>'Náklady,výnosy'!M52+'Náklady,výnosy'!M54+'Náklady,výnosy'!M55+'Náklady,výnosy'!M56+'Náklady,výnosy'!M53</f>
        <v>34141</v>
      </c>
      <c r="E40" s="138">
        <f>'Náklady,výnosy'!N52+'Náklady,výnosy'!N54+'Náklady,výnosy'!N55+'Náklady,výnosy'!N56+'Náklady,výnosy'!N53</f>
        <v>83148</v>
      </c>
      <c r="F40" s="11">
        <f t="shared" si="6"/>
        <v>49007</v>
      </c>
      <c r="G40" s="49">
        <f t="shared" si="7"/>
        <v>243.54295421926716</v>
      </c>
    </row>
    <row r="41" spans="1:7" ht="15.75" thickBot="1">
      <c r="A41" s="9" t="s">
        <v>39</v>
      </c>
      <c r="B41" s="17">
        <v>588</v>
      </c>
      <c r="C41" s="11">
        <f>'Náklady,výnosy'!C56+'Náklady,výnosy'!C57+'Náklady,výnosy'!C58+'Náklady,výnosy'!C59+'Náklady,výnosy'!C60</f>
        <v>1179050</v>
      </c>
      <c r="D41" s="11">
        <f>'Náklady,výnosy'!D61</f>
        <v>99637</v>
      </c>
      <c r="E41" s="138">
        <f>'Náklady,výnosy'!E56+'Náklady,výnosy'!E57+'Náklady,výnosy'!E58+'Náklady,výnosy'!E59+'Náklady,výnosy'!E60</f>
        <v>92448</v>
      </c>
      <c r="F41" s="11">
        <f t="shared" si="6"/>
        <v>-7189</v>
      </c>
      <c r="G41" s="49">
        <f t="shared" si="7"/>
        <v>92.78480885614782</v>
      </c>
    </row>
    <row r="42" spans="1:7" ht="16.5" thickBot="1">
      <c r="A42" s="12" t="s">
        <v>40</v>
      </c>
      <c r="B42" s="13"/>
      <c r="C42" s="14">
        <f>C40-C41</f>
        <v>-1040359</v>
      </c>
      <c r="D42" s="139">
        <f>D40-D41</f>
        <v>-65496</v>
      </c>
      <c r="E42" s="139">
        <f>E40-E41</f>
        <v>-9300</v>
      </c>
      <c r="F42" s="52">
        <f t="shared" si="6"/>
        <v>56196</v>
      </c>
      <c r="G42" s="53">
        <f t="shared" si="7"/>
        <v>14.199340417735435</v>
      </c>
    </row>
    <row r="43" spans="1:8" ht="15.75">
      <c r="A43" s="20" t="s">
        <v>44</v>
      </c>
      <c r="B43" s="21"/>
      <c r="C43" s="22">
        <f aca="true" t="shared" si="8" ref="C43:E44">C30+C33+C40</f>
        <v>24689646</v>
      </c>
      <c r="D43" s="141">
        <f t="shared" si="8"/>
        <v>24385354</v>
      </c>
      <c r="E43" s="146">
        <f t="shared" si="8"/>
        <v>26001536</v>
      </c>
      <c r="F43" s="108">
        <f t="shared" si="6"/>
        <v>1616182</v>
      </c>
      <c r="G43" s="53">
        <f t="shared" si="7"/>
        <v>106.62767495604125</v>
      </c>
      <c r="H43" s="19"/>
    </row>
    <row r="44" spans="1:9" ht="16.5" thickBot="1">
      <c r="A44" s="23" t="s">
        <v>45</v>
      </c>
      <c r="B44" s="24"/>
      <c r="C44" s="25">
        <f>C31+C34+C41+C38</f>
        <v>29515906</v>
      </c>
      <c r="D44" s="142">
        <f t="shared" si="8"/>
        <v>24703721</v>
      </c>
      <c r="E44" s="147">
        <f>E31+E34+E41+E38</f>
        <v>27496221</v>
      </c>
      <c r="F44" s="109">
        <f t="shared" si="6"/>
        <v>2792500</v>
      </c>
      <c r="G44" s="55">
        <f t="shared" si="7"/>
        <v>111.30396509902295</v>
      </c>
      <c r="H44" s="19"/>
      <c r="I44" s="19"/>
    </row>
    <row r="45" spans="1:8" ht="18.75" thickBot="1">
      <c r="A45" s="83" t="s">
        <v>41</v>
      </c>
      <c r="B45" s="84"/>
      <c r="C45" s="85">
        <f>C39+C42</f>
        <v>-4826260</v>
      </c>
      <c r="D45" s="85">
        <f>D39+D42</f>
        <v>-318367</v>
      </c>
      <c r="E45" s="85">
        <f>E39+E42</f>
        <v>-1494685</v>
      </c>
      <c r="F45" s="110">
        <f t="shared" si="6"/>
        <v>-1176318</v>
      </c>
      <c r="G45" s="55">
        <f t="shared" si="7"/>
        <v>469.48490264380416</v>
      </c>
      <c r="H45" s="19"/>
    </row>
    <row r="46" spans="1:6" ht="12.75">
      <c r="A46" s="154"/>
      <c r="B46" s="154"/>
      <c r="C46" s="154"/>
      <c r="D46" s="154"/>
      <c r="E46" s="154"/>
      <c r="F46" s="154"/>
    </row>
    <row r="47" spans="1:5" ht="12.75">
      <c r="A47" s="148"/>
      <c r="C47" s="19"/>
      <c r="D47" s="19"/>
      <c r="E47" s="19"/>
    </row>
    <row r="48" spans="1:6" ht="15">
      <c r="A48" s="149"/>
      <c r="B48" s="86"/>
      <c r="C48" s="87"/>
      <c r="D48" s="87"/>
      <c r="E48" s="150"/>
      <c r="F48" s="150"/>
    </row>
    <row r="49" spans="1:6" ht="18">
      <c r="A49" s="89"/>
      <c r="B49" s="86"/>
      <c r="C49" s="90"/>
      <c r="D49" s="90"/>
      <c r="E49" s="90"/>
      <c r="F49" s="88"/>
    </row>
    <row r="50" spans="1:6" ht="15">
      <c r="A50" s="10"/>
      <c r="B50" s="10"/>
      <c r="C50" s="91"/>
      <c r="D50" s="91"/>
      <c r="E50" s="91"/>
      <c r="F50" s="91"/>
    </row>
    <row r="51" spans="1:6" ht="15">
      <c r="A51" s="10"/>
      <c r="B51" s="10"/>
      <c r="C51" s="91"/>
      <c r="D51" s="91"/>
      <c r="E51" s="91"/>
      <c r="F51" s="91"/>
    </row>
    <row r="52" spans="1:6" ht="15.75">
      <c r="A52" s="92"/>
      <c r="B52" s="26"/>
      <c r="C52" s="93"/>
      <c r="D52" s="93"/>
      <c r="E52" s="93"/>
      <c r="F52" s="94"/>
    </row>
    <row r="53" spans="1:6" ht="15.75">
      <c r="A53" s="92"/>
      <c r="B53" s="26"/>
      <c r="C53" s="93"/>
      <c r="D53" s="93"/>
      <c r="E53" s="93"/>
      <c r="F53" s="94"/>
    </row>
    <row r="54" spans="1:6" ht="15">
      <c r="A54" s="10"/>
      <c r="B54" s="15"/>
      <c r="C54" s="91"/>
      <c r="D54" s="91"/>
      <c r="E54" s="91"/>
      <c r="F54" s="91"/>
    </row>
    <row r="55" spans="1:6" ht="15">
      <c r="A55" s="10"/>
      <c r="B55" s="15"/>
      <c r="C55" s="91"/>
      <c r="D55" s="91"/>
      <c r="E55" s="91"/>
      <c r="F55" s="91"/>
    </row>
    <row r="56" spans="1:6" ht="15">
      <c r="A56" s="10"/>
      <c r="B56" s="15"/>
      <c r="C56" s="91"/>
      <c r="D56" s="91"/>
      <c r="E56" s="91"/>
      <c r="F56" s="91"/>
    </row>
    <row r="57" spans="1:6" ht="15">
      <c r="A57" s="15"/>
      <c r="B57" s="15"/>
      <c r="C57" s="95"/>
      <c r="D57" s="95"/>
      <c r="E57" s="95"/>
      <c r="F57" s="91"/>
    </row>
    <row r="58" spans="1:6" ht="15.75">
      <c r="A58" s="92"/>
      <c r="B58" s="26"/>
      <c r="C58" s="93"/>
      <c r="D58" s="93"/>
      <c r="E58" s="93"/>
      <c r="F58" s="94"/>
    </row>
    <row r="59" spans="1:6" ht="15">
      <c r="A59" s="10"/>
      <c r="B59" s="15"/>
      <c r="C59" s="91"/>
      <c r="D59" s="91"/>
      <c r="E59" s="91"/>
      <c r="F59" s="91"/>
    </row>
    <row r="60" spans="1:6" ht="15">
      <c r="A60" s="10"/>
      <c r="B60" s="15"/>
      <c r="C60" s="91"/>
      <c r="D60" s="91"/>
      <c r="E60" s="91"/>
      <c r="F60" s="91"/>
    </row>
    <row r="61" spans="1:6" ht="15">
      <c r="A61" s="15"/>
      <c r="B61" s="15"/>
      <c r="C61" s="95"/>
      <c r="D61" s="95"/>
      <c r="E61" s="95"/>
      <c r="F61" s="91"/>
    </row>
    <row r="62" spans="1:6" ht="15.75">
      <c r="A62" s="92"/>
      <c r="B62" s="26"/>
      <c r="C62" s="93"/>
      <c r="D62" s="93"/>
      <c r="E62" s="93"/>
      <c r="F62" s="94"/>
    </row>
    <row r="63" spans="1:6" ht="15">
      <c r="A63" s="15"/>
      <c r="B63" s="15"/>
      <c r="C63" s="95"/>
      <c r="D63" s="95"/>
      <c r="E63" s="95"/>
      <c r="F63" s="91"/>
    </row>
    <row r="64" spans="1:6" ht="15">
      <c r="A64" s="10"/>
      <c r="B64" s="15"/>
      <c r="C64" s="95"/>
      <c r="D64" s="95"/>
      <c r="E64" s="95"/>
      <c r="F64" s="91"/>
    </row>
    <row r="65" spans="1:6" ht="15">
      <c r="A65" s="10"/>
      <c r="B65" s="15"/>
      <c r="C65" s="91"/>
      <c r="D65" s="91"/>
      <c r="E65" s="91"/>
      <c r="F65" s="91"/>
    </row>
    <row r="66" spans="1:6" ht="15">
      <c r="A66" s="10"/>
      <c r="B66" s="15"/>
      <c r="C66" s="91"/>
      <c r="D66" s="91"/>
      <c r="E66" s="91"/>
      <c r="F66" s="91"/>
    </row>
    <row r="67" spans="1:6" ht="15">
      <c r="A67" s="10"/>
      <c r="B67" s="10"/>
      <c r="C67" s="91"/>
      <c r="D67" s="91"/>
      <c r="E67" s="91"/>
      <c r="F67" s="91"/>
    </row>
    <row r="68" spans="1:6" ht="15">
      <c r="A68" s="10"/>
      <c r="B68" s="10"/>
      <c r="C68" s="91"/>
      <c r="D68" s="91"/>
      <c r="E68" s="91"/>
      <c r="F68" s="91"/>
    </row>
    <row r="69" spans="1:6" ht="15">
      <c r="A69" s="10"/>
      <c r="B69" s="10"/>
      <c r="C69" s="91"/>
      <c r="D69" s="91"/>
      <c r="E69" s="91"/>
      <c r="F69" s="91"/>
    </row>
    <row r="70" spans="1:6" ht="15">
      <c r="A70" s="10"/>
      <c r="B70" s="10"/>
      <c r="C70" s="91"/>
      <c r="D70" s="91"/>
      <c r="E70" s="91"/>
      <c r="F70" s="91"/>
    </row>
    <row r="71" spans="1:6" ht="15">
      <c r="A71" s="10"/>
      <c r="B71" s="10"/>
      <c r="C71" s="91"/>
      <c r="D71" s="91"/>
      <c r="E71" s="91"/>
      <c r="F71" s="91"/>
    </row>
    <row r="72" spans="1:6" ht="15">
      <c r="A72" s="10"/>
      <c r="B72" s="15"/>
      <c r="C72" s="91"/>
      <c r="D72" s="91"/>
      <c r="E72" s="91"/>
      <c r="F72" s="91"/>
    </row>
    <row r="73" spans="1:6" ht="15">
      <c r="A73" s="10"/>
      <c r="B73" s="15"/>
      <c r="C73" s="91"/>
      <c r="D73" s="91"/>
      <c r="E73" s="91"/>
      <c r="F73" s="91"/>
    </row>
    <row r="74" spans="1:6" ht="15">
      <c r="A74" s="10"/>
      <c r="B74" s="15"/>
      <c r="C74" s="91"/>
      <c r="D74" s="91"/>
      <c r="E74" s="91"/>
      <c r="F74" s="91"/>
    </row>
    <row r="75" spans="1:6" ht="15.75">
      <c r="A75" s="96"/>
      <c r="B75" s="97"/>
      <c r="C75" s="98"/>
      <c r="D75" s="98"/>
      <c r="E75" s="98"/>
      <c r="F75" s="94"/>
    </row>
    <row r="76" spans="1:6" ht="15.75">
      <c r="A76" s="97"/>
      <c r="B76" s="97"/>
      <c r="C76" s="99"/>
      <c r="D76" s="99"/>
      <c r="E76" s="99"/>
      <c r="F76" s="94"/>
    </row>
    <row r="77" spans="1:6" ht="15.75">
      <c r="A77" s="92"/>
      <c r="B77" s="26"/>
      <c r="C77" s="93"/>
      <c r="D77" s="93"/>
      <c r="E77" s="93"/>
      <c r="F77" s="94"/>
    </row>
    <row r="78" spans="1:6" ht="15">
      <c r="A78" s="15"/>
      <c r="B78" s="15"/>
      <c r="C78" s="95"/>
      <c r="D78" s="95"/>
      <c r="E78" s="95"/>
      <c r="F78" s="91"/>
    </row>
    <row r="79" spans="1:6" ht="15">
      <c r="A79" s="10"/>
      <c r="B79" s="15"/>
      <c r="C79" s="91"/>
      <c r="D79" s="91"/>
      <c r="E79" s="91"/>
      <c r="F79" s="91"/>
    </row>
    <row r="80" spans="1:6" ht="15">
      <c r="A80" s="10"/>
      <c r="B80" s="15"/>
      <c r="C80" s="91"/>
      <c r="D80" s="91"/>
      <c r="E80" s="91"/>
      <c r="F80" s="91"/>
    </row>
    <row r="81" spans="1:6" ht="15">
      <c r="A81" s="10"/>
      <c r="B81" s="15"/>
      <c r="C81" s="91"/>
      <c r="D81" s="91"/>
      <c r="E81" s="91"/>
      <c r="F81" s="91"/>
    </row>
    <row r="82" spans="1:6" ht="15">
      <c r="A82" s="10"/>
      <c r="B82" s="15"/>
      <c r="C82" s="91"/>
      <c r="D82" s="91"/>
      <c r="E82" s="91"/>
      <c r="F82" s="91"/>
    </row>
    <row r="83" spans="1:6" ht="15">
      <c r="A83" s="15"/>
      <c r="B83" s="15"/>
      <c r="C83" s="95"/>
      <c r="D83" s="95"/>
      <c r="E83" s="95"/>
      <c r="F83" s="91"/>
    </row>
    <row r="84" spans="1:6" ht="15.75">
      <c r="A84" s="92"/>
      <c r="B84" s="26"/>
      <c r="C84" s="93"/>
      <c r="D84" s="93"/>
      <c r="E84" s="93"/>
      <c r="F84" s="94"/>
    </row>
    <row r="85" spans="1:6" ht="15">
      <c r="A85" s="15"/>
      <c r="B85" s="15"/>
      <c r="C85" s="95"/>
      <c r="D85" s="95"/>
      <c r="E85" s="95"/>
      <c r="F85" s="91"/>
    </row>
    <row r="86" spans="1:6" ht="15">
      <c r="A86" s="10"/>
      <c r="B86" s="15"/>
      <c r="C86" s="91"/>
      <c r="D86" s="91"/>
      <c r="E86" s="91"/>
      <c r="F86" s="91"/>
    </row>
    <row r="87" spans="1:6" ht="15">
      <c r="A87" s="15"/>
      <c r="B87" s="15"/>
      <c r="C87" s="95"/>
      <c r="D87" s="95"/>
      <c r="E87" s="95"/>
      <c r="F87" s="91"/>
    </row>
    <row r="88" spans="1:6" ht="15.75">
      <c r="A88" s="92"/>
      <c r="B88" s="26"/>
      <c r="C88" s="93"/>
      <c r="D88" s="93"/>
      <c r="E88" s="93"/>
      <c r="F88" s="94"/>
    </row>
    <row r="89" spans="1:6" ht="15">
      <c r="A89" s="15"/>
      <c r="B89" s="15"/>
      <c r="C89" s="95"/>
      <c r="D89" s="95"/>
      <c r="E89" s="95"/>
      <c r="F89" s="91"/>
    </row>
    <row r="90" spans="1:6" ht="15">
      <c r="A90" s="10"/>
      <c r="B90" s="15"/>
      <c r="C90" s="91"/>
      <c r="D90" s="91"/>
      <c r="E90" s="91"/>
      <c r="F90" s="91"/>
    </row>
    <row r="91" spans="1:6" ht="15">
      <c r="A91" s="10"/>
      <c r="B91" s="17"/>
      <c r="C91" s="91"/>
      <c r="D91" s="91"/>
      <c r="E91" s="91"/>
      <c r="F91" s="91"/>
    </row>
    <row r="92" spans="1:6" ht="15.75">
      <c r="A92" s="92"/>
      <c r="B92" s="26"/>
      <c r="C92" s="93"/>
      <c r="D92" s="93"/>
      <c r="E92" s="93"/>
      <c r="F92" s="94"/>
    </row>
    <row r="93" spans="1:6" ht="15.75">
      <c r="A93" s="92"/>
      <c r="B93" s="26"/>
      <c r="C93" s="93"/>
      <c r="D93" s="93"/>
      <c r="E93" s="93"/>
      <c r="F93" s="91"/>
    </row>
    <row r="94" spans="1:6" ht="15.75">
      <c r="A94" s="96"/>
      <c r="B94" s="97"/>
      <c r="C94" s="98"/>
      <c r="D94" s="98"/>
      <c r="E94" s="98"/>
      <c r="F94" s="94"/>
    </row>
    <row r="95" spans="1:6" ht="15.75">
      <c r="A95" s="97"/>
      <c r="B95" s="97"/>
      <c r="C95" s="99"/>
      <c r="D95" s="99"/>
      <c r="E95" s="99"/>
      <c r="F95" s="94"/>
    </row>
    <row r="96" spans="1:6" ht="18">
      <c r="A96" s="100"/>
      <c r="B96" s="101"/>
      <c r="C96" s="102"/>
      <c r="D96" s="102"/>
      <c r="E96" s="102"/>
      <c r="F96" s="102"/>
    </row>
    <row r="97" spans="1:6" ht="12.75">
      <c r="A97" s="103"/>
      <c r="B97" s="103"/>
      <c r="C97" s="103"/>
      <c r="D97" s="103"/>
      <c r="E97" s="103"/>
      <c r="F97" s="103"/>
    </row>
    <row r="98" spans="1:6" ht="12.75">
      <c r="A98" s="103"/>
      <c r="B98" s="103"/>
      <c r="C98" s="103"/>
      <c r="D98" s="103"/>
      <c r="E98" s="69"/>
      <c r="F98" s="103"/>
    </row>
    <row r="99" spans="1:6" ht="12.75">
      <c r="A99" s="103"/>
      <c r="B99" s="103"/>
      <c r="C99" s="103"/>
      <c r="D99" s="103"/>
      <c r="E99" s="103"/>
      <c r="F99" s="103"/>
    </row>
    <row r="100" spans="1:6" ht="12.75">
      <c r="A100" s="103"/>
      <c r="B100" s="103"/>
      <c r="C100" s="103"/>
      <c r="D100" s="103"/>
      <c r="E100" s="103"/>
      <c r="F100" s="103"/>
    </row>
    <row r="101" spans="1:6" ht="12.75">
      <c r="A101" s="103"/>
      <c r="B101" s="103"/>
      <c r="C101" s="103"/>
      <c r="D101" s="103"/>
      <c r="E101" s="103"/>
      <c r="F101" s="103"/>
    </row>
    <row r="102" spans="1:6" ht="12.75">
      <c r="A102" s="103"/>
      <c r="B102" s="103"/>
      <c r="C102" s="103"/>
      <c r="D102" s="103"/>
      <c r="E102" s="103"/>
      <c r="F102" s="103"/>
    </row>
    <row r="103" spans="1:6" ht="12.75">
      <c r="A103" s="103"/>
      <c r="B103" s="103"/>
      <c r="C103" s="103"/>
      <c r="D103" s="103"/>
      <c r="E103" s="103"/>
      <c r="F103" s="103"/>
    </row>
    <row r="104" spans="1:6" ht="12.75">
      <c r="A104" s="103"/>
      <c r="B104" s="103"/>
      <c r="C104" s="103"/>
      <c r="D104" s="103"/>
      <c r="E104" s="103"/>
      <c r="F104" s="103"/>
    </row>
    <row r="105" spans="1:6" ht="12.75">
      <c r="A105" s="103"/>
      <c r="B105" s="103"/>
      <c r="C105" s="103"/>
      <c r="D105" s="103"/>
      <c r="E105" s="103"/>
      <c r="F105" s="103"/>
    </row>
    <row r="106" spans="1:6" ht="12.75">
      <c r="A106" s="103"/>
      <c r="B106" s="103"/>
      <c r="C106" s="103"/>
      <c r="D106" s="103"/>
      <c r="E106" s="103"/>
      <c r="F106" s="103"/>
    </row>
    <row r="107" spans="1:6" ht="12.75">
      <c r="A107" s="103"/>
      <c r="B107" s="103"/>
      <c r="C107" s="103"/>
      <c r="D107" s="103"/>
      <c r="E107" s="103"/>
      <c r="F107" s="103"/>
    </row>
    <row r="108" spans="1:6" ht="12.75">
      <c r="A108" s="103"/>
      <c r="B108" s="103"/>
      <c r="C108" s="103"/>
      <c r="D108" s="103"/>
      <c r="E108" s="103"/>
      <c r="F108" s="103"/>
    </row>
    <row r="109" spans="1:6" ht="12.75">
      <c r="A109" s="103"/>
      <c r="B109" s="103"/>
      <c r="C109" s="103"/>
      <c r="D109" s="103"/>
      <c r="E109" s="103"/>
      <c r="F109" s="103"/>
    </row>
    <row r="110" spans="1:6" ht="12.75">
      <c r="A110" s="103"/>
      <c r="B110" s="103"/>
      <c r="C110" s="103"/>
      <c r="D110" s="103"/>
      <c r="E110" s="103"/>
      <c r="F110" s="103"/>
    </row>
    <row r="111" spans="1:6" ht="12.75">
      <c r="A111" s="103"/>
      <c r="B111" s="103"/>
      <c r="C111" s="103"/>
      <c r="D111" s="103"/>
      <c r="E111" s="103"/>
      <c r="F111" s="103"/>
    </row>
    <row r="112" spans="1:6" ht="12.75">
      <c r="A112" s="103"/>
      <c r="B112" s="103"/>
      <c r="C112" s="103"/>
      <c r="D112" s="103"/>
      <c r="E112" s="103"/>
      <c r="F112" s="103"/>
    </row>
    <row r="113" spans="1:6" ht="12.75">
      <c r="A113" s="103"/>
      <c r="B113" s="103"/>
      <c r="C113" s="103"/>
      <c r="D113" s="103"/>
      <c r="E113" s="103"/>
      <c r="F113" s="103"/>
    </row>
    <row r="114" spans="1:6" ht="12.75">
      <c r="A114" s="103"/>
      <c r="B114" s="103"/>
      <c r="C114" s="103"/>
      <c r="D114" s="103"/>
      <c r="E114" s="103"/>
      <c r="F114" s="103"/>
    </row>
    <row r="115" spans="1:6" ht="12.75">
      <c r="A115" s="103"/>
      <c r="B115" s="103"/>
      <c r="C115" s="103"/>
      <c r="D115" s="103"/>
      <c r="E115" s="103"/>
      <c r="F115" s="103"/>
    </row>
    <row r="116" spans="1:6" ht="12.75">
      <c r="A116" s="103"/>
      <c r="B116" s="103"/>
      <c r="C116" s="103"/>
      <c r="D116" s="103"/>
      <c r="E116" s="103"/>
      <c r="F116" s="103"/>
    </row>
    <row r="117" spans="1:6" ht="12.75">
      <c r="A117" s="103"/>
      <c r="B117" s="103"/>
      <c r="C117" s="103"/>
      <c r="D117" s="103"/>
      <c r="E117" s="103"/>
      <c r="F117" s="103"/>
    </row>
    <row r="118" spans="1:6" ht="12.75">
      <c r="A118" s="103"/>
      <c r="B118" s="103"/>
      <c r="C118" s="103"/>
      <c r="D118" s="103"/>
      <c r="E118" s="103"/>
      <c r="F118" s="103"/>
    </row>
    <row r="119" spans="1:6" ht="12.75">
      <c r="A119" s="103"/>
      <c r="B119" s="103"/>
      <c r="C119" s="103"/>
      <c r="D119" s="103"/>
      <c r="E119" s="103"/>
      <c r="F119" s="103"/>
    </row>
    <row r="120" spans="1:6" ht="12.75">
      <c r="A120" s="103"/>
      <c r="B120" s="103"/>
      <c r="C120" s="103"/>
      <c r="D120" s="103"/>
      <c r="E120" s="103"/>
      <c r="F120" s="103"/>
    </row>
    <row r="121" spans="1:6" ht="12.75">
      <c r="A121" s="103"/>
      <c r="B121" s="103"/>
      <c r="C121" s="103"/>
      <c r="D121" s="103"/>
      <c r="E121" s="103"/>
      <c r="F121" s="103"/>
    </row>
    <row r="122" spans="1:6" ht="12.75">
      <c r="A122" s="103"/>
      <c r="B122" s="103"/>
      <c r="C122" s="103"/>
      <c r="D122" s="103"/>
      <c r="E122" s="103"/>
      <c r="F122" s="103"/>
    </row>
    <row r="123" spans="1:6" ht="12.75">
      <c r="A123" s="103"/>
      <c r="B123" s="103"/>
      <c r="C123" s="103"/>
      <c r="D123" s="103"/>
      <c r="E123" s="103"/>
      <c r="F123" s="103"/>
    </row>
    <row r="124" spans="1:6" ht="12.75">
      <c r="A124" s="103"/>
      <c r="B124" s="103"/>
      <c r="C124" s="103"/>
      <c r="D124" s="103"/>
      <c r="E124" s="103"/>
      <c r="F124" s="103"/>
    </row>
    <row r="125" spans="1:6" ht="12.75">
      <c r="A125" s="103"/>
      <c r="B125" s="103"/>
      <c r="C125" s="103"/>
      <c r="D125" s="103"/>
      <c r="E125" s="103"/>
      <c r="F125" s="103"/>
    </row>
    <row r="126" spans="1:6" ht="12.75">
      <c r="A126" s="103"/>
      <c r="B126" s="103"/>
      <c r="C126" s="103"/>
      <c r="D126" s="103"/>
      <c r="E126" s="103"/>
      <c r="F126" s="103"/>
    </row>
    <row r="127" spans="1:6" ht="12.75">
      <c r="A127" s="103"/>
      <c r="B127" s="103"/>
      <c r="C127" s="103"/>
      <c r="D127" s="103"/>
      <c r="E127" s="103"/>
      <c r="F127" s="103"/>
    </row>
    <row r="128" spans="1:6" ht="12.75">
      <c r="A128" s="103"/>
      <c r="B128" s="103"/>
      <c r="C128" s="103"/>
      <c r="D128" s="103"/>
      <c r="E128" s="103"/>
      <c r="F128" s="103"/>
    </row>
    <row r="129" spans="1:6" ht="12.75">
      <c r="A129" s="103"/>
      <c r="B129" s="103"/>
      <c r="C129" s="103"/>
      <c r="D129" s="103"/>
      <c r="E129" s="103"/>
      <c r="F129" s="103"/>
    </row>
    <row r="130" spans="1:6" ht="12.75">
      <c r="A130" s="103"/>
      <c r="B130" s="103"/>
      <c r="C130" s="103"/>
      <c r="D130" s="103"/>
      <c r="E130" s="103"/>
      <c r="F130" s="103"/>
    </row>
    <row r="131" spans="1:6" ht="12.75">
      <c r="A131" s="103"/>
      <c r="B131" s="103"/>
      <c r="C131" s="103"/>
      <c r="D131" s="103"/>
      <c r="E131" s="103"/>
      <c r="F131" s="103"/>
    </row>
    <row r="132" spans="1:6" ht="12.75">
      <c r="A132" s="103"/>
      <c r="B132" s="103"/>
      <c r="C132" s="103"/>
      <c r="D132" s="103"/>
      <c r="E132" s="103"/>
      <c r="F132" s="103"/>
    </row>
    <row r="133" spans="1:6" ht="12.75">
      <c r="A133" s="103"/>
      <c r="B133" s="103"/>
      <c r="C133" s="103"/>
      <c r="D133" s="103"/>
      <c r="E133" s="103"/>
      <c r="F133" s="103"/>
    </row>
    <row r="134" spans="1:6" ht="12.75">
      <c r="A134" s="103"/>
      <c r="B134" s="103"/>
      <c r="C134" s="103"/>
      <c r="D134" s="103"/>
      <c r="E134" s="103"/>
      <c r="F134" s="103"/>
    </row>
    <row r="135" spans="1:6" ht="12.75">
      <c r="A135" s="103"/>
      <c r="B135" s="103"/>
      <c r="C135" s="103"/>
      <c r="D135" s="103"/>
      <c r="E135" s="103"/>
      <c r="F135" s="103"/>
    </row>
    <row r="136" spans="1:6" ht="12.75">
      <c r="A136" s="103"/>
      <c r="B136" s="103"/>
      <c r="C136" s="103"/>
      <c r="D136" s="103"/>
      <c r="E136" s="103"/>
      <c r="F136" s="103"/>
    </row>
    <row r="137" spans="1:6" ht="12.75">
      <c r="A137" s="103"/>
      <c r="B137" s="103"/>
      <c r="C137" s="103"/>
      <c r="D137" s="103"/>
      <c r="E137" s="103"/>
      <c r="F137" s="103"/>
    </row>
    <row r="138" spans="1:6" ht="12.75">
      <c r="A138" s="103"/>
      <c r="B138" s="103"/>
      <c r="C138" s="103"/>
      <c r="D138" s="103"/>
      <c r="E138" s="103"/>
      <c r="F138" s="103"/>
    </row>
    <row r="139" spans="1:6" ht="12.75">
      <c r="A139" s="103"/>
      <c r="B139" s="103"/>
      <c r="C139" s="103"/>
      <c r="D139" s="103"/>
      <c r="E139" s="103"/>
      <c r="F139" s="103"/>
    </row>
    <row r="140" spans="1:6" ht="12.75">
      <c r="A140" s="103"/>
      <c r="B140" s="103"/>
      <c r="C140" s="103"/>
      <c r="D140" s="103"/>
      <c r="E140" s="103"/>
      <c r="F140" s="103"/>
    </row>
    <row r="141" spans="1:6" ht="12.75">
      <c r="A141" s="103"/>
      <c r="B141" s="103"/>
      <c r="C141" s="103"/>
      <c r="D141" s="103"/>
      <c r="E141" s="103"/>
      <c r="F141" s="103"/>
    </row>
    <row r="142" spans="1:6" ht="12.75">
      <c r="A142" s="103"/>
      <c r="B142" s="103"/>
      <c r="C142" s="103"/>
      <c r="D142" s="103"/>
      <c r="E142" s="103"/>
      <c r="F142" s="103"/>
    </row>
    <row r="143" spans="1:6" ht="12.75">
      <c r="A143" s="103"/>
      <c r="B143" s="103"/>
      <c r="C143" s="103"/>
      <c r="D143" s="103"/>
      <c r="E143" s="103"/>
      <c r="F143" s="103"/>
    </row>
    <row r="144" spans="1:6" ht="12.75">
      <c r="A144" s="103"/>
      <c r="B144" s="103"/>
      <c r="C144" s="103"/>
      <c r="D144" s="103"/>
      <c r="E144" s="103"/>
      <c r="F144" s="103"/>
    </row>
    <row r="145" spans="1:6" ht="12.75">
      <c r="A145" s="103"/>
      <c r="B145" s="103"/>
      <c r="C145" s="103"/>
      <c r="D145" s="103"/>
      <c r="E145" s="103"/>
      <c r="F145" s="103"/>
    </row>
    <row r="146" spans="1:6" ht="12.75">
      <c r="A146" s="103"/>
      <c r="B146" s="103"/>
      <c r="C146" s="103"/>
      <c r="D146" s="103"/>
      <c r="E146" s="103"/>
      <c r="F146" s="103"/>
    </row>
    <row r="147" spans="1:6" ht="12.75">
      <c r="A147" s="103"/>
      <c r="B147" s="103"/>
      <c r="C147" s="103"/>
      <c r="D147" s="103"/>
      <c r="E147" s="103"/>
      <c r="F147" s="103"/>
    </row>
    <row r="148" spans="1:6" ht="12.75">
      <c r="A148" s="103"/>
      <c r="B148" s="103"/>
      <c r="C148" s="103"/>
      <c r="D148" s="103"/>
      <c r="E148" s="103"/>
      <c r="F148" s="103"/>
    </row>
    <row r="149" spans="1:6" ht="12.75">
      <c r="A149" s="103"/>
      <c r="B149" s="103"/>
      <c r="C149" s="103"/>
      <c r="D149" s="103"/>
      <c r="E149" s="103"/>
      <c r="F149" s="103"/>
    </row>
    <row r="150" spans="1:6" ht="12.75">
      <c r="A150" s="103"/>
      <c r="B150" s="103"/>
      <c r="C150" s="103"/>
      <c r="D150" s="103"/>
      <c r="E150" s="103"/>
      <c r="F150" s="103"/>
    </row>
    <row r="151" spans="1:6" ht="12.75">
      <c r="A151" s="103"/>
      <c r="B151" s="103"/>
      <c r="C151" s="103"/>
      <c r="D151" s="103"/>
      <c r="E151" s="103"/>
      <c r="F151" s="103"/>
    </row>
    <row r="152" spans="1:6" ht="12.75">
      <c r="A152" s="103"/>
      <c r="B152" s="103"/>
      <c r="C152" s="103"/>
      <c r="D152" s="103"/>
      <c r="E152" s="103"/>
      <c r="F152" s="103"/>
    </row>
    <row r="153" spans="1:6" ht="12.75">
      <c r="A153" s="103"/>
      <c r="B153" s="103"/>
      <c r="C153" s="103"/>
      <c r="D153" s="103"/>
      <c r="E153" s="103"/>
      <c r="F153" s="103"/>
    </row>
    <row r="154" spans="1:6" ht="12.75">
      <c r="A154" s="103"/>
      <c r="B154" s="103"/>
      <c r="C154" s="103"/>
      <c r="D154" s="103"/>
      <c r="E154" s="103"/>
      <c r="F154" s="103"/>
    </row>
    <row r="155" spans="1:6" ht="12.75">
      <c r="A155" s="103"/>
      <c r="B155" s="103"/>
      <c r="C155" s="103"/>
      <c r="D155" s="103"/>
      <c r="E155" s="103"/>
      <c r="F155" s="103"/>
    </row>
    <row r="156" spans="1:6" ht="12.75">
      <c r="A156" s="103"/>
      <c r="B156" s="103"/>
      <c r="C156" s="103"/>
      <c r="D156" s="103"/>
      <c r="E156" s="103"/>
      <c r="F156" s="103"/>
    </row>
    <row r="157" spans="1:6" ht="12.75">
      <c r="A157" s="103"/>
      <c r="B157" s="103"/>
      <c r="C157" s="103"/>
      <c r="D157" s="103"/>
      <c r="E157" s="103"/>
      <c r="F157" s="103"/>
    </row>
    <row r="158" spans="1:6" ht="12.75">
      <c r="A158" s="103"/>
      <c r="B158" s="103"/>
      <c r="C158" s="103"/>
      <c r="D158" s="103"/>
      <c r="E158" s="103"/>
      <c r="F158" s="103"/>
    </row>
    <row r="159" spans="1:6" ht="12.75">
      <c r="A159" s="103"/>
      <c r="B159" s="103"/>
      <c r="C159" s="103"/>
      <c r="D159" s="103"/>
      <c r="E159" s="103"/>
      <c r="F159" s="103"/>
    </row>
    <row r="160" spans="1:6" ht="12.75">
      <c r="A160" s="103"/>
      <c r="B160" s="103"/>
      <c r="C160" s="103"/>
      <c r="D160" s="103"/>
      <c r="E160" s="103"/>
      <c r="F160" s="103"/>
    </row>
    <row r="161" spans="1:6" ht="12.75">
      <c r="A161" s="103"/>
      <c r="B161" s="103"/>
      <c r="C161" s="103"/>
      <c r="D161" s="103"/>
      <c r="E161" s="103"/>
      <c r="F161" s="103"/>
    </row>
    <row r="162" spans="1:6" ht="12.75">
      <c r="A162" s="103"/>
      <c r="B162" s="103"/>
      <c r="C162" s="103"/>
      <c r="D162" s="103"/>
      <c r="E162" s="103"/>
      <c r="F162" s="103"/>
    </row>
    <row r="163" spans="1:6" ht="12.75">
      <c r="A163" s="103"/>
      <c r="B163" s="103"/>
      <c r="C163" s="103"/>
      <c r="D163" s="103"/>
      <c r="E163" s="103"/>
      <c r="F163" s="103"/>
    </row>
    <row r="164" spans="1:6" ht="12.75">
      <c r="A164" s="103"/>
      <c r="B164" s="103"/>
      <c r="C164" s="103"/>
      <c r="D164" s="103"/>
      <c r="E164" s="103"/>
      <c r="F164" s="103"/>
    </row>
    <row r="165" spans="1:6" ht="12.75">
      <c r="A165" s="103"/>
      <c r="B165" s="103"/>
      <c r="C165" s="103"/>
      <c r="D165" s="103"/>
      <c r="E165" s="103"/>
      <c r="F165" s="103"/>
    </row>
    <row r="166" spans="1:6" ht="12.75">
      <c r="A166" s="103"/>
      <c r="B166" s="103"/>
      <c r="C166" s="103"/>
      <c r="D166" s="103"/>
      <c r="E166" s="103"/>
      <c r="F166" s="103"/>
    </row>
    <row r="167" spans="1:6" ht="12.75">
      <c r="A167" s="103"/>
      <c r="B167" s="103"/>
      <c r="C167" s="103"/>
      <c r="D167" s="103"/>
      <c r="E167" s="103"/>
      <c r="F167" s="103"/>
    </row>
    <row r="168" spans="1:6" ht="12.75">
      <c r="A168" s="103"/>
      <c r="B168" s="103"/>
      <c r="C168" s="103"/>
      <c r="D168" s="103"/>
      <c r="E168" s="103"/>
      <c r="F168" s="103"/>
    </row>
    <row r="169" spans="1:6" ht="12.75">
      <c r="A169" s="103"/>
      <c r="B169" s="103"/>
      <c r="C169" s="103"/>
      <c r="D169" s="103"/>
      <c r="E169" s="103"/>
      <c r="F169" s="103"/>
    </row>
    <row r="170" spans="1:6" ht="12.75">
      <c r="A170" s="103"/>
      <c r="B170" s="103"/>
      <c r="C170" s="103"/>
      <c r="D170" s="103"/>
      <c r="E170" s="103"/>
      <c r="F170" s="103"/>
    </row>
    <row r="171" spans="1:6" ht="12.75">
      <c r="A171" s="103"/>
      <c r="B171" s="103"/>
      <c r="C171" s="103"/>
      <c r="D171" s="103"/>
      <c r="E171" s="103"/>
      <c r="F171" s="103"/>
    </row>
    <row r="172" spans="1:6" ht="12.75">
      <c r="A172" s="103"/>
      <c r="B172" s="103"/>
      <c r="C172" s="103"/>
      <c r="D172" s="103"/>
      <c r="E172" s="103"/>
      <c r="F172" s="103"/>
    </row>
    <row r="173" spans="1:6" ht="12.75">
      <c r="A173" s="103"/>
      <c r="B173" s="103"/>
      <c r="C173" s="103"/>
      <c r="D173" s="103"/>
      <c r="E173" s="103"/>
      <c r="F173" s="103"/>
    </row>
    <row r="174" spans="1:6" ht="12.75">
      <c r="A174" s="103"/>
      <c r="B174" s="103"/>
      <c r="C174" s="103"/>
      <c r="D174" s="103"/>
      <c r="E174" s="103"/>
      <c r="F174" s="103"/>
    </row>
    <row r="175" spans="1:6" ht="12.75">
      <c r="A175" s="103"/>
      <c r="B175" s="103"/>
      <c r="C175" s="103"/>
      <c r="D175" s="103"/>
      <c r="E175" s="103"/>
      <c r="F175" s="103"/>
    </row>
    <row r="176" spans="1:6" ht="12.75">
      <c r="A176" s="103"/>
      <c r="B176" s="103"/>
      <c r="C176" s="103"/>
      <c r="D176" s="103"/>
      <c r="E176" s="103"/>
      <c r="F176" s="103"/>
    </row>
    <row r="177" spans="1:6" ht="12.75">
      <c r="A177" s="103"/>
      <c r="B177" s="103"/>
      <c r="C177" s="103"/>
      <c r="D177" s="103"/>
      <c r="E177" s="103"/>
      <c r="F177" s="103"/>
    </row>
    <row r="178" spans="1:6" ht="12.75">
      <c r="A178" s="103"/>
      <c r="B178" s="103"/>
      <c r="C178" s="103"/>
      <c r="D178" s="103"/>
      <c r="E178" s="103"/>
      <c r="F178" s="103"/>
    </row>
    <row r="179" spans="1:6" ht="12.75">
      <c r="A179" s="103"/>
      <c r="B179" s="103"/>
      <c r="C179" s="103"/>
      <c r="D179" s="103"/>
      <c r="E179" s="103"/>
      <c r="F179" s="103"/>
    </row>
    <row r="180" spans="1:6" ht="12.75">
      <c r="A180" s="103"/>
      <c r="B180" s="103"/>
      <c r="C180" s="103"/>
      <c r="D180" s="103"/>
      <c r="E180" s="103"/>
      <c r="F180" s="103"/>
    </row>
    <row r="181" spans="1:6" ht="12.75">
      <c r="A181" s="103"/>
      <c r="B181" s="103"/>
      <c r="C181" s="103"/>
      <c r="D181" s="103"/>
      <c r="E181" s="103"/>
      <c r="F181" s="103"/>
    </row>
    <row r="182" spans="1:6" ht="12.75">
      <c r="A182" s="103"/>
      <c r="B182" s="103"/>
      <c r="C182" s="103"/>
      <c r="D182" s="103"/>
      <c r="E182" s="103"/>
      <c r="F182" s="103"/>
    </row>
    <row r="183" spans="1:6" ht="12.75">
      <c r="A183" s="103"/>
      <c r="B183" s="103"/>
      <c r="C183" s="103"/>
      <c r="D183" s="103"/>
      <c r="E183" s="103"/>
      <c r="F183" s="103"/>
    </row>
    <row r="184" spans="1:6" ht="12.75">
      <c r="A184" s="103"/>
      <c r="B184" s="103"/>
      <c r="C184" s="103"/>
      <c r="D184" s="103"/>
      <c r="E184" s="103"/>
      <c r="F184" s="103"/>
    </row>
    <row r="185" spans="1:6" ht="12.75">
      <c r="A185" s="103"/>
      <c r="B185" s="103"/>
      <c r="C185" s="103"/>
      <c r="D185" s="103"/>
      <c r="E185" s="103"/>
      <c r="F185" s="103"/>
    </row>
    <row r="186" spans="1:6" ht="12.75">
      <c r="A186" s="103"/>
      <c r="B186" s="103"/>
      <c r="C186" s="103"/>
      <c r="D186" s="103"/>
      <c r="E186" s="103"/>
      <c r="F186" s="103"/>
    </row>
    <row r="187" spans="1:6" ht="12.75">
      <c r="A187" s="103"/>
      <c r="B187" s="103"/>
      <c r="C187" s="103"/>
      <c r="D187" s="103"/>
      <c r="E187" s="103"/>
      <c r="F187" s="103"/>
    </row>
    <row r="188" spans="1:6" ht="12.75">
      <c r="A188" s="103"/>
      <c r="B188" s="103"/>
      <c r="C188" s="103"/>
      <c r="D188" s="103"/>
      <c r="E188" s="103"/>
      <c r="F188" s="103"/>
    </row>
    <row r="189" spans="1:6" ht="12.75">
      <c r="A189" s="103"/>
      <c r="B189" s="103"/>
      <c r="C189" s="103"/>
      <c r="D189" s="103"/>
      <c r="E189" s="103"/>
      <c r="F189" s="103"/>
    </row>
    <row r="190" spans="1:6" ht="12.75">
      <c r="A190" s="103"/>
      <c r="B190" s="103"/>
      <c r="C190" s="103"/>
      <c r="D190" s="103"/>
      <c r="E190" s="103"/>
      <c r="F190" s="103"/>
    </row>
    <row r="191" spans="1:6" ht="12.75">
      <c r="A191" s="103"/>
      <c r="B191" s="103"/>
      <c r="C191" s="103"/>
      <c r="D191" s="103"/>
      <c r="E191" s="103"/>
      <c r="F191" s="103"/>
    </row>
    <row r="192" spans="1:6" ht="12.75">
      <c r="A192" s="103"/>
      <c r="B192" s="103"/>
      <c r="C192" s="103"/>
      <c r="D192" s="103"/>
      <c r="E192" s="103"/>
      <c r="F192" s="103"/>
    </row>
    <row r="193" spans="1:6" ht="12.75">
      <c r="A193" s="103"/>
      <c r="B193" s="103"/>
      <c r="C193" s="103"/>
      <c r="D193" s="103"/>
      <c r="E193" s="103"/>
      <c r="F193" s="103"/>
    </row>
    <row r="194" spans="1:6" ht="12.75">
      <c r="A194" s="103"/>
      <c r="B194" s="103"/>
      <c r="C194" s="103"/>
      <c r="D194" s="103"/>
      <c r="E194" s="103"/>
      <c r="F194" s="103"/>
    </row>
    <row r="195" spans="1:6" ht="12.75">
      <c r="A195" s="103"/>
      <c r="B195" s="103"/>
      <c r="C195" s="103"/>
      <c r="D195" s="103"/>
      <c r="E195" s="103"/>
      <c r="F195" s="103"/>
    </row>
    <row r="196" spans="1:6" ht="12.75">
      <c r="A196" s="103"/>
      <c r="B196" s="103"/>
      <c r="C196" s="103"/>
      <c r="D196" s="103"/>
      <c r="E196" s="103"/>
      <c r="F196" s="103"/>
    </row>
    <row r="197" spans="1:6" ht="12.75">
      <c r="A197" s="103"/>
      <c r="B197" s="103"/>
      <c r="C197" s="103"/>
      <c r="D197" s="103"/>
      <c r="E197" s="103"/>
      <c r="F197" s="103"/>
    </row>
    <row r="198" spans="1:6" ht="12.75">
      <c r="A198" s="103"/>
      <c r="B198" s="103"/>
      <c r="C198" s="103"/>
      <c r="D198" s="103"/>
      <c r="E198" s="103"/>
      <c r="F198" s="103"/>
    </row>
    <row r="199" spans="1:6" ht="12.75">
      <c r="A199" s="103"/>
      <c r="B199" s="103"/>
      <c r="C199" s="103"/>
      <c r="D199" s="103"/>
      <c r="E199" s="103"/>
      <c r="F199" s="103"/>
    </row>
    <row r="200" spans="1:6" ht="12.75">
      <c r="A200" s="103"/>
      <c r="B200" s="103"/>
      <c r="C200" s="103"/>
      <c r="D200" s="103"/>
      <c r="E200" s="103"/>
      <c r="F200" s="103"/>
    </row>
    <row r="201" spans="1:6" ht="12.75">
      <c r="A201" s="103"/>
      <c r="B201" s="103"/>
      <c r="C201" s="103"/>
      <c r="D201" s="103"/>
      <c r="E201" s="103"/>
      <c r="F201" s="103"/>
    </row>
    <row r="202" spans="1:6" ht="12.75">
      <c r="A202" s="103"/>
      <c r="B202" s="103"/>
      <c r="C202" s="103"/>
      <c r="D202" s="103"/>
      <c r="E202" s="103"/>
      <c r="F202" s="103"/>
    </row>
    <row r="203" spans="1:6" ht="12.75">
      <c r="A203" s="103"/>
      <c r="B203" s="103"/>
      <c r="C203" s="103"/>
      <c r="D203" s="103"/>
      <c r="E203" s="103"/>
      <c r="F203" s="103"/>
    </row>
    <row r="204" spans="1:6" ht="12.75">
      <c r="A204" s="103"/>
      <c r="B204" s="103"/>
      <c r="C204" s="103"/>
      <c r="D204" s="103"/>
      <c r="E204" s="103"/>
      <c r="F204" s="103"/>
    </row>
    <row r="205" spans="1:6" ht="12.75">
      <c r="A205" s="103"/>
      <c r="B205" s="103"/>
      <c r="C205" s="103"/>
      <c r="D205" s="103"/>
      <c r="E205" s="103"/>
      <c r="F205" s="103"/>
    </row>
    <row r="206" spans="1:6" ht="12.75">
      <c r="A206" s="103"/>
      <c r="B206" s="103"/>
      <c r="C206" s="103"/>
      <c r="D206" s="103"/>
      <c r="E206" s="103"/>
      <c r="F206" s="103"/>
    </row>
    <row r="207" spans="1:6" ht="12.75">
      <c r="A207" s="103"/>
      <c r="B207" s="103"/>
      <c r="C207" s="103"/>
      <c r="D207" s="103"/>
      <c r="E207" s="103"/>
      <c r="F207" s="103"/>
    </row>
    <row r="208" spans="1:6" ht="12.75">
      <c r="A208" s="103"/>
      <c r="B208" s="103"/>
      <c r="C208" s="103"/>
      <c r="D208" s="103"/>
      <c r="E208" s="103"/>
      <c r="F208" s="103"/>
    </row>
    <row r="209" spans="1:6" ht="12.75">
      <c r="A209" s="103"/>
      <c r="B209" s="103"/>
      <c r="C209" s="103"/>
      <c r="D209" s="103"/>
      <c r="E209" s="103"/>
      <c r="F209" s="103"/>
    </row>
    <row r="210" spans="1:6" ht="12.75">
      <c r="A210" s="103"/>
      <c r="B210" s="103"/>
      <c r="C210" s="103"/>
      <c r="D210" s="103"/>
      <c r="E210" s="103"/>
      <c r="F210" s="103"/>
    </row>
    <row r="211" spans="1:6" ht="12.75">
      <c r="A211" s="103"/>
      <c r="B211" s="103"/>
      <c r="C211" s="103"/>
      <c r="D211" s="103"/>
      <c r="E211" s="103"/>
      <c r="F211" s="103"/>
    </row>
    <row r="212" spans="1:6" ht="12.75">
      <c r="A212" s="103"/>
      <c r="B212" s="103"/>
      <c r="C212" s="103"/>
      <c r="D212" s="103"/>
      <c r="E212" s="103"/>
      <c r="F212" s="103"/>
    </row>
    <row r="213" spans="1:6" ht="12.75">
      <c r="A213" s="103"/>
      <c r="B213" s="103"/>
      <c r="C213" s="103"/>
      <c r="D213" s="103"/>
      <c r="E213" s="103"/>
      <c r="F213" s="103"/>
    </row>
    <row r="214" spans="1:6" ht="12.75">
      <c r="A214" s="103"/>
      <c r="B214" s="103"/>
      <c r="C214" s="103"/>
      <c r="D214" s="103"/>
      <c r="E214" s="103"/>
      <c r="F214" s="103"/>
    </row>
    <row r="215" spans="1:6" ht="12.75">
      <c r="A215" s="103"/>
      <c r="B215" s="103"/>
      <c r="C215" s="103"/>
      <c r="D215" s="103"/>
      <c r="E215" s="103"/>
      <c r="F215" s="103"/>
    </row>
    <row r="216" spans="1:6" ht="12.75">
      <c r="A216" s="103"/>
      <c r="B216" s="103"/>
      <c r="C216" s="103"/>
      <c r="D216" s="103"/>
      <c r="E216" s="103"/>
      <c r="F216" s="103"/>
    </row>
    <row r="217" spans="1:6" ht="12.75">
      <c r="A217" s="103"/>
      <c r="B217" s="103"/>
      <c r="C217" s="103"/>
      <c r="D217" s="103"/>
      <c r="E217" s="103"/>
      <c r="F217" s="103"/>
    </row>
    <row r="218" spans="1:6" ht="12.75">
      <c r="A218" s="103"/>
      <c r="B218" s="103"/>
      <c r="C218" s="103"/>
      <c r="D218" s="103"/>
      <c r="E218" s="103"/>
      <c r="F218" s="103"/>
    </row>
    <row r="219" spans="1:6" ht="12.75">
      <c r="A219" s="103"/>
      <c r="B219" s="103"/>
      <c r="C219" s="103"/>
      <c r="D219" s="103"/>
      <c r="E219" s="103"/>
      <c r="F219" s="103"/>
    </row>
    <row r="220" spans="1:6" ht="12.75">
      <c r="A220" s="103"/>
      <c r="B220" s="103"/>
      <c r="C220" s="103"/>
      <c r="D220" s="103"/>
      <c r="E220" s="103"/>
      <c r="F220" s="103"/>
    </row>
    <row r="221" spans="1:6" ht="12.75">
      <c r="A221" s="103"/>
      <c r="B221" s="103"/>
      <c r="C221" s="103"/>
      <c r="D221" s="103"/>
      <c r="E221" s="103"/>
      <c r="F221" s="103"/>
    </row>
    <row r="222" spans="1:6" ht="12.75">
      <c r="A222" s="103"/>
      <c r="B222" s="103"/>
      <c r="C222" s="103"/>
      <c r="D222" s="103"/>
      <c r="E222" s="103"/>
      <c r="F222" s="103"/>
    </row>
    <row r="223" spans="1:6" ht="12.75">
      <c r="A223" s="103"/>
      <c r="B223" s="103"/>
      <c r="C223" s="103"/>
      <c r="D223" s="103"/>
      <c r="E223" s="103"/>
      <c r="F223" s="103"/>
    </row>
    <row r="224" spans="1:6" ht="12.75">
      <c r="A224" s="103"/>
      <c r="B224" s="103"/>
      <c r="C224" s="103"/>
      <c r="D224" s="103"/>
      <c r="E224" s="103"/>
      <c r="F224" s="103"/>
    </row>
    <row r="225" spans="1:6" ht="12.75">
      <c r="A225" s="103"/>
      <c r="B225" s="103"/>
      <c r="C225" s="103"/>
      <c r="D225" s="103"/>
      <c r="E225" s="103"/>
      <c r="F225" s="103"/>
    </row>
    <row r="226" spans="1:6" ht="12.75">
      <c r="A226" s="103"/>
      <c r="B226" s="103"/>
      <c r="C226" s="103"/>
      <c r="D226" s="103"/>
      <c r="E226" s="103"/>
      <c r="F226" s="103"/>
    </row>
    <row r="227" spans="1:6" ht="12.75">
      <c r="A227" s="103"/>
      <c r="B227" s="103"/>
      <c r="C227" s="103"/>
      <c r="D227" s="103"/>
      <c r="E227" s="103"/>
      <c r="F227" s="103"/>
    </row>
    <row r="228" spans="1:6" ht="12.75">
      <c r="A228" s="103"/>
      <c r="B228" s="103"/>
      <c r="C228" s="103"/>
      <c r="D228" s="103"/>
      <c r="E228" s="103"/>
      <c r="F228" s="103"/>
    </row>
    <row r="229" spans="1:6" ht="12.75">
      <c r="A229" s="103"/>
      <c r="B229" s="103"/>
      <c r="C229" s="103"/>
      <c r="D229" s="103"/>
      <c r="E229" s="103"/>
      <c r="F229" s="103"/>
    </row>
    <row r="230" spans="1:6" ht="12.75">
      <c r="A230" s="103"/>
      <c r="B230" s="103"/>
      <c r="C230" s="103"/>
      <c r="D230" s="103"/>
      <c r="E230" s="103"/>
      <c r="F230" s="103"/>
    </row>
    <row r="231" spans="1:6" ht="12.75">
      <c r="A231" s="103"/>
      <c r="B231" s="103"/>
      <c r="C231" s="103"/>
      <c r="D231" s="103"/>
      <c r="E231" s="103"/>
      <c r="F231" s="103"/>
    </row>
    <row r="232" spans="1:6" ht="12.75">
      <c r="A232" s="103"/>
      <c r="B232" s="103"/>
      <c r="C232" s="103"/>
      <c r="D232" s="103"/>
      <c r="E232" s="103"/>
      <c r="F232" s="103"/>
    </row>
    <row r="233" spans="1:6" ht="12.75">
      <c r="A233" s="103"/>
      <c r="B233" s="103"/>
      <c r="C233" s="103"/>
      <c r="D233" s="103"/>
      <c r="E233" s="103"/>
      <c r="F233" s="103"/>
    </row>
    <row r="234" spans="1:6" ht="12.75">
      <c r="A234" s="103"/>
      <c r="B234" s="103"/>
      <c r="C234" s="103"/>
      <c r="D234" s="103"/>
      <c r="E234" s="103"/>
      <c r="F234" s="103"/>
    </row>
    <row r="235" spans="1:6" ht="12.75">
      <c r="A235" s="103"/>
      <c r="B235" s="103"/>
      <c r="C235" s="103"/>
      <c r="D235" s="103"/>
      <c r="E235" s="103"/>
      <c r="F235" s="103"/>
    </row>
    <row r="236" spans="1:6" ht="12.75">
      <c r="A236" s="103"/>
      <c r="B236" s="103"/>
      <c r="C236" s="103"/>
      <c r="D236" s="103"/>
      <c r="E236" s="103"/>
      <c r="F236" s="103"/>
    </row>
    <row r="237" spans="1:6" ht="12.75">
      <c r="A237" s="103"/>
      <c r="B237" s="103"/>
      <c r="C237" s="103"/>
      <c r="D237" s="103"/>
      <c r="E237" s="103"/>
      <c r="F237" s="103"/>
    </row>
    <row r="238" spans="1:6" ht="12.75">
      <c r="A238" s="103"/>
      <c r="B238" s="103"/>
      <c r="C238" s="103"/>
      <c r="D238" s="103"/>
      <c r="E238" s="103"/>
      <c r="F238" s="103"/>
    </row>
    <row r="239" spans="1:6" ht="12.75">
      <c r="A239" s="103"/>
      <c r="B239" s="103"/>
      <c r="C239" s="103"/>
      <c r="D239" s="103"/>
      <c r="E239" s="103"/>
      <c r="F239" s="103"/>
    </row>
    <row r="240" spans="1:6" ht="12.75">
      <c r="A240" s="103"/>
      <c r="B240" s="103"/>
      <c r="C240" s="103"/>
      <c r="D240" s="103"/>
      <c r="E240" s="103"/>
      <c r="F240" s="103"/>
    </row>
    <row r="241" spans="1:6" ht="12.75">
      <c r="A241" s="103"/>
      <c r="B241" s="103"/>
      <c r="C241" s="103"/>
      <c r="D241" s="103"/>
      <c r="E241" s="103"/>
      <c r="F241" s="103"/>
    </row>
    <row r="242" spans="1:6" ht="12.75">
      <c r="A242" s="103"/>
      <c r="B242" s="103"/>
      <c r="C242" s="103"/>
      <c r="D242" s="103"/>
      <c r="E242" s="103"/>
      <c r="F242" s="103"/>
    </row>
    <row r="243" spans="1:6" ht="12.75">
      <c r="A243" s="103"/>
      <c r="B243" s="103"/>
      <c r="C243" s="103"/>
      <c r="D243" s="103"/>
      <c r="E243" s="103"/>
      <c r="F243" s="103"/>
    </row>
    <row r="244" spans="1:6" ht="12.75">
      <c r="A244" s="103"/>
      <c r="B244" s="103"/>
      <c r="C244" s="103"/>
      <c r="D244" s="103"/>
      <c r="E244" s="103"/>
      <c r="F244" s="103"/>
    </row>
    <row r="245" spans="1:6" ht="12.75">
      <c r="A245" s="103"/>
      <c r="B245" s="103"/>
      <c r="C245" s="103"/>
      <c r="D245" s="103"/>
      <c r="E245" s="103"/>
      <c r="F245" s="103"/>
    </row>
    <row r="246" spans="1:6" ht="12.75">
      <c r="A246" s="103"/>
      <c r="B246" s="103"/>
      <c r="C246" s="103"/>
      <c r="D246" s="103"/>
      <c r="E246" s="103"/>
      <c r="F246" s="103"/>
    </row>
    <row r="247" spans="1:6" ht="12.75">
      <c r="A247" s="103"/>
      <c r="B247" s="103"/>
      <c r="C247" s="103"/>
      <c r="D247" s="103"/>
      <c r="E247" s="103"/>
      <c r="F247" s="103"/>
    </row>
    <row r="248" spans="1:6" ht="12.75">
      <c r="A248" s="103"/>
      <c r="B248" s="103"/>
      <c r="C248" s="103"/>
      <c r="D248" s="103"/>
      <c r="E248" s="103"/>
      <c r="F248" s="103"/>
    </row>
    <row r="249" spans="1:6" ht="12.75">
      <c r="A249" s="103"/>
      <c r="B249" s="103"/>
      <c r="C249" s="103"/>
      <c r="D249" s="103"/>
      <c r="E249" s="103"/>
      <c r="F249" s="103"/>
    </row>
    <row r="250" spans="1:6" ht="12.75">
      <c r="A250" s="103"/>
      <c r="B250" s="103"/>
      <c r="C250" s="103"/>
      <c r="D250" s="103"/>
      <c r="E250" s="103"/>
      <c r="F250" s="103"/>
    </row>
    <row r="251" spans="1:6" ht="12.75">
      <c r="A251" s="103"/>
      <c r="B251" s="103"/>
      <c r="C251" s="103"/>
      <c r="D251" s="103"/>
      <c r="E251" s="103"/>
      <c r="F251" s="103"/>
    </row>
    <row r="252" spans="1:6" ht="12.75">
      <c r="A252" s="103"/>
      <c r="B252" s="103"/>
      <c r="C252" s="103"/>
      <c r="D252" s="103"/>
      <c r="E252" s="103"/>
      <c r="F252" s="103"/>
    </row>
  </sheetData>
  <mergeCells count="1">
    <mergeCell ref="A46:F46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83"/>
  <sheetViews>
    <sheetView workbookViewId="0" topLeftCell="A1">
      <selection activeCell="A1" sqref="A1:O1"/>
    </sheetView>
  </sheetViews>
  <sheetFormatPr defaultColWidth="9.00390625" defaultRowHeight="12.75"/>
  <cols>
    <col min="1" max="1" width="28.00390625" style="0" customWidth="1"/>
    <col min="3" max="5" width="12.75390625" style="0" bestFit="1" customWidth="1"/>
    <col min="6" max="6" width="12.25390625" style="0" bestFit="1" customWidth="1"/>
    <col min="7" max="7" width="4.625" style="0" hidden="1" customWidth="1"/>
    <col min="8" max="8" width="0.12890625" style="0" hidden="1" customWidth="1"/>
    <col min="9" max="9" width="9.625" style="0" bestFit="1" customWidth="1"/>
    <col min="10" max="10" width="27.375" style="0" customWidth="1"/>
    <col min="11" max="11" width="6.625" style="0" customWidth="1"/>
    <col min="12" max="14" width="12.75390625" style="0" bestFit="1" customWidth="1"/>
    <col min="15" max="15" width="12.25390625" style="0" bestFit="1" customWidth="1"/>
    <col min="16" max="16" width="10.375" style="0" customWidth="1"/>
    <col min="17" max="17" width="10.125" style="0" bestFit="1" customWidth="1"/>
    <col min="18" max="18" width="11.25390625" style="0" bestFit="1" customWidth="1"/>
  </cols>
  <sheetData>
    <row r="1" spans="1:15" ht="23.25">
      <c r="A1" s="155" t="s">
        <v>176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</row>
    <row r="2" spans="2:15" ht="17.25" thickBot="1">
      <c r="B2" s="63"/>
      <c r="E2" s="130"/>
      <c r="O2" s="27"/>
    </row>
    <row r="3" spans="1:18" ht="13.5" thickBot="1">
      <c r="A3" s="38"/>
      <c r="B3" s="39"/>
      <c r="C3" s="40" t="s">
        <v>165</v>
      </c>
      <c r="D3" s="126" t="s">
        <v>167</v>
      </c>
      <c r="E3" s="131" t="s">
        <v>166</v>
      </c>
      <c r="F3" s="128" t="s">
        <v>148</v>
      </c>
      <c r="G3" s="127" t="s">
        <v>46</v>
      </c>
      <c r="H3" s="42" t="s">
        <v>47</v>
      </c>
      <c r="I3" s="43" t="s">
        <v>0</v>
      </c>
      <c r="J3" s="56"/>
      <c r="K3" s="57"/>
      <c r="L3" s="40" t="s">
        <v>165</v>
      </c>
      <c r="M3" s="40" t="s">
        <v>167</v>
      </c>
      <c r="N3" s="40" t="s">
        <v>168</v>
      </c>
      <c r="O3" s="41" t="s">
        <v>148</v>
      </c>
      <c r="P3" s="42" t="s">
        <v>0</v>
      </c>
      <c r="Q3" s="44"/>
      <c r="R3" s="44"/>
    </row>
    <row r="4" spans="1:16" ht="21.75" customHeight="1">
      <c r="A4" s="28" t="s">
        <v>48</v>
      </c>
      <c r="B4" s="29">
        <v>501</v>
      </c>
      <c r="C4" s="111">
        <v>1044608</v>
      </c>
      <c r="D4" s="132">
        <v>1064832</v>
      </c>
      <c r="E4" s="132">
        <v>897564</v>
      </c>
      <c r="F4" s="111">
        <f aca="true" t="shared" si="0" ref="F4:F20">E4-D4</f>
        <v>-167268</v>
      </c>
      <c r="G4" s="112">
        <f aca="true" t="shared" si="1" ref="G4:G30">E4/C4*100</f>
        <v>85.92352346526161</v>
      </c>
      <c r="H4" s="112">
        <f aca="true" t="shared" si="2" ref="H4:H32">E4/$N$9*100</f>
        <v>3.264317667507837</v>
      </c>
      <c r="I4" s="113">
        <f aca="true" t="shared" si="3" ref="I4:I16">E4/D4*100</f>
        <v>84.29160656328885</v>
      </c>
      <c r="J4" s="64" t="s">
        <v>49</v>
      </c>
      <c r="K4" s="29"/>
      <c r="L4" s="30"/>
      <c r="M4" s="70"/>
      <c r="N4" s="70"/>
      <c r="O4" s="30">
        <f>N4-L4</f>
        <v>0</v>
      </c>
      <c r="P4" s="45">
        <f>O4-N4</f>
        <v>0</v>
      </c>
    </row>
    <row r="5" spans="1:16" ht="21.75" customHeight="1">
      <c r="A5" s="31" t="s">
        <v>50</v>
      </c>
      <c r="B5" s="32" t="s">
        <v>51</v>
      </c>
      <c r="C5" s="114">
        <v>695887</v>
      </c>
      <c r="D5" s="133">
        <v>744114</v>
      </c>
      <c r="E5" s="133">
        <v>785112</v>
      </c>
      <c r="F5" s="114">
        <f t="shared" si="0"/>
        <v>40998</v>
      </c>
      <c r="G5" s="115">
        <f t="shared" si="1"/>
        <v>112.82176560274873</v>
      </c>
      <c r="H5" s="115">
        <f t="shared" si="2"/>
        <v>2.855345103605328</v>
      </c>
      <c r="I5" s="116">
        <f t="shared" si="3"/>
        <v>105.5096396519888</v>
      </c>
      <c r="J5" s="65" t="s">
        <v>52</v>
      </c>
      <c r="K5" s="32">
        <v>595</v>
      </c>
      <c r="L5" s="33">
        <v>146115</v>
      </c>
      <c r="M5" s="71"/>
      <c r="N5" s="71">
        <v>-12083</v>
      </c>
      <c r="O5" s="33">
        <f>N5-M5</f>
        <v>-12083</v>
      </c>
      <c r="P5" s="116"/>
    </row>
    <row r="6" spans="1:16" ht="21.75" customHeight="1">
      <c r="A6" s="31" t="s">
        <v>53</v>
      </c>
      <c r="B6" s="32">
        <v>502</v>
      </c>
      <c r="C6" s="133">
        <v>260191</v>
      </c>
      <c r="D6" s="133">
        <v>258907</v>
      </c>
      <c r="E6" s="133">
        <f>1849541-E7</f>
        <v>249341</v>
      </c>
      <c r="F6" s="114">
        <f t="shared" si="0"/>
        <v>-9566</v>
      </c>
      <c r="G6" s="115">
        <f t="shared" si="1"/>
        <v>95.82998643304342</v>
      </c>
      <c r="H6" s="115">
        <f t="shared" si="2"/>
        <v>0.9068191588945987</v>
      </c>
      <c r="I6" s="116">
        <f t="shared" si="3"/>
        <v>96.30523701560793</v>
      </c>
      <c r="J6" s="65" t="s">
        <v>54</v>
      </c>
      <c r="K6" s="32" t="s">
        <v>55</v>
      </c>
      <c r="L6" s="33"/>
      <c r="M6" s="71"/>
      <c r="N6" s="71"/>
      <c r="O6" s="33">
        <f>N6-M6</f>
        <v>0</v>
      </c>
      <c r="P6" s="46">
        <f>O6-N6</f>
        <v>0</v>
      </c>
    </row>
    <row r="7" spans="1:18" ht="21.75" customHeight="1">
      <c r="A7" s="104" t="s">
        <v>162</v>
      </c>
      <c r="B7" s="105">
        <v>502</v>
      </c>
      <c r="C7" s="144">
        <v>1722736</v>
      </c>
      <c r="D7" s="133">
        <v>1716577</v>
      </c>
      <c r="E7" s="144">
        <f>1103400+496800</f>
        <v>1600200</v>
      </c>
      <c r="F7" s="114">
        <f t="shared" si="0"/>
        <v>-116377</v>
      </c>
      <c r="G7" s="115">
        <f t="shared" si="1"/>
        <v>92.88712838182983</v>
      </c>
      <c r="H7" s="115">
        <f t="shared" si="2"/>
        <v>5.819708824714494</v>
      </c>
      <c r="I7" s="116">
        <f t="shared" si="3"/>
        <v>93.22040316280598</v>
      </c>
      <c r="J7" s="66" t="s">
        <v>57</v>
      </c>
      <c r="K7" s="32"/>
      <c r="L7" s="33">
        <f>SUM(L4:L6)+C62</f>
        <v>146385</v>
      </c>
      <c r="M7" s="137"/>
      <c r="N7" s="71">
        <f>SUM(N4:N6)+E62</f>
        <v>-12083</v>
      </c>
      <c r="O7" s="33">
        <f>N7-M7</f>
        <v>-12083</v>
      </c>
      <c r="P7" s="46"/>
      <c r="R7" s="107"/>
    </row>
    <row r="8" spans="1:16" ht="21.75" customHeight="1">
      <c r="A8" s="31" t="s">
        <v>56</v>
      </c>
      <c r="B8" s="32">
        <v>504</v>
      </c>
      <c r="C8" s="114">
        <v>3271</v>
      </c>
      <c r="D8" s="133">
        <v>2200</v>
      </c>
      <c r="E8" s="133">
        <v>2710</v>
      </c>
      <c r="F8" s="114">
        <f t="shared" si="0"/>
        <v>510</v>
      </c>
      <c r="G8" s="115">
        <f t="shared" si="1"/>
        <v>82.84928156527056</v>
      </c>
      <c r="H8" s="115">
        <f t="shared" si="2"/>
        <v>0.009855899834380878</v>
      </c>
      <c r="I8" s="116">
        <f t="shared" si="3"/>
        <v>123.18181818181819</v>
      </c>
      <c r="J8" s="65"/>
      <c r="K8" s="32"/>
      <c r="L8" s="33"/>
      <c r="M8" s="71"/>
      <c r="N8" s="71"/>
      <c r="O8" s="33">
        <f>N8-M8</f>
        <v>0</v>
      </c>
      <c r="P8" s="46">
        <f>O8-N8</f>
        <v>0</v>
      </c>
    </row>
    <row r="9" spans="1:17" ht="21.75" customHeight="1">
      <c r="A9" s="34" t="s">
        <v>58</v>
      </c>
      <c r="B9" s="32"/>
      <c r="C9" s="117">
        <f>C4+C5+C6+C8+C7</f>
        <v>3726693</v>
      </c>
      <c r="D9" s="134">
        <f>D4+D5+D6+D8+D7</f>
        <v>3786630</v>
      </c>
      <c r="E9" s="134">
        <f>E4+E5+E6+E8+E7</f>
        <v>3534927</v>
      </c>
      <c r="F9" s="117">
        <f t="shared" si="0"/>
        <v>-251703</v>
      </c>
      <c r="G9" s="118">
        <f t="shared" si="1"/>
        <v>94.85425818547436</v>
      </c>
      <c r="H9" s="118">
        <f t="shared" si="2"/>
        <v>12.856046654556637</v>
      </c>
      <c r="I9" s="119">
        <f t="shared" si="3"/>
        <v>93.35284936737945</v>
      </c>
      <c r="J9" s="66" t="s">
        <v>59</v>
      </c>
      <c r="K9" s="32"/>
      <c r="L9" s="117">
        <f>C9+C15+C21+C25+C34+C44+C51+C55+C61+L7</f>
        <v>29515906</v>
      </c>
      <c r="M9" s="134">
        <f>D9+D15+D21+D25+D34+D44+D51+D55+D61</f>
        <v>24703721</v>
      </c>
      <c r="N9" s="134">
        <f>E9+E15+E21+E25+E34+E44+E51+E55+E61+N7</f>
        <v>27496221</v>
      </c>
      <c r="O9" s="117">
        <f>N9-M9</f>
        <v>2792500</v>
      </c>
      <c r="P9" s="125">
        <f>N9/M9*100</f>
        <v>111.30396509902295</v>
      </c>
      <c r="Q9" s="63"/>
    </row>
    <row r="10" spans="1:17" ht="21.75" customHeight="1">
      <c r="A10" s="31" t="s">
        <v>60</v>
      </c>
      <c r="B10" s="32">
        <v>511</v>
      </c>
      <c r="C10" s="114">
        <v>1927245</v>
      </c>
      <c r="D10" s="133">
        <v>1903739</v>
      </c>
      <c r="E10" s="133">
        <v>1866243</v>
      </c>
      <c r="F10" s="114">
        <f t="shared" si="0"/>
        <v>-37496</v>
      </c>
      <c r="G10" s="115">
        <f t="shared" si="1"/>
        <v>96.83475634908898</v>
      </c>
      <c r="H10" s="115">
        <f t="shared" si="2"/>
        <v>6.787270876241502</v>
      </c>
      <c r="I10" s="116">
        <f t="shared" si="3"/>
        <v>98.0304022767827</v>
      </c>
      <c r="J10" s="65"/>
      <c r="K10" s="32"/>
      <c r="L10" s="114"/>
      <c r="M10" s="133"/>
      <c r="N10" s="133"/>
      <c r="O10" s="117">
        <f>N10-L10</f>
        <v>0</v>
      </c>
      <c r="P10" s="125"/>
      <c r="Q10" s="63"/>
    </row>
    <row r="11" spans="1:16" ht="21.75" customHeight="1">
      <c r="A11" s="31" t="s">
        <v>61</v>
      </c>
      <c r="B11" s="32">
        <v>512</v>
      </c>
      <c r="C11" s="114">
        <v>144140</v>
      </c>
      <c r="D11" s="133">
        <v>112383</v>
      </c>
      <c r="E11" s="133">
        <v>116250</v>
      </c>
      <c r="F11" s="114">
        <f t="shared" si="0"/>
        <v>3867</v>
      </c>
      <c r="G11" s="115">
        <f t="shared" si="1"/>
        <v>80.65075620924101</v>
      </c>
      <c r="H11" s="115">
        <f t="shared" si="2"/>
        <v>0.42278537112427195</v>
      </c>
      <c r="I11" s="116">
        <f t="shared" si="3"/>
        <v>103.44091188169028</v>
      </c>
      <c r="J11" s="66" t="s">
        <v>62</v>
      </c>
      <c r="K11" s="32"/>
      <c r="L11" s="117">
        <f>L13-L9</f>
        <v>-4826260</v>
      </c>
      <c r="M11" s="134">
        <f>M13-M9</f>
        <v>-318367</v>
      </c>
      <c r="N11" s="134">
        <f>N13-N9</f>
        <v>-1494685</v>
      </c>
      <c r="O11" s="117">
        <f>N11-M11</f>
        <v>-1176318</v>
      </c>
      <c r="P11" s="125">
        <f>N11/M11*100</f>
        <v>469.48490264380416</v>
      </c>
    </row>
    <row r="12" spans="1:16" ht="21.75" customHeight="1">
      <c r="A12" s="31" t="s">
        <v>63</v>
      </c>
      <c r="B12" s="32">
        <v>513</v>
      </c>
      <c r="C12" s="114">
        <v>3940</v>
      </c>
      <c r="D12" s="133">
        <v>3000</v>
      </c>
      <c r="E12" s="133">
        <v>2934</v>
      </c>
      <c r="F12" s="114">
        <f t="shared" si="0"/>
        <v>-66</v>
      </c>
      <c r="G12" s="115">
        <f t="shared" si="1"/>
        <v>74.46700507614213</v>
      </c>
      <c r="H12" s="115">
        <f t="shared" si="2"/>
        <v>0.010670557237665496</v>
      </c>
      <c r="I12" s="116">
        <f t="shared" si="3"/>
        <v>97.8</v>
      </c>
      <c r="J12" s="65"/>
      <c r="K12" s="32"/>
      <c r="L12" s="114"/>
      <c r="M12" s="133"/>
      <c r="N12" s="133"/>
      <c r="O12" s="117">
        <f>N12-L12</f>
        <v>0</v>
      </c>
      <c r="P12" s="125"/>
    </row>
    <row r="13" spans="1:17" ht="21.75" customHeight="1">
      <c r="A13" s="59" t="s">
        <v>152</v>
      </c>
      <c r="B13" s="58" t="s">
        <v>153</v>
      </c>
      <c r="C13" s="114">
        <v>7319992</v>
      </c>
      <c r="D13" s="133">
        <v>7618532</v>
      </c>
      <c r="E13" s="133">
        <v>7038843</v>
      </c>
      <c r="F13" s="114">
        <f t="shared" si="0"/>
        <v>-579689</v>
      </c>
      <c r="G13" s="115">
        <f t="shared" si="1"/>
        <v>96.15916246903002</v>
      </c>
      <c r="H13" s="115">
        <f t="shared" si="2"/>
        <v>25.599310537982657</v>
      </c>
      <c r="I13" s="116">
        <f t="shared" si="3"/>
        <v>92.39106694045519</v>
      </c>
      <c r="J13" s="66" t="s">
        <v>65</v>
      </c>
      <c r="K13" s="32"/>
      <c r="L13" s="117">
        <f>L61</f>
        <v>24689646</v>
      </c>
      <c r="M13" s="134">
        <f>M61</f>
        <v>24385354</v>
      </c>
      <c r="N13" s="134">
        <f>N61</f>
        <v>26001536</v>
      </c>
      <c r="O13" s="117">
        <f>N13-M13</f>
        <v>1616182</v>
      </c>
      <c r="P13" s="125">
        <f>N13/M13*100</f>
        <v>106.62767495604125</v>
      </c>
      <c r="Q13" s="63"/>
    </row>
    <row r="14" spans="1:17" ht="21.75" customHeight="1">
      <c r="A14" s="31" t="s">
        <v>64</v>
      </c>
      <c r="B14" s="32">
        <v>518</v>
      </c>
      <c r="C14" s="114">
        <f>10543742-C13</f>
        <v>3223750</v>
      </c>
      <c r="D14" s="133">
        <v>3358905</v>
      </c>
      <c r="E14" s="133">
        <v>3846810</v>
      </c>
      <c r="F14" s="114">
        <f t="shared" si="0"/>
        <v>487905</v>
      </c>
      <c r="G14" s="115">
        <f t="shared" si="1"/>
        <v>119.32718107793718</v>
      </c>
      <c r="H14" s="115">
        <f t="shared" si="2"/>
        <v>13.990322524684393</v>
      </c>
      <c r="I14" s="116">
        <f t="shared" si="3"/>
        <v>114.52571596993664</v>
      </c>
      <c r="J14" s="67"/>
      <c r="K14" s="58"/>
      <c r="L14" s="58"/>
      <c r="M14" s="72"/>
      <c r="N14" s="72"/>
      <c r="O14" s="58"/>
      <c r="P14" s="60"/>
      <c r="Q14" s="63"/>
    </row>
    <row r="15" spans="1:17" ht="21.75" customHeight="1">
      <c r="A15" s="34" t="s">
        <v>66</v>
      </c>
      <c r="B15" s="32"/>
      <c r="C15" s="117">
        <f>C10+C11+C12+C13+C14</f>
        <v>12619067</v>
      </c>
      <c r="D15" s="134">
        <f>D10+D11+D12+D13+D14</f>
        <v>12996559</v>
      </c>
      <c r="E15" s="134">
        <f>E10+E11+E12+E13+E14</f>
        <v>12871080</v>
      </c>
      <c r="F15" s="117">
        <f t="shared" si="0"/>
        <v>-125479</v>
      </c>
      <c r="G15" s="118">
        <f t="shared" si="1"/>
        <v>101.99708108372829</v>
      </c>
      <c r="H15" s="118">
        <f t="shared" si="2"/>
        <v>46.81035986727049</v>
      </c>
      <c r="I15" s="119">
        <f t="shared" si="3"/>
        <v>99.03452136830987</v>
      </c>
      <c r="J15" s="65" t="s">
        <v>69</v>
      </c>
      <c r="K15" s="32">
        <v>602</v>
      </c>
      <c r="L15" s="114">
        <f>444005-L18</f>
        <v>407915</v>
      </c>
      <c r="M15" s="133">
        <f>483622</f>
        <v>483622</v>
      </c>
      <c r="N15" s="133">
        <f>426114-N18</f>
        <v>393489</v>
      </c>
      <c r="O15" s="114">
        <f aca="true" t="shared" si="4" ref="O15:O25">N15-M15</f>
        <v>-90133</v>
      </c>
      <c r="P15" s="48">
        <f>N15/M15*100</f>
        <v>81.36292393646278</v>
      </c>
      <c r="Q15" s="63"/>
    </row>
    <row r="16" spans="1:17" ht="21.75" customHeight="1">
      <c r="A16" s="31" t="s">
        <v>67</v>
      </c>
      <c r="B16" s="32" t="s">
        <v>68</v>
      </c>
      <c r="C16" s="114">
        <v>3739137</v>
      </c>
      <c r="D16" s="133">
        <v>3621533</v>
      </c>
      <c r="E16" s="133">
        <v>3802115</v>
      </c>
      <c r="F16" s="114">
        <f t="shared" si="0"/>
        <v>180582</v>
      </c>
      <c r="G16" s="115">
        <f t="shared" si="1"/>
        <v>101.68429239153313</v>
      </c>
      <c r="H16" s="115">
        <f t="shared" si="2"/>
        <v>13.827772914685257</v>
      </c>
      <c r="I16" s="116">
        <f t="shared" si="3"/>
        <v>104.98634141950384</v>
      </c>
      <c r="J16" s="65" t="s">
        <v>71</v>
      </c>
      <c r="K16" s="32">
        <v>604</v>
      </c>
      <c r="L16" s="114">
        <v>4078</v>
      </c>
      <c r="M16" s="133">
        <v>3250</v>
      </c>
      <c r="N16" s="133">
        <v>2737</v>
      </c>
      <c r="O16" s="114">
        <f t="shared" si="4"/>
        <v>-513</v>
      </c>
      <c r="P16" s="48">
        <f>N16/M16*100</f>
        <v>84.21538461538461</v>
      </c>
      <c r="Q16" s="63"/>
    </row>
    <row r="17" spans="1:16" ht="21.75" customHeight="1">
      <c r="A17" s="31" t="s">
        <v>70</v>
      </c>
      <c r="B17" s="32">
        <v>524</v>
      </c>
      <c r="C17" s="114">
        <v>1386973</v>
      </c>
      <c r="D17" s="133">
        <v>1376183</v>
      </c>
      <c r="E17" s="133">
        <v>1313246</v>
      </c>
      <c r="F17" s="114">
        <f t="shared" si="0"/>
        <v>-62937</v>
      </c>
      <c r="G17" s="115">
        <f t="shared" si="1"/>
        <v>94.68432334299226</v>
      </c>
      <c r="H17" s="115">
        <f t="shared" si="2"/>
        <v>4.776096322472823</v>
      </c>
      <c r="I17" s="116">
        <f aca="true" t="shared" si="5" ref="I17:I22">E17/D17*100</f>
        <v>95.42669833881105</v>
      </c>
      <c r="J17" s="65" t="s">
        <v>73</v>
      </c>
      <c r="K17" s="32">
        <v>605</v>
      </c>
      <c r="L17" s="114">
        <v>18273596</v>
      </c>
      <c r="M17" s="133">
        <f>18770587-M18</f>
        <v>18730587</v>
      </c>
      <c r="N17" s="133">
        <v>17322458</v>
      </c>
      <c r="O17" s="114">
        <f t="shared" si="4"/>
        <v>-1408129</v>
      </c>
      <c r="P17" s="48">
        <f>N17/M17*100</f>
        <v>92.48219503211513</v>
      </c>
    </row>
    <row r="18" spans="1:17" ht="21.75" customHeight="1">
      <c r="A18" s="31" t="s">
        <v>72</v>
      </c>
      <c r="B18" s="32">
        <v>525</v>
      </c>
      <c r="C18" s="133">
        <v>68768</v>
      </c>
      <c r="D18" s="133">
        <v>60540</v>
      </c>
      <c r="E18" s="133">
        <v>71422</v>
      </c>
      <c r="F18" s="114">
        <f t="shared" si="0"/>
        <v>10882</v>
      </c>
      <c r="G18" s="115">
        <f t="shared" si="1"/>
        <v>103.85935318752908</v>
      </c>
      <c r="H18" s="115">
        <f t="shared" si="2"/>
        <v>0.25975205829193765</v>
      </c>
      <c r="I18" s="116">
        <f t="shared" si="5"/>
        <v>117.97489263296994</v>
      </c>
      <c r="J18" s="65" t="s">
        <v>154</v>
      </c>
      <c r="K18" s="62" t="s">
        <v>155</v>
      </c>
      <c r="L18" s="114">
        <v>36090</v>
      </c>
      <c r="M18" s="133">
        <v>40000</v>
      </c>
      <c r="N18" s="133">
        <v>32625</v>
      </c>
      <c r="O18" s="114">
        <f t="shared" si="4"/>
        <v>-7375</v>
      </c>
      <c r="P18" s="48">
        <f>N18/M18*100</f>
        <v>81.5625</v>
      </c>
      <c r="Q18" s="63"/>
    </row>
    <row r="19" spans="1:17" ht="21.75" customHeight="1">
      <c r="A19" s="31" t="s">
        <v>74</v>
      </c>
      <c r="B19" s="32">
        <v>527</v>
      </c>
      <c r="C19" s="133">
        <v>460035</v>
      </c>
      <c r="D19" s="133">
        <v>127657</v>
      </c>
      <c r="E19" s="133">
        <v>456454</v>
      </c>
      <c r="F19" s="114">
        <f t="shared" si="0"/>
        <v>328797</v>
      </c>
      <c r="G19" s="115">
        <f t="shared" si="1"/>
        <v>99.22158096666558</v>
      </c>
      <c r="H19" s="115">
        <f t="shared" si="2"/>
        <v>1.6600608498164164</v>
      </c>
      <c r="I19" s="116">
        <f t="shared" si="5"/>
        <v>357.5628441840244</v>
      </c>
      <c r="J19" s="66" t="s">
        <v>75</v>
      </c>
      <c r="K19" s="32"/>
      <c r="L19" s="117">
        <f>L16+L17+L18+L15</f>
        <v>18721679</v>
      </c>
      <c r="M19" s="134">
        <f>M16+M17+M18+M15</f>
        <v>19257459</v>
      </c>
      <c r="N19" s="134">
        <f>N16+N17+N18+N15</f>
        <v>17751309</v>
      </c>
      <c r="O19" s="117">
        <f t="shared" si="4"/>
        <v>-1506150</v>
      </c>
      <c r="P19" s="47">
        <f>N19/M19*100</f>
        <v>92.17887468954238</v>
      </c>
      <c r="Q19" s="63"/>
    </row>
    <row r="20" spans="1:16" ht="21.75" customHeight="1">
      <c r="A20" s="31" t="s">
        <v>76</v>
      </c>
      <c r="B20" s="32">
        <v>528</v>
      </c>
      <c r="C20" s="133">
        <v>692</v>
      </c>
      <c r="D20" s="133">
        <v>827</v>
      </c>
      <c r="E20" s="133">
        <v>759</v>
      </c>
      <c r="F20" s="114">
        <f t="shared" si="0"/>
        <v>-68</v>
      </c>
      <c r="G20" s="115">
        <f t="shared" si="1"/>
        <v>109.6820809248555</v>
      </c>
      <c r="H20" s="115">
        <f t="shared" si="2"/>
        <v>0.0027603793263081496</v>
      </c>
      <c r="I20" s="116">
        <f t="shared" si="5"/>
        <v>91.77750906892382</v>
      </c>
      <c r="J20" s="65" t="s">
        <v>77</v>
      </c>
      <c r="K20" s="32">
        <v>611</v>
      </c>
      <c r="L20" s="114"/>
      <c r="M20" s="133"/>
      <c r="N20" s="133"/>
      <c r="O20" s="114">
        <f t="shared" si="4"/>
        <v>0</v>
      </c>
      <c r="P20" s="48"/>
    </row>
    <row r="21" spans="1:16" ht="21.75" customHeight="1">
      <c r="A21" s="34" t="s">
        <v>78</v>
      </c>
      <c r="B21" s="32"/>
      <c r="C21" s="117">
        <f>SUM(C16:C20)</f>
        <v>5655605</v>
      </c>
      <c r="D21" s="134">
        <f>SUM(D16:D20)</f>
        <v>5186740</v>
      </c>
      <c r="E21" s="134">
        <f>SUM(E16:E20)</f>
        <v>5643996</v>
      </c>
      <c r="F21" s="117">
        <f>E21-D21</f>
        <v>457256</v>
      </c>
      <c r="G21" s="118">
        <f t="shared" si="1"/>
        <v>99.7947346039902</v>
      </c>
      <c r="H21" s="118">
        <f t="shared" si="2"/>
        <v>20.526442524592742</v>
      </c>
      <c r="I21" s="119">
        <f>E21/D21*100</f>
        <v>108.81586507131647</v>
      </c>
      <c r="J21" s="65" t="s">
        <v>79</v>
      </c>
      <c r="K21" s="32" t="s">
        <v>80</v>
      </c>
      <c r="L21" s="114"/>
      <c r="M21" s="133"/>
      <c r="N21" s="133">
        <v>-1</v>
      </c>
      <c r="O21" s="114">
        <f t="shared" si="4"/>
        <v>-1</v>
      </c>
      <c r="P21" s="48"/>
    </row>
    <row r="22" spans="1:16" ht="21.75" customHeight="1">
      <c r="A22" s="31" t="s">
        <v>81</v>
      </c>
      <c r="B22" s="32">
        <v>531</v>
      </c>
      <c r="C22" s="114">
        <v>1334</v>
      </c>
      <c r="D22" s="133">
        <v>1370</v>
      </c>
      <c r="E22" s="133">
        <v>1248</v>
      </c>
      <c r="F22" s="114">
        <f>E22-D22</f>
        <v>-122</v>
      </c>
      <c r="G22" s="115">
        <f t="shared" si="1"/>
        <v>93.55322338830585</v>
      </c>
      <c r="H22" s="115">
        <f t="shared" si="2"/>
        <v>0.004538805532585732</v>
      </c>
      <c r="I22" s="116">
        <f t="shared" si="5"/>
        <v>91.0948905109489</v>
      </c>
      <c r="J22" s="66" t="s">
        <v>82</v>
      </c>
      <c r="K22" s="32"/>
      <c r="L22" s="117">
        <f>L20+L21</f>
        <v>0</v>
      </c>
      <c r="M22" s="134"/>
      <c r="N22" s="134">
        <f>N20+N21</f>
        <v>-1</v>
      </c>
      <c r="O22" s="114">
        <f t="shared" si="4"/>
        <v>-1</v>
      </c>
      <c r="P22" s="48"/>
    </row>
    <row r="23" spans="1:16" ht="21.75" customHeight="1">
      <c r="A23" s="31" t="s">
        <v>83</v>
      </c>
      <c r="B23" s="32">
        <v>532</v>
      </c>
      <c r="C23" s="114">
        <v>267</v>
      </c>
      <c r="D23" s="133">
        <v>294</v>
      </c>
      <c r="E23" s="133">
        <v>385</v>
      </c>
      <c r="F23" s="114">
        <f>E23-D23</f>
        <v>91</v>
      </c>
      <c r="G23" s="115">
        <f t="shared" si="1"/>
        <v>144.1947565543071</v>
      </c>
      <c r="H23" s="115">
        <f t="shared" si="2"/>
        <v>0.0014001924118954383</v>
      </c>
      <c r="I23" s="116">
        <f>E23/D23*100</f>
        <v>130.95238095238096</v>
      </c>
      <c r="J23" s="65" t="s">
        <v>84</v>
      </c>
      <c r="K23" s="32" t="s">
        <v>85</v>
      </c>
      <c r="L23" s="114">
        <f>97067+795</f>
        <v>97862</v>
      </c>
      <c r="M23" s="133"/>
      <c r="N23" s="133">
        <v>89083</v>
      </c>
      <c r="O23" s="114">
        <f t="shared" si="4"/>
        <v>89083</v>
      </c>
      <c r="P23" s="48"/>
    </row>
    <row r="24" spans="1:18" ht="21.75" customHeight="1">
      <c r="A24" s="31" t="s">
        <v>86</v>
      </c>
      <c r="B24" s="32">
        <v>538</v>
      </c>
      <c r="C24" s="114">
        <v>19865</v>
      </c>
      <c r="D24" s="133">
        <v>13643</v>
      </c>
      <c r="E24" s="133">
        <v>15067</v>
      </c>
      <c r="F24" s="114">
        <f>E24-D24</f>
        <v>1424</v>
      </c>
      <c r="G24" s="115">
        <f t="shared" si="1"/>
        <v>75.84696702743518</v>
      </c>
      <c r="H24" s="115">
        <f t="shared" si="2"/>
        <v>0.05479662096111316</v>
      </c>
      <c r="I24" s="116">
        <f>E24/D24*100</f>
        <v>110.4375870409734</v>
      </c>
      <c r="J24" s="65" t="s">
        <v>87</v>
      </c>
      <c r="K24" s="32" t="s">
        <v>88</v>
      </c>
      <c r="L24" s="114">
        <v>20328</v>
      </c>
      <c r="M24" s="133">
        <v>113400</v>
      </c>
      <c r="N24" s="133">
        <v>23261</v>
      </c>
      <c r="O24" s="114">
        <f t="shared" si="4"/>
        <v>-90139</v>
      </c>
      <c r="P24" s="48">
        <f>N24/M24*100</f>
        <v>20.512345679012345</v>
      </c>
      <c r="R24" s="63"/>
    </row>
    <row r="25" spans="1:16" ht="21.75" customHeight="1">
      <c r="A25" s="34" t="s">
        <v>89</v>
      </c>
      <c r="B25" s="32"/>
      <c r="C25" s="117">
        <f>SUM(C22:C24)</f>
        <v>21466</v>
      </c>
      <c r="D25" s="134">
        <f>SUM(D22:D24)</f>
        <v>15307</v>
      </c>
      <c r="E25" s="134">
        <f>SUM(E22:E24)</f>
        <v>16700</v>
      </c>
      <c r="F25" s="117">
        <f>E25-D25</f>
        <v>1393</v>
      </c>
      <c r="G25" s="118">
        <f t="shared" si="1"/>
        <v>77.79744712568714</v>
      </c>
      <c r="H25" s="118">
        <f t="shared" si="2"/>
        <v>0.06073561890559434</v>
      </c>
      <c r="I25" s="119">
        <f>E25/D25*100</f>
        <v>109.10041157640296</v>
      </c>
      <c r="J25" s="66" t="s">
        <v>90</v>
      </c>
      <c r="K25" s="32"/>
      <c r="L25" s="117">
        <f>L23+L24</f>
        <v>118190</v>
      </c>
      <c r="M25" s="134">
        <f>M23+M24</f>
        <v>113400</v>
      </c>
      <c r="N25" s="134">
        <f>N23+N24</f>
        <v>112344</v>
      </c>
      <c r="O25" s="117">
        <f t="shared" si="4"/>
        <v>-1056</v>
      </c>
      <c r="P25" s="47">
        <f>N25/M25*100</f>
        <v>99.06878306878308</v>
      </c>
    </row>
    <row r="26" spans="1:17" ht="21.75" customHeight="1">
      <c r="A26" s="31" t="s">
        <v>151</v>
      </c>
      <c r="B26" s="32">
        <v>541</v>
      </c>
      <c r="C26" s="114">
        <v>227120</v>
      </c>
      <c r="D26" s="133">
        <v>190851</v>
      </c>
      <c r="E26" s="133">
        <v>416826</v>
      </c>
      <c r="F26" s="114">
        <f aca="true" t="shared" si="6" ref="F26:F31">E26-D26</f>
        <v>225975</v>
      </c>
      <c r="G26" s="115">
        <f t="shared" si="1"/>
        <v>183.5267699894329</v>
      </c>
      <c r="H26" s="115">
        <f t="shared" si="2"/>
        <v>1.5159392267031895</v>
      </c>
      <c r="I26" s="116">
        <f>E26/D26*100</f>
        <v>218.40388575380794</v>
      </c>
      <c r="J26" s="65" t="s">
        <v>91</v>
      </c>
      <c r="K26" s="32">
        <v>641</v>
      </c>
      <c r="L26" s="114">
        <v>251498</v>
      </c>
      <c r="M26" s="133">
        <v>300113</v>
      </c>
      <c r="N26" s="133">
        <v>470448</v>
      </c>
      <c r="O26" s="114">
        <f aca="true" t="shared" si="7" ref="O26:O32">N26-M26</f>
        <v>170335</v>
      </c>
      <c r="P26" s="48">
        <f>N26/M26*100</f>
        <v>156.7569548803284</v>
      </c>
      <c r="Q26" s="63"/>
    </row>
    <row r="27" spans="1:16" ht="21.75" customHeight="1">
      <c r="A27" s="31" t="s">
        <v>92</v>
      </c>
      <c r="B27" s="32">
        <v>542</v>
      </c>
      <c r="C27" s="114">
        <v>115698</v>
      </c>
      <c r="D27" s="133">
        <v>40190</v>
      </c>
      <c r="E27" s="133">
        <v>50292</v>
      </c>
      <c r="F27" s="114">
        <f t="shared" si="6"/>
        <v>10102</v>
      </c>
      <c r="G27" s="115">
        <f t="shared" si="1"/>
        <v>43.468339988590984</v>
      </c>
      <c r="H27" s="115">
        <f t="shared" si="2"/>
        <v>0.18290513449102697</v>
      </c>
      <c r="I27" s="116">
        <f>E27/D27*100</f>
        <v>125.13560587210748</v>
      </c>
      <c r="J27" s="65" t="s">
        <v>93</v>
      </c>
      <c r="K27" s="32">
        <v>642</v>
      </c>
      <c r="L27" s="114">
        <v>147355</v>
      </c>
      <c r="M27" s="133">
        <v>100581</v>
      </c>
      <c r="N27" s="133">
        <v>66741</v>
      </c>
      <c r="O27" s="114">
        <f t="shared" si="7"/>
        <v>-33840</v>
      </c>
      <c r="P27" s="48">
        <f>N27/M27*100</f>
        <v>66.35547469203925</v>
      </c>
    </row>
    <row r="28" spans="1:16" ht="21.75" customHeight="1">
      <c r="A28" s="31" t="s">
        <v>94</v>
      </c>
      <c r="B28" s="32">
        <v>543</v>
      </c>
      <c r="C28" s="114">
        <v>2</v>
      </c>
      <c r="D28" s="133"/>
      <c r="E28" s="133">
        <v>1</v>
      </c>
      <c r="F28" s="114">
        <f t="shared" si="6"/>
        <v>1</v>
      </c>
      <c r="G28" s="115">
        <f t="shared" si="1"/>
        <v>50</v>
      </c>
      <c r="H28" s="115">
        <f t="shared" si="2"/>
        <v>3.6368634075206193E-06</v>
      </c>
      <c r="I28" s="116"/>
      <c r="J28" s="65" t="s">
        <v>95</v>
      </c>
      <c r="K28" s="32">
        <v>644</v>
      </c>
      <c r="L28" s="114">
        <v>30191</v>
      </c>
      <c r="M28" s="133"/>
      <c r="N28" s="133">
        <v>2263</v>
      </c>
      <c r="O28" s="114">
        <f t="shared" si="7"/>
        <v>2263</v>
      </c>
      <c r="P28" s="48"/>
    </row>
    <row r="29" spans="1:16" ht="21.75" customHeight="1">
      <c r="A29" s="31" t="s">
        <v>95</v>
      </c>
      <c r="B29" s="32">
        <v>544</v>
      </c>
      <c r="C29" s="114">
        <v>60964</v>
      </c>
      <c r="D29" s="133">
        <v>10000</v>
      </c>
      <c r="E29" s="133">
        <v>57320</v>
      </c>
      <c r="F29" s="114">
        <f t="shared" si="6"/>
        <v>47320</v>
      </c>
      <c r="G29" s="115">
        <f t="shared" si="1"/>
        <v>94.02270192244603</v>
      </c>
      <c r="H29" s="115">
        <f t="shared" si="2"/>
        <v>0.20846501051908187</v>
      </c>
      <c r="I29" s="116">
        <f>E29/D29*100</f>
        <v>573.2</v>
      </c>
      <c r="J29" s="65" t="s">
        <v>96</v>
      </c>
      <c r="K29" s="32">
        <v>645</v>
      </c>
      <c r="L29" s="114">
        <v>4235</v>
      </c>
      <c r="M29" s="133"/>
      <c r="N29" s="133">
        <v>5788</v>
      </c>
      <c r="O29" s="114">
        <f t="shared" si="7"/>
        <v>5788</v>
      </c>
      <c r="P29" s="48"/>
    </row>
    <row r="30" spans="1:16" ht="21.75" customHeight="1">
      <c r="A30" s="31" t="s">
        <v>97</v>
      </c>
      <c r="B30" s="32">
        <v>545</v>
      </c>
      <c r="C30" s="114">
        <v>6001</v>
      </c>
      <c r="D30" s="133"/>
      <c r="E30" s="133">
        <v>1026</v>
      </c>
      <c r="F30" s="114">
        <f t="shared" si="6"/>
        <v>1026</v>
      </c>
      <c r="G30" s="115">
        <f t="shared" si="1"/>
        <v>17.09715047492085</v>
      </c>
      <c r="H30" s="115">
        <f t="shared" si="2"/>
        <v>0.003731421856116155</v>
      </c>
      <c r="I30" s="116"/>
      <c r="J30" s="65" t="s">
        <v>98</v>
      </c>
      <c r="K30" s="32">
        <v>646</v>
      </c>
      <c r="L30" s="114">
        <v>66180</v>
      </c>
      <c r="M30" s="133"/>
      <c r="N30" s="133">
        <v>11874</v>
      </c>
      <c r="O30" s="114">
        <f t="shared" si="7"/>
        <v>11874</v>
      </c>
      <c r="P30" s="48"/>
    </row>
    <row r="31" spans="1:18" ht="21.75" customHeight="1">
      <c r="A31" s="31" t="s">
        <v>99</v>
      </c>
      <c r="B31" s="32">
        <v>546</v>
      </c>
      <c r="C31" s="114">
        <v>282189</v>
      </c>
      <c r="D31" s="133"/>
      <c r="E31" s="133">
        <v>43742</v>
      </c>
      <c r="F31" s="114">
        <f t="shared" si="6"/>
        <v>43742</v>
      </c>
      <c r="G31" s="115"/>
      <c r="H31" s="115">
        <f t="shared" si="2"/>
        <v>0.1590836791717669</v>
      </c>
      <c r="I31" s="116"/>
      <c r="J31" s="65" t="s">
        <v>156</v>
      </c>
      <c r="K31" s="32" t="s">
        <v>157</v>
      </c>
      <c r="L31" s="114">
        <v>4330000</v>
      </c>
      <c r="M31" s="133">
        <v>4350000</v>
      </c>
      <c r="N31" s="133">
        <v>4330000</v>
      </c>
      <c r="O31" s="114">
        <f t="shared" si="7"/>
        <v>-20000</v>
      </c>
      <c r="P31" s="48">
        <f>N31/M31*100</f>
        <v>99.54022988505747</v>
      </c>
      <c r="R31" s="63"/>
    </row>
    <row r="32" spans="1:17" ht="21.75" customHeight="1">
      <c r="A32" s="31" t="s">
        <v>28</v>
      </c>
      <c r="B32" s="32">
        <v>548</v>
      </c>
      <c r="C32" s="114">
        <v>27681</v>
      </c>
      <c r="D32" s="133">
        <v>55921</v>
      </c>
      <c r="E32" s="133">
        <v>38081</v>
      </c>
      <c r="F32" s="114">
        <f>E32-D32</f>
        <v>-17840</v>
      </c>
      <c r="G32" s="115">
        <f>E32/C32*100</f>
        <v>137.57089700516602</v>
      </c>
      <c r="H32" s="115">
        <f t="shared" si="2"/>
        <v>0.13849539542179268</v>
      </c>
      <c r="I32" s="116">
        <f>E32/D32*100</f>
        <v>68.09785232739043</v>
      </c>
      <c r="J32" s="65" t="s">
        <v>29</v>
      </c>
      <c r="K32" s="32">
        <v>648</v>
      </c>
      <c r="L32" s="114">
        <v>159311</v>
      </c>
      <c r="M32" s="133">
        <v>109660</v>
      </c>
      <c r="N32" s="133">
        <v>118487</v>
      </c>
      <c r="O32" s="114">
        <f t="shared" si="7"/>
        <v>8827</v>
      </c>
      <c r="P32" s="48">
        <f>N32/M32*100</f>
        <v>108.04942549699071</v>
      </c>
      <c r="Q32" s="63"/>
    </row>
    <row r="33" spans="1:16" ht="21.75" customHeight="1">
      <c r="A33" s="59" t="s">
        <v>136</v>
      </c>
      <c r="B33" s="105">
        <v>549</v>
      </c>
      <c r="C33" s="120">
        <v>45033</v>
      </c>
      <c r="D33" s="135"/>
      <c r="E33" s="133">
        <v>23356</v>
      </c>
      <c r="F33" s="114">
        <f>E33-D33</f>
        <v>23356</v>
      </c>
      <c r="G33" s="120">
        <f>E33/C33*100</f>
        <v>51.864188484000614</v>
      </c>
      <c r="H33" s="120"/>
      <c r="I33" s="116"/>
      <c r="J33" s="66" t="s">
        <v>100</v>
      </c>
      <c r="K33" s="32"/>
      <c r="L33" s="117">
        <f>SUM(L26:L32)</f>
        <v>4988770</v>
      </c>
      <c r="M33" s="134">
        <f>SUM(M26:M32)</f>
        <v>4860354</v>
      </c>
      <c r="N33" s="134">
        <f>SUM(N26:N32)</f>
        <v>5005601</v>
      </c>
      <c r="O33" s="117">
        <f aca="true" t="shared" si="8" ref="O33:O40">N33-M33</f>
        <v>145247</v>
      </c>
      <c r="P33" s="47">
        <f>N33/M33*100</f>
        <v>102.98840372532536</v>
      </c>
    </row>
    <row r="34" spans="1:16" ht="21.75" customHeight="1">
      <c r="A34" s="34" t="s">
        <v>101</v>
      </c>
      <c r="B34" s="106"/>
      <c r="C34" s="117">
        <f>SUM(C26:C33)</f>
        <v>764688</v>
      </c>
      <c r="D34" s="134">
        <f>SUM(D26:D33)</f>
        <v>296962</v>
      </c>
      <c r="E34" s="134">
        <f>SUM(E26:E33)</f>
        <v>630644</v>
      </c>
      <c r="F34" s="117">
        <f>E34-D34</f>
        <v>333682</v>
      </c>
      <c r="G34" s="118">
        <f>E34/C34*100</f>
        <v>82.47075931621785</v>
      </c>
      <c r="H34" s="118">
        <f>E34/$N$9*100</f>
        <v>2.2935660867724335</v>
      </c>
      <c r="I34" s="119">
        <f>E34/D34*100</f>
        <v>212.36521844545769</v>
      </c>
      <c r="J34" s="65" t="s">
        <v>102</v>
      </c>
      <c r="K34" s="32">
        <v>652</v>
      </c>
      <c r="L34" s="114">
        <v>130739</v>
      </c>
      <c r="M34" s="133"/>
      <c r="N34" s="133"/>
      <c r="O34" s="114">
        <f t="shared" si="8"/>
        <v>0</v>
      </c>
      <c r="P34" s="48"/>
    </row>
    <row r="35" spans="1:16" ht="21.75" customHeight="1">
      <c r="A35" s="31" t="s">
        <v>103</v>
      </c>
      <c r="B35" s="32">
        <v>551</v>
      </c>
      <c r="C35" s="114">
        <v>2789966</v>
      </c>
      <c r="D35" s="133">
        <v>1686765</v>
      </c>
      <c r="E35" s="133">
        <v>1878331</v>
      </c>
      <c r="F35" s="114">
        <f>E35-D35</f>
        <v>191566</v>
      </c>
      <c r="G35" s="115">
        <f>E35/C35*100</f>
        <v>67.32451219835653</v>
      </c>
      <c r="H35" s="115">
        <f>E35/$N$9*100</f>
        <v>6.831233281111612</v>
      </c>
      <c r="I35" s="116">
        <f>E35/D35*100</f>
        <v>111.35700586625879</v>
      </c>
      <c r="J35" s="65" t="s">
        <v>104</v>
      </c>
      <c r="K35" s="32">
        <v>654</v>
      </c>
      <c r="L35" s="114"/>
      <c r="M35" s="133"/>
      <c r="N35" s="133">
        <v>1369973</v>
      </c>
      <c r="O35" s="114">
        <f t="shared" si="8"/>
        <v>1369973</v>
      </c>
      <c r="P35" s="48"/>
    </row>
    <row r="36" spans="1:16" ht="21.75" customHeight="1">
      <c r="A36" s="31" t="s">
        <v>105</v>
      </c>
      <c r="B36" s="32">
        <v>552</v>
      </c>
      <c r="C36" s="114">
        <v>131147</v>
      </c>
      <c r="D36" s="133"/>
      <c r="E36" s="133">
        <v>814876</v>
      </c>
      <c r="F36" s="114">
        <f aca="true" t="shared" si="9" ref="F36:F43">E36-D36</f>
        <v>814876</v>
      </c>
      <c r="G36" s="115">
        <v>0</v>
      </c>
      <c r="H36" s="115">
        <f>E36/$N$9*100</f>
        <v>2.963592706066772</v>
      </c>
      <c r="I36" s="116"/>
      <c r="J36" s="65" t="s">
        <v>106</v>
      </c>
      <c r="K36" s="32">
        <v>655</v>
      </c>
      <c r="L36" s="114"/>
      <c r="M36" s="133"/>
      <c r="N36" s="133"/>
      <c r="O36" s="114">
        <f t="shared" si="8"/>
        <v>0</v>
      </c>
      <c r="P36" s="48"/>
    </row>
    <row r="37" spans="1:16" ht="21.75" customHeight="1">
      <c r="A37" s="31"/>
      <c r="B37" s="32"/>
      <c r="C37" s="114"/>
      <c r="D37" s="133"/>
      <c r="E37" s="133"/>
      <c r="F37" s="114">
        <f t="shared" si="9"/>
        <v>0</v>
      </c>
      <c r="G37" s="115"/>
      <c r="H37" s="115"/>
      <c r="I37" s="116"/>
      <c r="J37" s="65" t="s">
        <v>161</v>
      </c>
      <c r="K37" s="32">
        <v>658</v>
      </c>
      <c r="L37" s="114">
        <v>473</v>
      </c>
      <c r="M37" s="133"/>
      <c r="N37" s="133">
        <v>451873</v>
      </c>
      <c r="O37" s="114">
        <f t="shared" si="8"/>
        <v>451873</v>
      </c>
      <c r="P37" s="48"/>
    </row>
    <row r="38" spans="1:16" ht="21.75" customHeight="1">
      <c r="A38" s="31" t="s">
        <v>107</v>
      </c>
      <c r="B38" s="32">
        <v>553</v>
      </c>
      <c r="C38" s="114"/>
      <c r="D38" s="133"/>
      <c r="E38" s="133"/>
      <c r="F38" s="114">
        <f t="shared" si="9"/>
        <v>0</v>
      </c>
      <c r="G38" s="115"/>
      <c r="H38" s="115"/>
      <c r="I38" s="116"/>
      <c r="J38" s="65" t="s">
        <v>108</v>
      </c>
      <c r="K38" s="32" t="s">
        <v>109</v>
      </c>
      <c r="L38" s="114">
        <v>40778</v>
      </c>
      <c r="M38" s="133">
        <v>5000</v>
      </c>
      <c r="N38" s="133">
        <v>7621</v>
      </c>
      <c r="O38" s="114">
        <f t="shared" si="8"/>
        <v>2621</v>
      </c>
      <c r="P38" s="48">
        <f>N38/M38*100</f>
        <v>152.42</v>
      </c>
    </row>
    <row r="39" spans="1:16" ht="21.75" customHeight="1">
      <c r="A39" s="31" t="s">
        <v>110</v>
      </c>
      <c r="B39" s="32">
        <v>554</v>
      </c>
      <c r="C39" s="114">
        <v>696093</v>
      </c>
      <c r="D39" s="133"/>
      <c r="E39" s="133">
        <v>677985</v>
      </c>
      <c r="F39" s="114">
        <f t="shared" si="9"/>
        <v>677985</v>
      </c>
      <c r="G39" s="115"/>
      <c r="H39" s="115"/>
      <c r="I39" s="116"/>
      <c r="J39" s="66" t="s">
        <v>111</v>
      </c>
      <c r="K39" s="32"/>
      <c r="L39" s="117">
        <f>SUM(L34:L38)</f>
        <v>171990</v>
      </c>
      <c r="M39" s="134">
        <f>SUM(M34:M38)</f>
        <v>5000</v>
      </c>
      <c r="N39" s="134">
        <f>SUM(N34:N38)</f>
        <v>1829467</v>
      </c>
      <c r="O39" s="117">
        <f t="shared" si="8"/>
        <v>1824467</v>
      </c>
      <c r="P39" s="47">
        <f>N39/M39*100</f>
        <v>36589.34</v>
      </c>
    </row>
    <row r="40" spans="1:16" ht="21.75" customHeight="1">
      <c r="A40" s="31" t="s">
        <v>112</v>
      </c>
      <c r="B40" s="32">
        <v>555</v>
      </c>
      <c r="C40" s="114"/>
      <c r="D40" s="133"/>
      <c r="E40" s="133"/>
      <c r="F40" s="114">
        <f t="shared" si="9"/>
        <v>0</v>
      </c>
      <c r="G40" s="115"/>
      <c r="H40" s="115"/>
      <c r="I40" s="116"/>
      <c r="J40" s="65" t="s">
        <v>113</v>
      </c>
      <c r="K40" s="32">
        <v>661</v>
      </c>
      <c r="L40" s="114">
        <v>2000</v>
      </c>
      <c r="M40" s="133"/>
      <c r="N40" s="133">
        <v>66346</v>
      </c>
      <c r="O40" s="114">
        <f t="shared" si="8"/>
        <v>66346</v>
      </c>
      <c r="P40" s="48"/>
    </row>
    <row r="41" spans="1:16" ht="21.75" customHeight="1">
      <c r="A41" s="31" t="s">
        <v>114</v>
      </c>
      <c r="B41" s="32">
        <v>557</v>
      </c>
      <c r="C41" s="114"/>
      <c r="D41" s="133"/>
      <c r="E41" s="133"/>
      <c r="F41" s="114">
        <f t="shared" si="9"/>
        <v>0</v>
      </c>
      <c r="G41" s="115"/>
      <c r="H41" s="115"/>
      <c r="I41" s="116"/>
      <c r="J41" s="65" t="s">
        <v>115</v>
      </c>
      <c r="K41" s="32">
        <v>662</v>
      </c>
      <c r="L41" s="114">
        <v>4381</v>
      </c>
      <c r="M41" s="133">
        <v>5000</v>
      </c>
      <c r="N41" s="133">
        <v>4924</v>
      </c>
      <c r="O41" s="114">
        <f aca="true" t="shared" si="10" ref="O41:O46">N41-M41</f>
        <v>-76</v>
      </c>
      <c r="P41" s="48">
        <f>N41/M41*100</f>
        <v>98.48</v>
      </c>
    </row>
    <row r="42" spans="1:16" ht="21.75" customHeight="1">
      <c r="A42" s="31" t="s">
        <v>158</v>
      </c>
      <c r="B42" s="32">
        <v>558</v>
      </c>
      <c r="C42" s="114">
        <v>308</v>
      </c>
      <c r="D42" s="133"/>
      <c r="E42" s="133">
        <v>215</v>
      </c>
      <c r="F42" s="114">
        <f t="shared" si="9"/>
        <v>215</v>
      </c>
      <c r="G42" s="115">
        <f>E42/C42*100</f>
        <v>69.8051948051948</v>
      </c>
      <c r="H42" s="115">
        <f>E42/$N$9*100</f>
        <v>0.0007819256326169332</v>
      </c>
      <c r="I42" s="116"/>
      <c r="J42" s="65" t="s">
        <v>117</v>
      </c>
      <c r="K42" s="32">
        <v>663</v>
      </c>
      <c r="L42" s="114">
        <v>466240</v>
      </c>
      <c r="M42" s="133">
        <v>70000</v>
      </c>
      <c r="N42" s="133">
        <v>514498</v>
      </c>
      <c r="O42" s="114">
        <f t="shared" si="10"/>
        <v>444498</v>
      </c>
      <c r="P42" s="48">
        <f>N42/M42*100</f>
        <v>734.9971428571428</v>
      </c>
    </row>
    <row r="43" spans="1:16" ht="21.75" customHeight="1">
      <c r="A43" s="31" t="s">
        <v>116</v>
      </c>
      <c r="B43" s="32">
        <v>559</v>
      </c>
      <c r="C43" s="114">
        <v>430477</v>
      </c>
      <c r="D43" s="133"/>
      <c r="E43" s="133">
        <v>11</v>
      </c>
      <c r="F43" s="114">
        <f t="shared" si="9"/>
        <v>11</v>
      </c>
      <c r="G43" s="115">
        <v>0</v>
      </c>
      <c r="H43" s="115"/>
      <c r="I43" s="116"/>
      <c r="J43" s="65" t="s">
        <v>119</v>
      </c>
      <c r="K43" s="32">
        <v>665</v>
      </c>
      <c r="L43" s="114">
        <v>1143</v>
      </c>
      <c r="M43" s="133"/>
      <c r="N43" s="133">
        <v>2678</v>
      </c>
      <c r="O43" s="114">
        <f t="shared" si="10"/>
        <v>2678</v>
      </c>
      <c r="P43" s="48"/>
    </row>
    <row r="44" spans="1:16" ht="21.75" customHeight="1">
      <c r="A44" s="34" t="s">
        <v>118</v>
      </c>
      <c r="B44" s="32"/>
      <c r="C44" s="117">
        <f>SUM(C35:C43)</f>
        <v>4047991</v>
      </c>
      <c r="D44" s="134">
        <f>SUM(D35:D43)</f>
        <v>1686765</v>
      </c>
      <c r="E44" s="134">
        <f>SUM(E35:E43)</f>
        <v>3371418</v>
      </c>
      <c r="F44" s="117">
        <f aca="true" t="shared" si="11" ref="F44:F62">E44-D44</f>
        <v>1684653</v>
      </c>
      <c r="G44" s="118">
        <f>E44/C44*100</f>
        <v>83.28620295845519</v>
      </c>
      <c r="H44" s="118">
        <f>E44/$N$9*100</f>
        <v>12.26138675565635</v>
      </c>
      <c r="I44" s="119">
        <f>E44/D44*100</f>
        <v>199.87478990849348</v>
      </c>
      <c r="J44" s="65" t="s">
        <v>121</v>
      </c>
      <c r="K44" s="32">
        <v>666</v>
      </c>
      <c r="L44" s="114"/>
      <c r="M44" s="133"/>
      <c r="N44" s="133"/>
      <c r="O44" s="114">
        <f t="shared" si="10"/>
        <v>0</v>
      </c>
      <c r="P44" s="48"/>
    </row>
    <row r="45" spans="1:16" ht="21.75" customHeight="1">
      <c r="A45" s="31" t="s">
        <v>120</v>
      </c>
      <c r="B45" s="32">
        <v>561</v>
      </c>
      <c r="C45" s="114">
        <v>220</v>
      </c>
      <c r="D45" s="133"/>
      <c r="E45" s="133">
        <v>295492</v>
      </c>
      <c r="F45" s="114">
        <f t="shared" si="11"/>
        <v>295492</v>
      </c>
      <c r="G45" s="115"/>
      <c r="H45" s="115"/>
      <c r="I45" s="116"/>
      <c r="J45" s="65" t="s">
        <v>172</v>
      </c>
      <c r="K45" s="32">
        <v>667.8</v>
      </c>
      <c r="L45" s="114">
        <v>30413</v>
      </c>
      <c r="M45" s="133">
        <v>30000</v>
      </c>
      <c r="N45" s="133">
        <v>245327</v>
      </c>
      <c r="O45" s="114">
        <f t="shared" si="10"/>
        <v>215327</v>
      </c>
      <c r="P45" s="48">
        <f>N45/M45*100</f>
        <v>817.7566666666668</v>
      </c>
    </row>
    <row r="46" spans="1:16" ht="21.75" customHeight="1">
      <c r="A46" s="31" t="s">
        <v>115</v>
      </c>
      <c r="B46" s="32">
        <v>562</v>
      </c>
      <c r="C46" s="114">
        <v>748593</v>
      </c>
      <c r="D46" s="133">
        <v>523000</v>
      </c>
      <c r="E46" s="133">
        <v>485891</v>
      </c>
      <c r="F46" s="114">
        <f t="shared" si="11"/>
        <v>-37109</v>
      </c>
      <c r="G46" s="115">
        <f>E46/C46*100</f>
        <v>64.9072326350901</v>
      </c>
      <c r="H46" s="115">
        <f>E46/$N$9*100</f>
        <v>1.7671191979436012</v>
      </c>
      <c r="I46" s="116">
        <f>E46/D46*100</f>
        <v>92.90458891013384</v>
      </c>
      <c r="J46" s="67" t="s">
        <v>173</v>
      </c>
      <c r="K46" s="58">
        <v>668</v>
      </c>
      <c r="L46" s="114">
        <v>26670</v>
      </c>
      <c r="M46" s="133">
        <v>10000</v>
      </c>
      <c r="N46" s="133">
        <v>53733</v>
      </c>
      <c r="O46" s="114">
        <f t="shared" si="10"/>
        <v>43733</v>
      </c>
      <c r="P46" s="48">
        <f>N46/M46*100</f>
        <v>537.33</v>
      </c>
    </row>
    <row r="47" spans="1:16" ht="21.75" customHeight="1">
      <c r="A47" s="31" t="s">
        <v>122</v>
      </c>
      <c r="B47" s="32">
        <v>563</v>
      </c>
      <c r="C47" s="114">
        <v>227140</v>
      </c>
      <c r="D47" s="133">
        <v>47845</v>
      </c>
      <c r="E47" s="133">
        <v>402343</v>
      </c>
      <c r="F47" s="114">
        <f t="shared" si="11"/>
        <v>354498</v>
      </c>
      <c r="G47" s="115">
        <f>E47/C47*100</f>
        <v>177.1343664700185</v>
      </c>
      <c r="H47" s="115">
        <f>E47/$N$9*100</f>
        <v>1.4632665339720683</v>
      </c>
      <c r="I47" s="116">
        <f>E47/D47*100</f>
        <v>840.9300867384262</v>
      </c>
      <c r="J47" s="66" t="s">
        <v>123</v>
      </c>
      <c r="K47" s="32"/>
      <c r="L47" s="117">
        <f>SUM(L40:L46)</f>
        <v>530847</v>
      </c>
      <c r="M47" s="134">
        <f>SUM(M40:M46)</f>
        <v>115000</v>
      </c>
      <c r="N47" s="134">
        <f>SUM(N40:N46)</f>
        <v>887506</v>
      </c>
      <c r="O47" s="117">
        <f>N47-M47</f>
        <v>772506</v>
      </c>
      <c r="P47" s="47">
        <f>N47/M47*100</f>
        <v>771.7443478260869</v>
      </c>
    </row>
    <row r="48" spans="1:16" ht="21.75" customHeight="1">
      <c r="A48" s="31" t="s">
        <v>171</v>
      </c>
      <c r="B48" s="32">
        <v>567</v>
      </c>
      <c r="C48" s="114">
        <v>5837</v>
      </c>
      <c r="D48" s="133"/>
      <c r="E48" s="133">
        <v>35235</v>
      </c>
      <c r="F48" s="114"/>
      <c r="G48" s="115"/>
      <c r="H48" s="115"/>
      <c r="I48" s="116"/>
      <c r="J48" s="66"/>
      <c r="K48" s="32"/>
      <c r="L48" s="117"/>
      <c r="M48" s="134"/>
      <c r="N48" s="134"/>
      <c r="O48" s="117"/>
      <c r="P48" s="47"/>
    </row>
    <row r="49" spans="1:16" ht="21.75" customHeight="1">
      <c r="A49" s="31" t="s">
        <v>124</v>
      </c>
      <c r="B49" s="32">
        <v>567.8</v>
      </c>
      <c r="C49" s="114">
        <v>41009</v>
      </c>
      <c r="D49" s="133">
        <v>64276</v>
      </c>
      <c r="E49" s="133">
        <v>45174</v>
      </c>
      <c r="F49" s="114">
        <f t="shared" si="11"/>
        <v>-19102</v>
      </c>
      <c r="G49" s="115">
        <f>E49/C49*100</f>
        <v>110.15630715208857</v>
      </c>
      <c r="H49" s="115">
        <f>E49/$N$9*100</f>
        <v>0.16429166757133642</v>
      </c>
      <c r="I49" s="116">
        <f>E49/D49*100</f>
        <v>70.281286950028</v>
      </c>
      <c r="J49" s="66"/>
      <c r="K49" s="32">
        <v>679</v>
      </c>
      <c r="L49" s="117"/>
      <c r="M49" s="134"/>
      <c r="N49" s="152">
        <v>229146</v>
      </c>
      <c r="O49" s="117"/>
      <c r="P49" s="48"/>
    </row>
    <row r="50" spans="1:16" ht="21.75" customHeight="1">
      <c r="A50" s="31" t="s">
        <v>160</v>
      </c>
      <c r="B50" s="32">
        <v>569</v>
      </c>
      <c r="C50" s="114"/>
      <c r="D50" s="133"/>
      <c r="E50" s="133">
        <v>22</v>
      </c>
      <c r="F50" s="114">
        <f t="shared" si="11"/>
        <v>22</v>
      </c>
      <c r="G50" s="115" t="e">
        <f>E50/C50*100</f>
        <v>#DIV/0!</v>
      </c>
      <c r="H50" s="115">
        <f aca="true" t="shared" si="12" ref="H50:H62">E50/$N$9*100</f>
        <v>8.001099496545362E-05</v>
      </c>
      <c r="I50" s="116"/>
      <c r="J50" s="65" t="s">
        <v>125</v>
      </c>
      <c r="K50" s="32">
        <v>674</v>
      </c>
      <c r="L50" s="114">
        <v>19479</v>
      </c>
      <c r="M50" s="133"/>
      <c r="N50" s="133">
        <v>103016</v>
      </c>
      <c r="O50" s="114">
        <f aca="true" t="shared" si="13" ref="O50:O62">N50-M50</f>
        <v>103016</v>
      </c>
      <c r="P50" s="48"/>
    </row>
    <row r="51" spans="1:16" ht="21.75" customHeight="1">
      <c r="A51" s="34" t="s">
        <v>126</v>
      </c>
      <c r="B51" s="32"/>
      <c r="C51" s="117">
        <f>SUM(C45:C50)</f>
        <v>1022799</v>
      </c>
      <c r="D51" s="134">
        <f>SUM(D45:D50)</f>
        <v>635121</v>
      </c>
      <c r="E51" s="134">
        <f>SUM(E45:E50)</f>
        <v>1264157</v>
      </c>
      <c r="F51" s="117">
        <f t="shared" si="11"/>
        <v>629036</v>
      </c>
      <c r="G51" s="118">
        <f>E51/C51*100</f>
        <v>123.59779389694359</v>
      </c>
      <c r="H51" s="118">
        <f t="shared" si="12"/>
        <v>4.5975663346610425</v>
      </c>
      <c r="I51" s="119">
        <f>E51/D51*100</f>
        <v>199.04191484772193</v>
      </c>
      <c r="J51" s="66" t="s">
        <v>127</v>
      </c>
      <c r="K51" s="32"/>
      <c r="L51" s="117">
        <f>L50</f>
        <v>19479</v>
      </c>
      <c r="M51" s="134"/>
      <c r="N51" s="134">
        <f>N49+N50</f>
        <v>332162</v>
      </c>
      <c r="O51" s="117">
        <f t="shared" si="13"/>
        <v>332162</v>
      </c>
      <c r="P51" s="47"/>
    </row>
    <row r="52" spans="1:16" ht="21.75" customHeight="1">
      <c r="A52" s="31" t="s">
        <v>128</v>
      </c>
      <c r="B52" s="32">
        <v>574</v>
      </c>
      <c r="C52" s="114">
        <v>103016</v>
      </c>
      <c r="D52" s="133"/>
      <c r="E52" s="133">
        <v>82934</v>
      </c>
      <c r="F52" s="114">
        <f t="shared" si="11"/>
        <v>82934</v>
      </c>
      <c r="G52" s="115"/>
      <c r="H52" s="115">
        <f t="shared" si="12"/>
        <v>0.301619629839315</v>
      </c>
      <c r="I52" s="116"/>
      <c r="J52" s="65" t="s">
        <v>129</v>
      </c>
      <c r="K52" s="32">
        <v>681</v>
      </c>
      <c r="L52" s="114"/>
      <c r="M52" s="133"/>
      <c r="N52" s="133"/>
      <c r="O52" s="114">
        <f t="shared" si="13"/>
        <v>0</v>
      </c>
      <c r="P52" s="48"/>
    </row>
    <row r="53" spans="1:16" ht="21.75" customHeight="1">
      <c r="A53" s="31"/>
      <c r="B53" s="32"/>
      <c r="C53" s="114"/>
      <c r="D53" s="133"/>
      <c r="E53" s="133"/>
      <c r="F53" s="114">
        <f t="shared" si="11"/>
        <v>0</v>
      </c>
      <c r="G53" s="115"/>
      <c r="H53" s="115"/>
      <c r="I53" s="116"/>
      <c r="J53" s="65" t="s">
        <v>159</v>
      </c>
      <c r="K53" s="32">
        <v>682</v>
      </c>
      <c r="L53" s="114">
        <v>2415</v>
      </c>
      <c r="M53" s="133"/>
      <c r="N53" s="133">
        <v>5250</v>
      </c>
      <c r="O53" s="114">
        <f t="shared" si="13"/>
        <v>5250</v>
      </c>
      <c r="P53" s="48"/>
    </row>
    <row r="54" spans="1:16" ht="21.75" customHeight="1">
      <c r="A54" s="31" t="s">
        <v>130</v>
      </c>
      <c r="B54" s="32">
        <v>579</v>
      </c>
      <c r="C54" s="114">
        <v>229146</v>
      </c>
      <c r="D54" s="133"/>
      <c r="E54" s="133"/>
      <c r="F54" s="114">
        <f t="shared" si="11"/>
        <v>0</v>
      </c>
      <c r="G54" s="115"/>
      <c r="H54" s="115">
        <f t="shared" si="12"/>
        <v>0</v>
      </c>
      <c r="I54" s="116"/>
      <c r="J54" s="65" t="s">
        <v>131</v>
      </c>
      <c r="K54" s="32">
        <v>684</v>
      </c>
      <c r="L54" s="114"/>
      <c r="M54" s="133"/>
      <c r="N54" s="133">
        <v>8000</v>
      </c>
      <c r="O54" s="114">
        <f t="shared" si="13"/>
        <v>8000</v>
      </c>
      <c r="P54" s="48"/>
    </row>
    <row r="55" spans="1:16" ht="21.75" customHeight="1">
      <c r="A55" s="34" t="s">
        <v>132</v>
      </c>
      <c r="B55" s="35"/>
      <c r="C55" s="117">
        <f>SUM(C52:C54)</f>
        <v>332162</v>
      </c>
      <c r="D55" s="134"/>
      <c r="E55" s="134">
        <f>SUM(E52:E54)</f>
        <v>82934</v>
      </c>
      <c r="F55" s="117">
        <f t="shared" si="11"/>
        <v>82934</v>
      </c>
      <c r="G55" s="118"/>
      <c r="H55" s="115">
        <f t="shared" si="12"/>
        <v>0.301619629839315</v>
      </c>
      <c r="I55" s="116"/>
      <c r="J55" s="65" t="s">
        <v>133</v>
      </c>
      <c r="K55" s="32">
        <v>688</v>
      </c>
      <c r="L55" s="114">
        <v>136276</v>
      </c>
      <c r="M55" s="133">
        <v>34141</v>
      </c>
      <c r="N55" s="133">
        <v>69898</v>
      </c>
      <c r="O55" s="114">
        <f t="shared" si="13"/>
        <v>35757</v>
      </c>
      <c r="P55" s="48">
        <f>N55/M55*100</f>
        <v>204.73331185378285</v>
      </c>
    </row>
    <row r="56" spans="1:16" ht="21.75" customHeight="1">
      <c r="A56" s="31" t="s">
        <v>134</v>
      </c>
      <c r="B56" s="32">
        <v>581</v>
      </c>
      <c r="C56" s="114"/>
      <c r="D56" s="133"/>
      <c r="E56" s="133"/>
      <c r="F56" s="114">
        <f t="shared" si="11"/>
        <v>0</v>
      </c>
      <c r="G56" s="115"/>
      <c r="H56" s="115">
        <f t="shared" si="12"/>
        <v>0</v>
      </c>
      <c r="I56" s="116"/>
      <c r="J56" s="65" t="s">
        <v>135</v>
      </c>
      <c r="K56" s="32">
        <v>689</v>
      </c>
      <c r="L56" s="114"/>
      <c r="M56" s="133"/>
      <c r="N56" s="133"/>
      <c r="O56" s="114">
        <f t="shared" si="13"/>
        <v>0</v>
      </c>
      <c r="P56" s="48"/>
    </row>
    <row r="57" spans="1:16" ht="21.75" customHeight="1">
      <c r="A57" s="31" t="s">
        <v>136</v>
      </c>
      <c r="B57" s="32">
        <v>582</v>
      </c>
      <c r="C57" s="114"/>
      <c r="D57" s="133"/>
      <c r="E57" s="133">
        <v>475</v>
      </c>
      <c r="F57" s="114">
        <f t="shared" si="11"/>
        <v>475</v>
      </c>
      <c r="G57" s="115" t="e">
        <f>E57/C57*100</f>
        <v>#DIV/0!</v>
      </c>
      <c r="H57" s="115">
        <f t="shared" si="12"/>
        <v>0.0017275101185722942</v>
      </c>
      <c r="I57" s="116"/>
      <c r="J57" s="66" t="s">
        <v>137</v>
      </c>
      <c r="K57" s="32"/>
      <c r="L57" s="117">
        <f>SUM(L52:L56)</f>
        <v>138691</v>
      </c>
      <c r="M57" s="134">
        <f>SUM(M52:M56)</f>
        <v>34141</v>
      </c>
      <c r="N57" s="134">
        <f>SUM(N52:N56)</f>
        <v>83148</v>
      </c>
      <c r="O57" s="117">
        <f t="shared" si="13"/>
        <v>49007</v>
      </c>
      <c r="P57" s="47">
        <f>N57/M57*100</f>
        <v>243.54295421926716</v>
      </c>
    </row>
    <row r="58" spans="1:16" ht="21.75" customHeight="1">
      <c r="A58" s="31" t="s">
        <v>128</v>
      </c>
      <c r="B58" s="32">
        <v>584</v>
      </c>
      <c r="C58" s="114">
        <v>8000</v>
      </c>
      <c r="D58" s="133"/>
      <c r="E58" s="133"/>
      <c r="F58" s="114">
        <f t="shared" si="11"/>
        <v>0</v>
      </c>
      <c r="G58" s="115"/>
      <c r="H58" s="115">
        <f t="shared" si="12"/>
        <v>0</v>
      </c>
      <c r="I58" s="116"/>
      <c r="J58" s="65" t="s">
        <v>138</v>
      </c>
      <c r="K58" s="32" t="s">
        <v>139</v>
      </c>
      <c r="L58" s="114"/>
      <c r="M58" s="133"/>
      <c r="N58" s="133"/>
      <c r="O58" s="117">
        <f t="shared" si="13"/>
        <v>0</v>
      </c>
      <c r="P58" s="48"/>
    </row>
    <row r="59" spans="1:16" ht="21.75" customHeight="1">
      <c r="A59" s="31" t="s">
        <v>140</v>
      </c>
      <c r="B59" s="32">
        <v>588</v>
      </c>
      <c r="C59" s="114">
        <v>1171050</v>
      </c>
      <c r="D59" s="133">
        <v>99637</v>
      </c>
      <c r="E59" s="133">
        <v>91973</v>
      </c>
      <c r="F59" s="114">
        <f t="shared" si="11"/>
        <v>-7664</v>
      </c>
      <c r="G59" s="115">
        <f>E59/C59*100</f>
        <v>7.853891806498442</v>
      </c>
      <c r="H59" s="115">
        <f t="shared" si="12"/>
        <v>0.3344932381798939</v>
      </c>
      <c r="I59" s="116">
        <f>E59/D59*100</f>
        <v>92.30807832431726</v>
      </c>
      <c r="J59" s="66" t="s">
        <v>141</v>
      </c>
      <c r="K59" s="32"/>
      <c r="L59" s="117">
        <f>L58</f>
        <v>0</v>
      </c>
      <c r="M59" s="134"/>
      <c r="N59" s="134">
        <f>N58</f>
        <v>0</v>
      </c>
      <c r="O59" s="117">
        <f t="shared" si="13"/>
        <v>0</v>
      </c>
      <c r="P59" s="48"/>
    </row>
    <row r="60" spans="1:16" ht="21.75" customHeight="1">
      <c r="A60" s="31" t="s">
        <v>130</v>
      </c>
      <c r="B60" s="32">
        <v>589</v>
      </c>
      <c r="C60" s="114"/>
      <c r="D60" s="133"/>
      <c r="E60" s="133"/>
      <c r="F60" s="114">
        <f t="shared" si="11"/>
        <v>0</v>
      </c>
      <c r="G60" s="115"/>
      <c r="H60" s="115">
        <f t="shared" si="12"/>
        <v>0</v>
      </c>
      <c r="I60" s="116"/>
      <c r="J60" s="65"/>
      <c r="K60" s="32"/>
      <c r="L60" s="114"/>
      <c r="M60" s="133"/>
      <c r="N60" s="133"/>
      <c r="O60" s="117">
        <f t="shared" si="13"/>
        <v>0</v>
      </c>
      <c r="P60" s="48"/>
    </row>
    <row r="61" spans="1:17" ht="21.75" customHeight="1">
      <c r="A61" s="34" t="s">
        <v>142</v>
      </c>
      <c r="B61" s="32"/>
      <c r="C61" s="117">
        <f>SUM(C56:C60)</f>
        <v>1179050</v>
      </c>
      <c r="D61" s="134">
        <f>SUM(D56:D60)</f>
        <v>99637</v>
      </c>
      <c r="E61" s="134">
        <f>SUM(E56:E60)</f>
        <v>92448</v>
      </c>
      <c r="F61" s="117">
        <f>E61-D61</f>
        <v>-7189</v>
      </c>
      <c r="G61" s="118">
        <f>E61/C61*100</f>
        <v>7.840888851193757</v>
      </c>
      <c r="H61" s="118">
        <f t="shared" si="12"/>
        <v>0.33622074829846615</v>
      </c>
      <c r="I61" s="119">
        <f>E61/D61*100</f>
        <v>92.78480885614782</v>
      </c>
      <c r="J61" s="66" t="s">
        <v>143</v>
      </c>
      <c r="K61" s="32"/>
      <c r="L61" s="117">
        <f>L19+L22+L25+L33+L39+L47+L51+L57+L59</f>
        <v>24689646</v>
      </c>
      <c r="M61" s="134">
        <f>M19+M22+M25+M33+M39+M47+M51+M57+M59</f>
        <v>24385354</v>
      </c>
      <c r="N61" s="134">
        <f>N19+N22+N25+N33+N39+N47+N51+N57+N59</f>
        <v>26001536</v>
      </c>
      <c r="O61" s="117">
        <f t="shared" si="13"/>
        <v>1616182</v>
      </c>
      <c r="P61" s="47">
        <f>N61/M61*100</f>
        <v>106.62767495604125</v>
      </c>
      <c r="Q61" s="63"/>
    </row>
    <row r="62" spans="1:17" ht="21.75" customHeight="1" thickBot="1">
      <c r="A62" s="36" t="s">
        <v>144</v>
      </c>
      <c r="B62" s="37">
        <v>591</v>
      </c>
      <c r="C62" s="121">
        <v>270</v>
      </c>
      <c r="D62" s="136"/>
      <c r="E62" s="136"/>
      <c r="F62" s="121">
        <f t="shared" si="11"/>
        <v>0</v>
      </c>
      <c r="G62" s="122"/>
      <c r="H62" s="122">
        <f t="shared" si="12"/>
        <v>0</v>
      </c>
      <c r="I62" s="123"/>
      <c r="J62" s="68"/>
      <c r="K62" s="37"/>
      <c r="L62" s="121"/>
      <c r="M62" s="136"/>
      <c r="N62" s="136"/>
      <c r="O62" s="121">
        <f t="shared" si="13"/>
        <v>0</v>
      </c>
      <c r="P62" s="61"/>
      <c r="Q62" s="63"/>
    </row>
    <row r="63" spans="12:15" ht="16.5">
      <c r="L63" s="129"/>
      <c r="M63" s="124"/>
      <c r="N63" s="143"/>
      <c r="O63" s="124"/>
    </row>
    <row r="64" spans="12:17" ht="16.5">
      <c r="L64" s="124"/>
      <c r="M64" s="124"/>
      <c r="N64" s="143"/>
      <c r="O64" s="124"/>
      <c r="Q64" s="63"/>
    </row>
    <row r="65" spans="12:15" ht="16.5">
      <c r="L65" s="124"/>
      <c r="M65" s="124"/>
      <c r="N65" s="143"/>
      <c r="O65" s="124"/>
    </row>
    <row r="66" spans="12:15" ht="16.5">
      <c r="L66" s="124"/>
      <c r="M66" s="124"/>
      <c r="N66" s="124"/>
      <c r="O66" s="124"/>
    </row>
    <row r="67" spans="12:15" ht="16.5">
      <c r="L67" s="124"/>
      <c r="M67" s="124"/>
      <c r="N67" s="124"/>
      <c r="O67" s="124"/>
    </row>
    <row r="68" spans="12:15" ht="16.5">
      <c r="L68" s="124"/>
      <c r="M68" s="124"/>
      <c r="N68" s="124"/>
      <c r="O68" s="124"/>
    </row>
    <row r="69" spans="12:15" ht="16.5">
      <c r="L69" s="124"/>
      <c r="M69" s="124"/>
      <c r="N69" s="124"/>
      <c r="O69" s="124"/>
    </row>
    <row r="70" spans="12:15" ht="16.5">
      <c r="L70" s="124"/>
      <c r="M70" s="124"/>
      <c r="N70" s="124"/>
      <c r="O70" s="124"/>
    </row>
    <row r="71" spans="12:15" ht="16.5">
      <c r="L71" s="124"/>
      <c r="M71" s="124"/>
      <c r="N71" s="124"/>
      <c r="O71" s="124"/>
    </row>
    <row r="72" spans="12:15" ht="16.5">
      <c r="L72" s="124"/>
      <c r="M72" s="124"/>
      <c r="N72" s="124"/>
      <c r="O72" s="124"/>
    </row>
    <row r="73" spans="12:15" ht="16.5">
      <c r="L73" s="124"/>
      <c r="M73" s="124"/>
      <c r="N73" s="124"/>
      <c r="O73" s="124"/>
    </row>
    <row r="74" spans="12:15" ht="16.5">
      <c r="L74" s="124"/>
      <c r="M74" s="124"/>
      <c r="N74" s="124"/>
      <c r="O74" s="124"/>
    </row>
    <row r="75" spans="12:15" ht="16.5">
      <c r="L75" s="124"/>
      <c r="M75" s="124"/>
      <c r="N75" s="124"/>
      <c r="O75" s="124"/>
    </row>
    <row r="76" spans="12:15" ht="16.5">
      <c r="L76" s="124"/>
      <c r="M76" s="124"/>
      <c r="N76" s="124"/>
      <c r="O76" s="124"/>
    </row>
    <row r="77" spans="12:15" ht="16.5">
      <c r="L77" s="124"/>
      <c r="M77" s="124"/>
      <c r="N77" s="124"/>
      <c r="O77" s="124"/>
    </row>
    <row r="78" spans="12:15" ht="16.5">
      <c r="L78" s="124"/>
      <c r="M78" s="124"/>
      <c r="N78" s="124"/>
      <c r="O78" s="124"/>
    </row>
    <row r="79" spans="12:15" ht="16.5">
      <c r="L79" s="124"/>
      <c r="M79" s="124"/>
      <c r="N79" s="124"/>
      <c r="O79" s="124"/>
    </row>
    <row r="80" spans="12:15" ht="16.5">
      <c r="L80" s="124"/>
      <c r="M80" s="124"/>
      <c r="N80" s="124"/>
      <c r="O80" s="124"/>
    </row>
    <row r="81" spans="12:15" ht="16.5">
      <c r="L81" s="124"/>
      <c r="M81" s="124"/>
      <c r="N81" s="124"/>
      <c r="O81" s="124"/>
    </row>
    <row r="82" spans="12:15" ht="16.5">
      <c r="L82" s="124"/>
      <c r="M82" s="124"/>
      <c r="N82" s="124"/>
      <c r="O82" s="124"/>
    </row>
    <row r="83" spans="12:15" ht="16.5">
      <c r="L83" s="124"/>
      <c r="M83" s="124"/>
      <c r="N83" s="124"/>
      <c r="O83" s="124"/>
    </row>
  </sheetData>
  <mergeCells count="1">
    <mergeCell ref="A1:O1"/>
  </mergeCells>
  <printOptions horizontalCentered="1"/>
  <pageMargins left="0.3937007874015748" right="0.3937007874015748" top="0.3937007874015748" bottom="0.1968503937007874" header="0.5118110236220472" footer="0.5118110236220472"/>
  <pageSetup horizontalDpi="300" verticalDpi="3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ŽSR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O320</dc:creator>
  <cp:keywords/>
  <dc:description/>
  <cp:lastModifiedBy>JuhasM</cp:lastModifiedBy>
  <cp:lastPrinted>2005-03-22T15:26:30Z</cp:lastPrinted>
  <dcterms:created xsi:type="dcterms:W3CDTF">1999-10-21T11:34:26Z</dcterms:created>
  <dcterms:modified xsi:type="dcterms:W3CDTF">2005-03-24T06:57:53Z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1803243407</vt:i4>
  </property>
  <property fmtid="{D5CDD505-2E9C-101B-9397-08002B2CF9AE}" pid="3" name="_EmailSubject">
    <vt:lpwstr>Vyhodnotenie 550 - prílohy</vt:lpwstr>
  </property>
  <property fmtid="{D5CDD505-2E9C-101B-9397-08002B2CF9AE}" pid="4" name="_AuthorEmail">
    <vt:lpwstr>Valentovicova.Edita@zscargo.sk</vt:lpwstr>
  </property>
  <property fmtid="{D5CDD505-2E9C-101B-9397-08002B2CF9AE}" pid="5" name="_AuthorEmailDisplayName">
    <vt:lpwstr>Valentovičová Edita</vt:lpwstr>
  </property>
  <property fmtid="{D5CDD505-2E9C-101B-9397-08002B2CF9AE}" pid="6" name="_PreviousAdHocReviewCycleID">
    <vt:i4>124570553</vt:i4>
  </property>
</Properties>
</file>