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ríloha č.2" sheetId="1" r:id="rId1"/>
    <sheet name="Príloha č.3" sheetId="2" r:id="rId2"/>
    <sheet name="Príloha č.4" sheetId="3" r:id="rId3"/>
    <sheet name="Príloha č.5" sheetId="4" r:id="rId4"/>
    <sheet name="Príloha č.6" sheetId="5" r:id="rId5"/>
    <sheet name="Príloha č.6a" sheetId="6" r:id="rId6"/>
  </sheets>
  <definedNames>
    <definedName name="_xlnm.Print_Titles" localSheetId="4">'Príloha č.6'!$1:$2</definedName>
    <definedName name="_xlnm.Print_Titles" localSheetId="5">'Príloha č.6a'!$1:$2</definedName>
    <definedName name="_xlnm.Print_Area" localSheetId="3">'Príloha č.5'!$A:$IV</definedName>
  </definedNames>
  <calcPr fullCalcOnLoad="1"/>
</workbook>
</file>

<file path=xl/sharedStrings.xml><?xml version="1.0" encoding="utf-8"?>
<sst xmlns="http://schemas.openxmlformats.org/spreadsheetml/2006/main" count="1046" uniqueCount="265">
  <si>
    <t>VLKM</t>
  </si>
  <si>
    <t>TIS.HRTKM</t>
  </si>
  <si>
    <t>TIS.HRT</t>
  </si>
  <si>
    <t>Osobná doprava</t>
  </si>
  <si>
    <t>Nákladná  doprava</t>
  </si>
  <si>
    <t>SUMA</t>
  </si>
  <si>
    <t>Kalkulačná položka</t>
  </si>
  <si>
    <t>EON</t>
  </si>
  <si>
    <t>(tis. Sk)</t>
  </si>
  <si>
    <t>Dopravná cesta celkom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</si>
  <si>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</si>
  <si>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</si>
  <si>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</si>
  <si>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</si>
  <si>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</si>
  <si>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</si>
  <si>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r>
      <t xml:space="preserve">   </t>
    </r>
    <r>
      <rPr>
        <i/>
        <sz val="10"/>
        <rFont val="Arial CE"/>
        <family val="0"/>
      </rPr>
      <t>Zákonné soc. poistenie</t>
    </r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</si>
  <si>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</si>
  <si>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</si>
  <si>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</si>
  <si>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</si>
  <si>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</si>
  <si>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  Správna réžia</t>
  </si>
  <si>
    <t xml:space="preserve">  Správna réžia sieťová</t>
  </si>
  <si>
    <t>OSOBNÁ DOPRAVA</t>
  </si>
  <si>
    <t>KATEGÓRIA</t>
  </si>
  <si>
    <t>JAZDA VLAKU</t>
  </si>
  <si>
    <t>VÝKONY</t>
  </si>
  <si>
    <t xml:space="preserve">CELKOM </t>
  </si>
  <si>
    <t>TRATE</t>
  </si>
  <si>
    <t>SK/VLKM</t>
  </si>
  <si>
    <t>SK/ TIS.HRTKM</t>
  </si>
  <si>
    <t>TIS.SK</t>
  </si>
  <si>
    <t>CELKOM</t>
  </si>
  <si>
    <t>NÁKLADNÁ DOPRAVA</t>
  </si>
  <si>
    <t>SK/TIS.HRT</t>
  </si>
  <si>
    <t xml:space="preserve"> - sadzby sú v súlade s cenovým výmerom MF č. R-7/1999 a neobsahujú DPH</t>
  </si>
  <si>
    <t>OD</t>
  </si>
  <si>
    <t>Ukazovateľ</t>
  </si>
  <si>
    <t>M.j.</t>
  </si>
  <si>
    <t>ZVVZ</t>
  </si>
  <si>
    <t>Trate celkom</t>
  </si>
  <si>
    <t>km</t>
  </si>
  <si>
    <t>Dopravný výkon OD (Celkom)</t>
  </si>
  <si>
    <t>tis.vlkm</t>
  </si>
  <si>
    <t>Dopravný výkon ND (Celkom)</t>
  </si>
  <si>
    <t>tis.hrtkm</t>
  </si>
  <si>
    <t>tis.hrt</t>
  </si>
  <si>
    <t>mil.Sk</t>
  </si>
  <si>
    <t>Strata - celkom</t>
  </si>
  <si>
    <t>Strata nekrytá ŠR</t>
  </si>
  <si>
    <t>Vlak.</t>
  </si>
  <si>
    <t>Kat.</t>
  </si>
  <si>
    <t>Km</t>
  </si>
  <si>
    <t>DO</t>
  </si>
  <si>
    <t>úsek</t>
  </si>
  <si>
    <t>trate</t>
  </si>
  <si>
    <t>1</t>
  </si>
  <si>
    <t>Čierna nad Tisou štátna hranica</t>
  </si>
  <si>
    <t>Čierna nad Tisou</t>
  </si>
  <si>
    <t>Dobrá pri Čiernej nad Tisou</t>
  </si>
  <si>
    <t>Michaľany</t>
  </si>
  <si>
    <t>Košice</t>
  </si>
  <si>
    <t>Kysak</t>
  </si>
  <si>
    <t>Margecany</t>
  </si>
  <si>
    <t>Spišská Nová Ves</t>
  </si>
  <si>
    <t>Poprad – Tatry</t>
  </si>
  <si>
    <t>Štrba</t>
  </si>
  <si>
    <t>Liptovský Mikuláš</t>
  </si>
  <si>
    <t>Kraľovany</t>
  </si>
  <si>
    <t>Vrútky</t>
  </si>
  <si>
    <t>Žilina</t>
  </si>
  <si>
    <t>Púchov</t>
  </si>
  <si>
    <t>Čadca</t>
  </si>
  <si>
    <t>Prešov</t>
  </si>
  <si>
    <t>Plaveč</t>
  </si>
  <si>
    <t>Plaveč štátna hranica</t>
  </si>
  <si>
    <t>Barca</t>
  </si>
  <si>
    <t>Čaňa</t>
  </si>
  <si>
    <t>Čaňa štátna hranica</t>
  </si>
  <si>
    <t>Skalité</t>
  </si>
  <si>
    <t>Skalité štátna hranica</t>
  </si>
  <si>
    <t>Štúrovo</t>
  </si>
  <si>
    <t>Štúrovo štátna hranica</t>
  </si>
  <si>
    <t>Nové Zámky</t>
  </si>
  <si>
    <t>Palárikovo</t>
  </si>
  <si>
    <t>Galanta</t>
  </si>
  <si>
    <t>Bratislava – Vajnory</t>
  </si>
  <si>
    <t>Bratislava hlavná stanica</t>
  </si>
  <si>
    <t>Komárno štátna hranica</t>
  </si>
  <si>
    <t>Komárno</t>
  </si>
  <si>
    <t>Trenčianska Teplá</t>
  </si>
  <si>
    <t>Trenčín</t>
  </si>
  <si>
    <t>Nové Mesto nad Váhom</t>
  </si>
  <si>
    <t>Leopoldov</t>
  </si>
  <si>
    <t>Trnava</t>
  </si>
  <si>
    <t>Bratislava – Rača</t>
  </si>
  <si>
    <t>Devínska Nová Ves</t>
  </si>
  <si>
    <t>Kúty</t>
  </si>
  <si>
    <t>Kúty štátna hranica</t>
  </si>
  <si>
    <t>Rusovce</t>
  </si>
  <si>
    <t>Rusovce štátna hranica</t>
  </si>
  <si>
    <t>Bratislava ústredná nákladná st.</t>
  </si>
  <si>
    <t>Bratislava - Nové Mesto</t>
  </si>
  <si>
    <t>Bratislava Petržalka štátna hranica</t>
  </si>
  <si>
    <t>Bratislava – Petržalka</t>
  </si>
  <si>
    <t>Bratislava – Pálenisko</t>
  </si>
  <si>
    <t>Bratislava – Nové Mesto</t>
  </si>
  <si>
    <t>Sereď</t>
  </si>
  <si>
    <t>Čadca štátna hranica</t>
  </si>
  <si>
    <t>Lúky pod Makytou</t>
  </si>
  <si>
    <t>Lúky pod Makytou štátna hranica</t>
  </si>
  <si>
    <t>2</t>
  </si>
  <si>
    <t>Maťovce štátna hranica ŠRT</t>
  </si>
  <si>
    <t>Maťovce ŠRT</t>
  </si>
  <si>
    <t>Vojany ŠRT</t>
  </si>
  <si>
    <t>Haniska pri Košiciach ŠRT</t>
  </si>
  <si>
    <t>Humenné</t>
  </si>
  <si>
    <t>Strážske</t>
  </si>
  <si>
    <t>Bánovce nad Ondavou</t>
  </si>
  <si>
    <t>Trebišov</t>
  </si>
  <si>
    <t>Výh. Červený Dvor NR</t>
  </si>
  <si>
    <t>Maťovce</t>
  </si>
  <si>
    <t>Veľké Kapušany</t>
  </si>
  <si>
    <t>Kapušany pri Prešove</t>
  </si>
  <si>
    <t>Haniska pri Košiciach</t>
  </si>
  <si>
    <t>Rožňava</t>
  </si>
  <si>
    <t>Plešivec</t>
  </si>
  <si>
    <t>Červená Skala</t>
  </si>
  <si>
    <t>Brezno</t>
  </si>
  <si>
    <t>Banská Bystrica</t>
  </si>
  <si>
    <t>Studený Potok</t>
  </si>
  <si>
    <t>Poprad Tatry</t>
  </si>
  <si>
    <t>Lenartovce</t>
  </si>
  <si>
    <t>Jesenské</t>
  </si>
  <si>
    <t>Fiľakovo</t>
  </si>
  <si>
    <t>Lučenec</t>
  </si>
  <si>
    <t>Zvolen nákladná st.</t>
  </si>
  <si>
    <t>Zvolen osobná st.</t>
  </si>
  <si>
    <t>Fiľakovo štátna hranica</t>
  </si>
  <si>
    <t>Hronská Dúbrava</t>
  </si>
  <si>
    <t>Diviaky</t>
  </si>
  <si>
    <t>Martin</t>
  </si>
  <si>
    <t xml:space="preserve">Komárno </t>
  </si>
  <si>
    <t>Komárno Dunaj</t>
  </si>
  <si>
    <t>Žiar nad Hronom</t>
  </si>
  <si>
    <t>Kozárovce</t>
  </si>
  <si>
    <t>Levice</t>
  </si>
  <si>
    <t>Uľany nad Žitavou</t>
  </si>
  <si>
    <t>Šurany</t>
  </si>
  <si>
    <t>Prievidza</t>
  </si>
  <si>
    <t>Chynorany</t>
  </si>
  <si>
    <t>Topoľčany</t>
  </si>
  <si>
    <t>Jelšovce</t>
  </si>
  <si>
    <t>Lužianky</t>
  </si>
  <si>
    <t>Zbehy</t>
  </si>
  <si>
    <t>Nitra</t>
  </si>
  <si>
    <t>Zlaté Moravce</t>
  </si>
  <si>
    <t>Devínska nová Ves</t>
  </si>
  <si>
    <t>Devínska nová Ves štátna hranica</t>
  </si>
  <si>
    <t>Bratislava – Nové mesto</t>
  </si>
  <si>
    <t>Bratislava predmestie</t>
  </si>
  <si>
    <t>Bratislava východ</t>
  </si>
  <si>
    <t>Bratislava - Rača</t>
  </si>
  <si>
    <t>Bratislava - Vajnory</t>
  </si>
  <si>
    <t>Vajnory - odb. Močiar</t>
  </si>
  <si>
    <t>3</t>
  </si>
  <si>
    <t>Medzilaborce štátna hranica</t>
  </si>
  <si>
    <t>Medzilaborce</t>
  </si>
  <si>
    <t>Stakčín</t>
  </si>
  <si>
    <t>Vranov nad Topľou</t>
  </si>
  <si>
    <t>Bardejov</t>
  </si>
  <si>
    <t>Moldava nad Bodvou</t>
  </si>
  <si>
    <t>Medzev</t>
  </si>
  <si>
    <t>Dobšiná</t>
  </si>
  <si>
    <t>Slavošovce</t>
  </si>
  <si>
    <t>Muráň</t>
  </si>
  <si>
    <t>Tatranská Lomnica</t>
  </si>
  <si>
    <t>Poprad - Tatry</t>
  </si>
  <si>
    <t>Starý Smokovec</t>
  </si>
  <si>
    <t>Štrbské Pleso</t>
  </si>
  <si>
    <t>Spišské Podhradie</t>
  </si>
  <si>
    <t>Spišské Vlachy</t>
  </si>
  <si>
    <t>Levoča</t>
  </si>
  <si>
    <t>Trstená</t>
  </si>
  <si>
    <t>Makov</t>
  </si>
  <si>
    <t>Rajec</t>
  </si>
  <si>
    <t>Lenartovce štátna hranica</t>
  </si>
  <si>
    <t>Rimavská Sobota</t>
  </si>
  <si>
    <t>Tisovec</t>
  </si>
  <si>
    <t>Pohronská Polhora</t>
  </si>
  <si>
    <t>Poltár</t>
  </si>
  <si>
    <t>Veľký Krtíš</t>
  </si>
  <si>
    <t>Malé Straciny</t>
  </si>
  <si>
    <t>Bušince štátna hranica</t>
  </si>
  <si>
    <t>Kalonda štátna hranica</t>
  </si>
  <si>
    <t>Utekáč</t>
  </si>
  <si>
    <t>Breznička</t>
  </si>
  <si>
    <t>Katarínska Huta</t>
  </si>
  <si>
    <t>Šahy</t>
  </si>
  <si>
    <t>Čata</t>
  </si>
  <si>
    <t>Banská Štiavnica</t>
  </si>
  <si>
    <t>Horná Štubňa</t>
  </si>
  <si>
    <t>Sklené pri Handlovej</t>
  </si>
  <si>
    <t>Handlová</t>
  </si>
  <si>
    <t>Nitrianske Pravno</t>
  </si>
  <si>
    <t>Topoľčianky</t>
  </si>
  <si>
    <t>Úľany nad Žitavou</t>
  </si>
  <si>
    <t>Radošina</t>
  </si>
  <si>
    <t>Neded</t>
  </si>
  <si>
    <t>Šaľa</t>
  </si>
  <si>
    <t>Dunajská Streda</t>
  </si>
  <si>
    <t>Kolárovo</t>
  </si>
  <si>
    <t>Devínske Jazero</t>
  </si>
  <si>
    <t>Stupava</t>
  </si>
  <si>
    <t>Plavecký Mikuláš</t>
  </si>
  <si>
    <t>Zohor</t>
  </si>
  <si>
    <t>Záhorská Ves</t>
  </si>
  <si>
    <t>Brezová pod Bradlom</t>
  </si>
  <si>
    <t>Jablonica</t>
  </si>
  <si>
    <t>Vrbovce</t>
  </si>
  <si>
    <t>Vrbovce štátna hranica</t>
  </si>
  <si>
    <t>Holíč nad Moravou</t>
  </si>
  <si>
    <t>Skalica na Slovensku</t>
  </si>
  <si>
    <t>Skalica na Slovensku štátna hranica</t>
  </si>
  <si>
    <t>Holíč nad Moravou štátna hranica</t>
  </si>
  <si>
    <t>Trenčianska Teplice</t>
  </si>
  <si>
    <t>Piešťany</t>
  </si>
  <si>
    <t>Vrbové</t>
  </si>
  <si>
    <t>Nemšová</t>
  </si>
  <si>
    <t>Lednické Rovne</t>
  </si>
  <si>
    <t>Nemšová štátna hranica</t>
  </si>
  <si>
    <t>Priepustnosť</t>
  </si>
  <si>
    <t>PCR</t>
  </si>
  <si>
    <t>NTR</t>
  </si>
  <si>
    <t>vlakov/24 hod</t>
  </si>
  <si>
    <t>km/hod</t>
  </si>
  <si>
    <t>Poznámka</t>
  </si>
  <si>
    <t>Priemerná cestovná rýchlosť</t>
  </si>
  <si>
    <t>Najväčšia traťová rýchlosť</t>
  </si>
  <si>
    <t>v tom</t>
  </si>
  <si>
    <t>US Steel</t>
  </si>
  <si>
    <t>Železničná spoločnosť, a.s.</t>
  </si>
  <si>
    <t>Výkony Železničnej spoločnosti, a.s.</t>
  </si>
  <si>
    <t>Výkony US Steel</t>
  </si>
  <si>
    <t>Spolu Železničná spoločnosť, a.s.</t>
  </si>
  <si>
    <t>Spolu US Steel</t>
  </si>
  <si>
    <t>SPOLU DOPRAVCOVIA</t>
  </si>
  <si>
    <t>Ekonomicky oprávnené náklady bez konsolidačnej funkcie</t>
  </si>
  <si>
    <t>8.Finančné náklady  */</t>
  </si>
  <si>
    <t>*/ = finančné náklady bez konsolidačnej funkcie ŽSR voči  Železničnej spoločnosti, a.s.</t>
  </si>
  <si>
    <t>9. Zisk</t>
  </si>
  <si>
    <t xml:space="preserve">  Úplné vlastné náklady</t>
  </si>
  <si>
    <t>Ekonomicky oprávnené náklady celkom</t>
  </si>
  <si>
    <t>Tržby - poplatok za používanie ŽDC ŽS, a.s.</t>
  </si>
  <si>
    <t>Tržby - poplatok za používanie ŽDC US Steel</t>
  </si>
  <si>
    <t>Tržby z fin. operácií k fin. nákladom */</t>
  </si>
  <si>
    <t>Tržby celkom</t>
  </si>
  <si>
    <t>bez konsolidačnej funkcie ŽSR</t>
  </si>
  <si>
    <t>Úhrada zo ŠR - preddavok</t>
  </si>
  <si>
    <t>*/ = výnosy z operácii k finančným nákladom bez konsolidačnej funkcie ŽSR</t>
  </si>
  <si>
    <t xml:space="preserve">Rušňové vlaky (Lv vlaky) pre osobnú dopravu účtované cenami </t>
  </si>
  <si>
    <t>nákladnej dopravy (Cenový výmer MF SR č. R-7/1999)</t>
  </si>
  <si>
    <t xml:space="preserve">Výkony osobnej dopravy pozostávajú z výkonov IC, EC vlakov (cca 5% podiel) a výkonov </t>
  </si>
  <si>
    <t xml:space="preserve">zabezpečovaných na základe Zmluvy o VVZ </t>
  </si>
</sst>
</file>

<file path=xl/styles.xml><?xml version="1.0" encoding="utf-8"?>
<styleSheet xmlns="http://schemas.openxmlformats.org/spreadsheetml/2006/main">
  <numFmts count="20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\ ##0\ ###"/>
    <numFmt numFmtId="173" formatCode="0.00&quot; &quot;"/>
    <numFmt numFmtId="174" formatCode="#,##0&quot; &quot;"/>
    <numFmt numFmtId="175" formatCode="#\ ##0"/>
    <numFmt numFmtId="176" formatCode="#\ ##0&quot; &quot;"/>
    <numFmt numFmtId="177" formatCode="#,##0&quot;  &quot;"/>
    <numFmt numFmtId="178" formatCode="General_)"/>
    <numFmt numFmtId="179" formatCode="###\ ###\ ###\ ###\ ###\ "/>
    <numFmt numFmtId="180" formatCode="###\ ###\ ###\ ##0&quot; &quot;"/>
    <numFmt numFmtId="181" formatCode="0.00%&quot; &quot;"/>
    <numFmt numFmtId="182" formatCode="\ ###\ ###\ ##0\ ###"/>
    <numFmt numFmtId="183" formatCode="0.00&quot; % &quot;"/>
    <numFmt numFmtId="184" formatCode="0.00&quot;% &quot;"/>
    <numFmt numFmtId="185" formatCode="###\ ###"/>
    <numFmt numFmtId="186" formatCode="###\ ###\ ##0"/>
    <numFmt numFmtId="187" formatCode="###\ ###\ ##0\ "/>
    <numFmt numFmtId="188" formatCode="###\ ###\ ###\ ###\ ###.000\ "/>
    <numFmt numFmtId="189" formatCode="#,##0.00&quot;   &quot;"/>
    <numFmt numFmtId="190" formatCode="#,##0.000&quot;   &quot;"/>
    <numFmt numFmtId="191" formatCode="#,##0&quot;   &quot;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000000"/>
    <numFmt numFmtId="199" formatCode="0.0"/>
    <numFmt numFmtId="200" formatCode="#,##0.0&quot;   &quot;"/>
    <numFmt numFmtId="201" formatCode="####\ ###\ ###\ ###\ ###.000\ "/>
    <numFmt numFmtId="202" formatCode="##\ ###\ ###\ ###\ ###.000\ "/>
    <numFmt numFmtId="203" formatCode="#\ ###\ ###\ ###\ ###.000\ "/>
    <numFmt numFmtId="204" formatCode="#,##0.000"/>
    <numFmt numFmtId="205" formatCode="###.0\ ###\ ##0\ "/>
    <numFmt numFmtId="206" formatCode="###.0\ ###"/>
    <numFmt numFmtId="207" formatCode="###.\ ###"/>
    <numFmt numFmtId="208" formatCode="###.###"/>
    <numFmt numFmtId="209" formatCode="###.##"/>
    <numFmt numFmtId="210" formatCode="#,##0.00&quot; &quot;"/>
    <numFmt numFmtId="211" formatCode="#,##0.0&quot; &quot;"/>
    <numFmt numFmtId="212" formatCode="#,##0.0000"/>
    <numFmt numFmtId="213" formatCode="#,##0.0000&quot;   &quot;"/>
    <numFmt numFmtId="214" formatCode="0.000000000"/>
    <numFmt numFmtId="215" formatCode="&quot;Ł&quot;#,##0;\-&quot;Ł&quot;#,##0"/>
    <numFmt numFmtId="216" formatCode="&quot;Ł&quot;#,##0;[Red]\-&quot;Ł&quot;#,##0"/>
    <numFmt numFmtId="217" formatCode="&quot;Ł&quot;#,##0.00;\-&quot;Ł&quot;#,##0.00"/>
    <numFmt numFmtId="218" formatCode="&quot;Ł&quot;#,##0.00;[Red]\-&quot;Ł&quot;#,##0.00"/>
    <numFmt numFmtId="219" formatCode="_-&quot;Ł&quot;* #,##0_-;\-&quot;Ł&quot;* #,##0_-;_-&quot;Ł&quot;* &quot;-&quot;_-;_-@_-"/>
    <numFmt numFmtId="220" formatCode="_-* #,##0_-;\-* #,##0_-;_-* &quot;-&quot;_-;_-@_-"/>
    <numFmt numFmtId="221" formatCode="_-&quot;Ł&quot;* #,##0.00_-;\-&quot;Ł&quot;* #,##0.00_-;_-&quot;Ł&quot;* &quot;-&quot;??_-;_-@_-"/>
    <numFmt numFmtId="222" formatCode="_-* #,##0.00_-;\-* #,##0.00_-;_-* &quot;-&quot;??_-;_-@_-"/>
    <numFmt numFmtId="223" formatCode="0.0%"/>
    <numFmt numFmtId="224" formatCode="#,##0.0000_ ;[Red]\-#,##0.0000\ "/>
    <numFmt numFmtId="225" formatCode="#,##0.00000"/>
    <numFmt numFmtId="226" formatCode="#,##0.000000"/>
    <numFmt numFmtId="227" formatCode="#,##0.0000000"/>
    <numFmt numFmtId="228" formatCode="#,##0_ "/>
    <numFmt numFmtId="229" formatCode="#,##0.0_ "/>
    <numFmt numFmtId="230" formatCode="#,##0&quot;Sk&quot;;\-#,##0&quot;Sk&quot;"/>
    <numFmt numFmtId="231" formatCode="#,##0&quot;Sk&quot;;[Red]\-#,##0&quot;Sk&quot;"/>
    <numFmt numFmtId="232" formatCode="#,##0.00&quot;Sk&quot;;\-#,##0.00&quot;Sk&quot;"/>
    <numFmt numFmtId="233" formatCode="#,##0.00&quot;Sk&quot;;[Red]\-#,##0.00&quot;Sk&quot;"/>
    <numFmt numFmtId="234" formatCode="_-* #,##0&quot;Sk&quot;_-;\-* #,##0&quot;Sk&quot;_-;_-* &quot;-&quot;&quot;Sk&quot;_-;_-@_-"/>
    <numFmt numFmtId="235" formatCode="_-* #,##0_S_k_-;\-* #,##0_S_k_-;_-* &quot;-&quot;_S_k_-;_-@_-"/>
    <numFmt numFmtId="236" formatCode="_-* #,##0.00&quot;Sk&quot;_-;\-* #,##0.00&quot;Sk&quot;_-;_-* &quot;-&quot;??&quot;Sk&quot;_-;_-@_-"/>
    <numFmt numFmtId="237" formatCode="_-* #,##0.00_S_k_-;\-* #,##0.00_S_k_-;_-* &quot;-&quot;??_S_k_-;_-@_-"/>
    <numFmt numFmtId="238" formatCode="##\ ###\ ###\ ##0"/>
    <numFmt numFmtId="239" formatCode="##\ ###\ ###\ ##0.00"/>
    <numFmt numFmtId="240" formatCode="\ ###\ ###\ ###\ ##0"/>
    <numFmt numFmtId="241" formatCode="#\ ###\ ##0"/>
    <numFmt numFmtId="242" formatCode="###\ ###\ ###\ ##0"/>
    <numFmt numFmtId="243" formatCode="###.0\ ###\ ###\ ##0"/>
    <numFmt numFmtId="244" formatCode="###.\ ###\ ###\ ##0"/>
    <numFmt numFmtId="245" formatCode="###.###\ ###\ ##0"/>
    <numFmt numFmtId="246" formatCode="###.##\ ###\ ##0"/>
    <numFmt numFmtId="247" formatCode="###.#\ ###\ ##0"/>
    <numFmt numFmtId="248" formatCode="###.\ ###\ ##0"/>
    <numFmt numFmtId="249" formatCode="###.###\ ##0"/>
    <numFmt numFmtId="250" formatCode="###.##\ ##0"/>
    <numFmt numFmtId="251" formatCode="###.#\ ##0"/>
    <numFmt numFmtId="252" formatCode="###.\ ##0"/>
    <numFmt numFmtId="253" formatCode="###.##0"/>
    <numFmt numFmtId="254" formatCode="###.#"/>
    <numFmt numFmtId="255" formatCode="0.000%"/>
    <numFmt numFmtId="256" formatCode="0.0000000000"/>
    <numFmt numFmtId="257" formatCode="0.00000000000"/>
    <numFmt numFmtId="258" formatCode="0.000000000000"/>
    <numFmt numFmtId="259" formatCode="#,##0;[Red]#,##0"/>
    <numFmt numFmtId="260" formatCode="#"/>
    <numFmt numFmtId="261" formatCode="_-* #,##0.00000_-;\-* #,##0.00000_-;_-* &quot;-&quot;_-;_-@_-"/>
    <numFmt numFmtId="262" formatCode="_-* #,##0.000_-;\-* #,##0.000_-;_-* &quot;-&quot;_-;_-@_-"/>
    <numFmt numFmtId="263" formatCode="_-* #,##0.0_-;\-* #,##0.0_-;_-* &quot;-&quot;_-;_-@_-"/>
    <numFmt numFmtId="264" formatCode="_-* #,##0.00_-;\-* #,##0.00_-;_-* &quot;-&quot;_-;_-@_-"/>
    <numFmt numFmtId="265" formatCode="_-* #,##0.000\ _S_k_-;\-* #,##0.000\ _S_k_-;_-* &quot;-&quot;???\ _S_k_-;_-@_-"/>
    <numFmt numFmtId="266" formatCode="_-* #,##0.0\ _S_k_-;\-* #,##0.0\ _S_k_-;_-* &quot;-&quot;?\ _S_k_-;_-@_-"/>
    <numFmt numFmtId="267" formatCode="* _-#,##0\ &quot;Sk&quot;;* \-#,##0\ &quot;Sk&quot;;* _-&quot;-&quot;\ &quot;Sk&quot;;@"/>
    <numFmt numFmtId="268" formatCode="* #,##0;* \-#,##0;* &quot;-&quot;;@"/>
    <numFmt numFmtId="269" formatCode="* _-#,##0.00\ &quot;Sk&quot;;* \-#,##0.00\ &quot;Sk&quot;;* _-&quot;-&quot;??\ &quot;Sk&quot;;@"/>
    <numFmt numFmtId="270" formatCode="* #,##0.00;* \-#,##0.00;* &quot;-&quot;??;@"/>
    <numFmt numFmtId="271" formatCode="\$#,##0_);\(\$#,##0\)"/>
    <numFmt numFmtId="272" formatCode="\$#,##0_);[Red]\(\$#,##0\)"/>
    <numFmt numFmtId="273" formatCode="\$#,##0.00_);\(\$#,##0.00\)"/>
    <numFmt numFmtId="274" formatCode="\$#,##0.00_);[Red]\(\$#,##0.00\)"/>
    <numFmt numFmtId="275" formatCode="#,##0\ &quot;Sk&quot;"/>
    <numFmt numFmtId="276" formatCode="#,##0\ _S_k"/>
    <numFmt numFmtId="277" formatCode="#,##0.000\ &quot;Sk&quot;;[Red]\-#,##0.000\ &quot;Sk&quot;"/>
    <numFmt numFmtId="278" formatCode="#,##0.000\ &quot;Sk&quot;"/>
    <numFmt numFmtId="279" formatCode="#,##0.00\ &quot;Sk&quot;"/>
    <numFmt numFmtId="280" formatCode="_-* #,##0.0\ &quot;Kč&quot;_-;\-* #,##0.0\ &quot;Kč&quot;_-;_-* &quot;-&quot;??\ &quot;Kč&quot;_-;_-@_-"/>
    <numFmt numFmtId="281" formatCode="_-* #,##0\ &quot;Kč&quot;_-;\-* #,##0\ &quot;Kč&quot;_-;_-* &quot;-&quot;??\ &quot;Kč&quot;_-;_-@_-"/>
    <numFmt numFmtId="282" formatCode="_-* #,##0\ &quot;Sk&quot;_-;\-* #,##0\ &quot;Kč&quot;_-;_-* &quot;-&quot;??\ &quot;Kč&quot;_-;_-@_-"/>
    <numFmt numFmtId="283" formatCode="#,##0.00_ ;\-#,##0.00\ "/>
    <numFmt numFmtId="284" formatCode="0.00_ ;\-0.00\ "/>
    <numFmt numFmtId="285" formatCode="#\ ##0\ &quot;Sk&quot;;[Red]\-#,##0\ &quot;Sk&quot;"/>
    <numFmt numFmtId="286" formatCode="_-* #\ ##0\ &quot;Sk&quot;_-;\-* #,##0\ &quot;Sk&quot;_-;_-* &quot;-&quot;\ &quot;Sk&quot;_-;_-@_-"/>
    <numFmt numFmtId="287" formatCode="#\ ##0\ &quot;Sk&quot;"/>
    <numFmt numFmtId="288" formatCode="##########"/>
    <numFmt numFmtId="289" formatCode="#,##0&quot; * &quot;"/>
    <numFmt numFmtId="290" formatCode="#.0\ ##0&quot; &quot;"/>
    <numFmt numFmtId="291" formatCode="#.00\ ##0&quot; &quot;"/>
    <numFmt numFmtId="292" formatCode="#.000\ ##0&quot; &quot;"/>
    <numFmt numFmtId="293" formatCode="#.0000\ ##0&quot; &quot;"/>
    <numFmt numFmtId="294" formatCode="#.00000\ ##0&quot; &quot;"/>
    <numFmt numFmtId="295" formatCode="#.\ ##0&quot; &quot;"/>
    <numFmt numFmtId="296" formatCode="#.##0&quot; &quot;"/>
    <numFmt numFmtId="297" formatCode="#.##&quot; &quot;"/>
    <numFmt numFmtId="298" formatCode="#.#&quot; &quot;"/>
    <numFmt numFmtId="299" formatCode="#&quot; &quot;"/>
    <numFmt numFmtId="300" formatCode="#,##0.000&quot; &quot;"/>
    <numFmt numFmtId="301" formatCode="#.0\ ##0"/>
    <numFmt numFmtId="302" formatCode="#.00\ ##0"/>
    <numFmt numFmtId="303" formatCode="#.000\ ##0"/>
    <numFmt numFmtId="304" formatCode="#.0000\ ##0"/>
    <numFmt numFmtId="305" formatCode="#.00000\ ##0"/>
    <numFmt numFmtId="306" formatCode="#.\ ##0"/>
    <numFmt numFmtId="307" formatCode="#.##0"/>
    <numFmt numFmtId="308" formatCode="#.##"/>
    <numFmt numFmtId="309" formatCode="#.#"/>
    <numFmt numFmtId="310" formatCode="&quot;Sk&quot;#,##0_);\(&quot;Sk&quot;#,##0\)"/>
    <numFmt numFmtId="311" formatCode="&quot;Sk&quot;#,##0_);[Red]\(&quot;Sk&quot;#,##0\)"/>
    <numFmt numFmtId="312" formatCode="&quot;Sk&quot;#,##0.00_);\(&quot;Sk&quot;#,##0.00\)"/>
    <numFmt numFmtId="313" formatCode="&quot;Sk&quot;#,##0.00_);[Red]\(&quot;Sk&quot;#,##0.00\)"/>
    <numFmt numFmtId="314" formatCode="_(&quot;Sk&quot;* #,##0_);_(&quot;Sk&quot;* \(#,##0\);_(&quot;Sk&quot;* &quot;-&quot;_);_(@_)"/>
    <numFmt numFmtId="315" formatCode="_(* #,##0_);_(* \(#,##0\);_(* &quot;-&quot;_);_(@_)"/>
    <numFmt numFmtId="316" formatCode="_(&quot;Sk&quot;* #,##0.00_);_(&quot;Sk&quot;* \(#,##0.00\);_(&quot;Sk&quot;* &quot;-&quot;??_);_(@_)"/>
    <numFmt numFmtId="317" formatCode="_(* #,##0.00_);_(* \(#,##0.00\);_(* &quot;-&quot;??_);_(@_)"/>
    <numFmt numFmtId="318" formatCode="0.0&quot;0&quot;"/>
    <numFmt numFmtId="319" formatCode="0.&quot;00&quot;"/>
    <numFmt numFmtId="320" formatCode="0&quot;.00&quot;"/>
    <numFmt numFmtId="321" formatCode="0.00&quot;   &quot;"/>
    <numFmt numFmtId="322" formatCode="0&quot;.-&quot;"/>
    <numFmt numFmtId="323" formatCode="0.00&quot;.-&quot;"/>
    <numFmt numFmtId="324" formatCode="0.0&quot;.-&quot;"/>
    <numFmt numFmtId="325" formatCode="0.0000%"/>
    <numFmt numFmtId="326" formatCode="0.00000%"/>
    <numFmt numFmtId="327" formatCode="0.000000%"/>
    <numFmt numFmtId="328" formatCode="0.0000000%"/>
    <numFmt numFmtId="329" formatCode="0.00000000%"/>
    <numFmt numFmtId="330" formatCode="0.&quot; &quot;"/>
    <numFmt numFmtId="331" formatCode="0&quot; &quot;"/>
    <numFmt numFmtId="332" formatCode="#,##0.00&quot;  &quot;"/>
    <numFmt numFmtId="333" formatCode="#,##0.0&quot;  &quot;"/>
    <numFmt numFmtId="334" formatCode="0.000000000%"/>
    <numFmt numFmtId="335" formatCode="0.0000000000%"/>
    <numFmt numFmtId="336" formatCode="0.00000000000%"/>
    <numFmt numFmtId="337" formatCode="0.000000000000%"/>
    <numFmt numFmtId="338" formatCode="0.0000000000000%"/>
    <numFmt numFmtId="339" formatCode="0.00000000000000%"/>
    <numFmt numFmtId="340" formatCode="0.000000000000000%"/>
    <numFmt numFmtId="341" formatCode="_-* #,##0.0\ _K_č_-;\-* #,##0.0\ _K_č_-;_-* &quot;-&quot;??\ _K_č_-;_-@_-"/>
    <numFmt numFmtId="342" formatCode="##\ ###\ ##0"/>
    <numFmt numFmtId="343" formatCode="#\ ###\ ##0.00"/>
    <numFmt numFmtId="344" formatCode="##\ ###\ ##0.00"/>
    <numFmt numFmtId="345" formatCode="0.00&quot;  &quot;"/>
    <numFmt numFmtId="346" formatCode="0.&quot;.-&quot;"/>
    <numFmt numFmtId="347" formatCode="0.0.&quot;.-&quot;"/>
    <numFmt numFmtId="348" formatCode="0&quot;0&quot;"/>
    <numFmt numFmtId="349" formatCode="0.00&quot;0&quot;"/>
    <numFmt numFmtId="350" formatCode="_-* #,##0.000\ _S_k_-;\-* #,##0.000\ _S_k_-;_-* &quot;-&quot;??\ _S_k_-;_-@_-"/>
    <numFmt numFmtId="351" formatCode="_-* #,##0.0\ _S_k_-;\-* #,##0.0\ _S_k_-;_-* &quot;-&quot;??\ _S_k_-;_-@_-"/>
    <numFmt numFmtId="352" formatCode="_-* #,##0\ _S_k_-;\-* #,##0\ _S_k_-;_-* &quot;-&quot;??\ _S_k_-;_-@_-"/>
    <numFmt numFmtId="353" formatCode="0.000&quot;0&quot;"/>
    <numFmt numFmtId="354" formatCode="0.0000&quot;0&quot;"/>
    <numFmt numFmtId="355" formatCode="#,##0.0&quot;0&quot;"/>
    <numFmt numFmtId="356" formatCode="#,##0_ ;\-#,##0\ "/>
    <numFmt numFmtId="357" formatCode="#,##0.00000000"/>
    <numFmt numFmtId="358" formatCode="#,##0.000000000"/>
    <numFmt numFmtId="359" formatCode="#,##0.0000000000"/>
    <numFmt numFmtId="360" formatCode="#,##0.000000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u val="single"/>
      <sz val="9"/>
      <color indexed="12"/>
      <name val="Arial"/>
      <family val="0"/>
    </font>
    <font>
      <sz val="10"/>
      <name val="Courier"/>
      <family val="0"/>
    </font>
    <font>
      <sz val="10"/>
      <name val="Times New Roman CE"/>
      <family val="0"/>
    </font>
    <font>
      <sz val="10"/>
      <name val="MS Sans Serif"/>
      <family val="0"/>
    </font>
    <font>
      <u val="single"/>
      <sz val="9"/>
      <color indexed="36"/>
      <name val="Arial"/>
      <family val="0"/>
    </font>
    <font>
      <b/>
      <sz val="12"/>
      <name val="Arial CE"/>
      <family val="2"/>
    </font>
    <font>
      <i/>
      <sz val="8"/>
      <name val="Arial CE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0" fontId="4" fillId="0" borderId="0" applyFont="0" applyFill="0" applyProtection="0">
      <alignment/>
    </xf>
    <xf numFmtId="42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1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0" fontId="4" fillId="0" borderId="0" applyFont="0" applyFill="0" applyProtection="0">
      <alignment/>
    </xf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65" fontId="4" fillId="0" borderId="0" applyFont="0" applyFill="0" applyProtection="0">
      <alignment/>
    </xf>
    <xf numFmtId="41" fontId="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167" fontId="4" fillId="0" borderId="0" applyFont="0" applyFill="0" applyProtection="0">
      <alignment/>
    </xf>
    <xf numFmtId="43" fontId="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2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4" fillId="0" borderId="0" applyFont="0" applyFill="0" applyProtection="0">
      <alignment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8" fontId="4" fillId="0" borderId="0" applyFont="0" applyFill="0" applyProtection="0">
      <alignment/>
    </xf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2" fontId="4" fillId="0" borderId="0" applyFont="0" applyFill="0" applyProtection="0">
      <alignment/>
    </xf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2" fontId="4" fillId="0" borderId="0" applyFont="0" applyFill="0" applyProtection="0">
      <alignment/>
    </xf>
    <xf numFmtId="44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2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20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  <xf numFmtId="9" fontId="0" fillId="0" borderId="0" applyFont="0" applyFill="0" applyBorder="0" applyAlignment="0" applyProtection="0"/>
    <xf numFmtId="0" fontId="1" fillId="0" borderId="0" applyFont="0">
      <alignment/>
      <protection/>
    </xf>
    <xf numFmtId="9" fontId="0" fillId="0" borderId="0" applyFont="0" applyFill="0" applyBorder="0" applyAlignment="0" applyProtection="0"/>
    <xf numFmtId="13" fontId="4" fillId="0" borderId="0" applyFont="0" applyFill="0" applyProtection="0">
      <alignment/>
    </xf>
    <xf numFmtId="9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1" fillId="2" borderId="0" xfId="141" applyFont="1" applyFill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0" xfId="194" applyFont="1">
      <alignment/>
      <protection/>
    </xf>
    <xf numFmtId="1" fontId="8" fillId="0" borderId="0" xfId="194" applyNumberFormat="1" applyFont="1">
      <alignment/>
      <protection/>
    </xf>
    <xf numFmtId="0" fontId="8" fillId="0" borderId="0" xfId="0" applyFont="1" applyAlignment="1">
      <alignment/>
    </xf>
    <xf numFmtId="1" fontId="11" fillId="0" borderId="0" xfId="194" applyNumberFormat="1" applyFont="1">
      <alignment/>
      <protection/>
    </xf>
    <xf numFmtId="1" fontId="14" fillId="0" borderId="0" xfId="194" applyNumberFormat="1" applyFont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/>
    </xf>
    <xf numFmtId="3" fontId="1" fillId="3" borderId="8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4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Continuous" vertical="center"/>
    </xf>
    <xf numFmtId="3" fontId="1" fillId="3" borderId="16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1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3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17" xfId="0" applyNumberFormat="1" applyFont="1" applyBorder="1" applyAlignment="1">
      <alignment horizontal="centerContinuous"/>
    </xf>
    <xf numFmtId="225" fontId="0" fillId="0" borderId="0" xfId="0" applyNumberFormat="1" applyAlignment="1">
      <alignment/>
    </xf>
    <xf numFmtId="0" fontId="0" fillId="0" borderId="18" xfId="0" applyBorder="1" applyAlignment="1">
      <alignment/>
    </xf>
    <xf numFmtId="3" fontId="1" fillId="3" borderId="25" xfId="0" applyNumberFormat="1" applyFont="1" applyFill="1" applyBorder="1" applyAlignment="1">
      <alignment/>
    </xf>
    <xf numFmtId="0" fontId="13" fillId="0" borderId="5" xfId="194" applyFont="1" applyBorder="1">
      <alignment/>
      <protection/>
    </xf>
    <xf numFmtId="0" fontId="13" fillId="0" borderId="0" xfId="194" applyFont="1" applyBorder="1">
      <alignment/>
      <protection/>
    </xf>
    <xf numFmtId="0" fontId="13" fillId="0" borderId="6" xfId="194" applyFont="1" applyBorder="1">
      <alignment/>
      <protection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3" fillId="0" borderId="0" xfId="194" applyNumberFormat="1" applyFont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3" fontId="3" fillId="4" borderId="19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29" xfId="0" applyNumberForma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33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4" xfId="0" applyFont="1" applyBorder="1" applyAlignment="1">
      <alignment horizontal="center"/>
    </xf>
    <xf numFmtId="3" fontId="16" fillId="0" borderId="23" xfId="0" applyNumberFormat="1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3" fontId="17" fillId="0" borderId="6" xfId="0" applyNumberFormat="1" applyFont="1" applyBorder="1" applyAlignment="1">
      <alignment/>
    </xf>
    <xf numFmtId="192" fontId="17" fillId="0" borderId="6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9" fillId="0" borderId="36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3" fontId="18" fillId="0" borderId="6" xfId="0" applyNumberFormat="1" applyFont="1" applyBorder="1" applyAlignment="1">
      <alignment/>
    </xf>
    <xf numFmtId="192" fontId="18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3" fontId="3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3" fontId="3" fillId="3" borderId="0" xfId="0" applyNumberFormat="1" applyFont="1" applyFill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1" fillId="4" borderId="19" xfId="0" applyNumberFormat="1" applyFon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</cellXfs>
  <cellStyles count="205">
    <cellStyle name="Normal" xfId="0"/>
    <cellStyle name="_x0000__x0002_" xfId="15"/>
    <cellStyle name="Currency [0]" xfId="16"/>
    <cellStyle name="1 000 Kč_1" xfId="17"/>
    <cellStyle name="1 000 Kč_16" xfId="18"/>
    <cellStyle name="1 000 Kč_19" xfId="19"/>
    <cellStyle name="1 000 Kč_35%_d" xfId="20"/>
    <cellStyle name="1 000 Kč_AAA-I. a II." xfId="21"/>
    <cellStyle name="1 000 Kč_arit.26%" xfId="22"/>
    <cellStyle name="1 000 Kč_BBB-I." xfId="23"/>
    <cellStyle name="1 000 Kč_CCC-I." xfId="24"/>
    <cellStyle name="1 000 Kč_DDD-do 15" xfId="25"/>
    <cellStyle name="1 000 Kč_DDD-do 15_KM_banka" xfId="26"/>
    <cellStyle name="1 000 Kč_DDD-do 15_TEŽ, OŽ, TREŽ" xfId="27"/>
    <cellStyle name="1 000 Kč_Dopad_cest_pr3" xfId="28"/>
    <cellStyle name="1 000 Kč_KM_banka" xfId="29"/>
    <cellStyle name="1 000 Kč_List1" xfId="30"/>
    <cellStyle name="1 000 Kč_List2" xfId="31"/>
    <cellStyle name="1 000 Kč_nar I." xfId="32"/>
    <cellStyle name="1 000 Kč_narast" xfId="33"/>
    <cellStyle name="1 000 Kč_OFFICE_" xfId="34"/>
    <cellStyle name="1 000 Kč_OFFICE__1" xfId="35"/>
    <cellStyle name="1 000 Kč_OFFICE__2" xfId="36"/>
    <cellStyle name="1 000 Kč_pr_c_2" xfId="37"/>
    <cellStyle name="1 000 Kč_TEŽ, OŽ, TREŽ" xfId="38"/>
    <cellStyle name="1 000 Kč_vývoj prepravy" xfId="39"/>
    <cellStyle name="1 000 Kč_ziac_tyz" xfId="40"/>
    <cellStyle name="1000 Sk_Dopady zvýšenia na tržby 2001_2 753 oskm" xfId="41"/>
    <cellStyle name="1000 Sk_KL" xfId="42"/>
    <cellStyle name="1000 Sk_KLv" xfId="43"/>
    <cellStyle name="1000 Sk_zvys-1-1-2001" xfId="44"/>
    <cellStyle name="1000 Sk_Zvyš_1_1_2001_13%__reducia zliav_new" xfId="45"/>
    <cellStyle name="C|‰" xfId="46"/>
    <cellStyle name="Comma" xfId="47"/>
    <cellStyle name="Comma [0]" xfId="48"/>
    <cellStyle name="čárky [0]_1" xfId="49"/>
    <cellStyle name="čárky [0]_16" xfId="50"/>
    <cellStyle name="čárky [0]_19" xfId="51"/>
    <cellStyle name="čárky [0]_35%_d" xfId="52"/>
    <cellStyle name="čárky [0]_AAA-I. a II." xfId="53"/>
    <cellStyle name="čárky [0]_arit.26%" xfId="54"/>
    <cellStyle name="čárky [0]_BBB-I." xfId="55"/>
    <cellStyle name="čárky [0]_CCC-I." xfId="56"/>
    <cellStyle name="čárky [0]_DDD-do 15" xfId="57"/>
    <cellStyle name="čárky [0]_DDD-do 15_KM_banka" xfId="58"/>
    <cellStyle name="čárky [0]_DDD-do 15_TEŽ, OŽ, TREŽ" xfId="59"/>
    <cellStyle name="čárky [0]_Dopad_cest_pr3" xfId="60"/>
    <cellStyle name="čárky [0]_KM_banka" xfId="61"/>
    <cellStyle name="čárky [0]_List1" xfId="62"/>
    <cellStyle name="čárky [0]_List2" xfId="63"/>
    <cellStyle name="čárky [0]_nar I." xfId="64"/>
    <cellStyle name="čárky [0]_narast" xfId="65"/>
    <cellStyle name="čárky [0]_OFFICE_" xfId="66"/>
    <cellStyle name="čárky [0]_OFFICE__1" xfId="67"/>
    <cellStyle name="čárky [0]_OFFICE__2" xfId="68"/>
    <cellStyle name="čárky [0]_pr_c_2" xfId="69"/>
    <cellStyle name="čárky [0]_TEŽ, OŽ, TREŽ" xfId="70"/>
    <cellStyle name="čárky [0]_vývoj prepravy" xfId="71"/>
    <cellStyle name="čárky [0]_ziac_tyz" xfId="72"/>
    <cellStyle name="čárky_1" xfId="73"/>
    <cellStyle name="čárky_16" xfId="74"/>
    <cellStyle name="čárky_19" xfId="75"/>
    <cellStyle name="čárky_35%_d" xfId="76"/>
    <cellStyle name="čárky_AAA-I. a II." xfId="77"/>
    <cellStyle name="čárky_arit.26%" xfId="78"/>
    <cellStyle name="čárky_BBB-I." xfId="79"/>
    <cellStyle name="čárky_CCC-I." xfId="80"/>
    <cellStyle name="čárky_DDD-do 15" xfId="81"/>
    <cellStyle name="čárky_DDD-do 15_KM_banka" xfId="82"/>
    <cellStyle name="čárky_DDD-do 15_TEŽ, OŽ, TREŽ" xfId="83"/>
    <cellStyle name="čárky_Dopad_cest_pr3" xfId="84"/>
    <cellStyle name="čárky_KM_banka" xfId="85"/>
    <cellStyle name="čárky_List1" xfId="86"/>
    <cellStyle name="čárky_List2" xfId="87"/>
    <cellStyle name="čárky_nar I." xfId="88"/>
    <cellStyle name="čárky_narast" xfId="89"/>
    <cellStyle name="čárky_OFFICE_" xfId="90"/>
    <cellStyle name="čárky_OFFICE__1" xfId="91"/>
    <cellStyle name="čárky_OFFICE__2" xfId="92"/>
    <cellStyle name="čárky_pr_c_2" xfId="93"/>
    <cellStyle name="čárky_TEŽ, OŽ, TREŽ" xfId="94"/>
    <cellStyle name="čárky_vývoj prepravy" xfId="95"/>
    <cellStyle name="čárky_ziac_tyz" xfId="96"/>
    <cellStyle name="čiarky [0]_Dopady zvýšenia na tržby 2001_2 753 oskm" xfId="97"/>
    <cellStyle name="čiarky [0]_KL" xfId="98"/>
    <cellStyle name="čiarky [0]_KLv" xfId="99"/>
    <cellStyle name="čiarky [0]_zvys-1-1-2001" xfId="100"/>
    <cellStyle name="čiarky [0]_Zvyš_1_1_2001_13%__reducia zliav_new" xfId="101"/>
    <cellStyle name="čiarky_Dopady zvýšenia na tržby 2001_2 753 oskm" xfId="102"/>
    <cellStyle name="čiarky_KL" xfId="103"/>
    <cellStyle name="čiarky_KLv" xfId="104"/>
    <cellStyle name="čiarky_zvys-1-1-2001" xfId="105"/>
    <cellStyle name="čiarky_Zvyš_1_1_2001_13%__reducia zliav_new" xfId="106"/>
    <cellStyle name="Hypertextový odkaz" xfId="107"/>
    <cellStyle name="Currency" xfId="108"/>
    <cellStyle name="měny_1" xfId="109"/>
    <cellStyle name="měny_16" xfId="110"/>
    <cellStyle name="měny_19" xfId="111"/>
    <cellStyle name="měny_35%_d" xfId="112"/>
    <cellStyle name="měny_AAA-I. a II." xfId="113"/>
    <cellStyle name="měny_arit.26%" xfId="114"/>
    <cellStyle name="měny_BBB-I." xfId="115"/>
    <cellStyle name="měny_CCC-I." xfId="116"/>
    <cellStyle name="měny_DDD-do 15" xfId="117"/>
    <cellStyle name="měny_DDD-do 15_KM_banka" xfId="118"/>
    <cellStyle name="měny_DDD-do 15_TEŽ, OŽ, TREŽ" xfId="119"/>
    <cellStyle name="měny_Dopad_cest_pr3" xfId="120"/>
    <cellStyle name="meny_Dopady zvýšenia na tržby 2001_2 753 oskm" xfId="121"/>
    <cellStyle name="meny_KL" xfId="122"/>
    <cellStyle name="meny_KLv" xfId="123"/>
    <cellStyle name="měny_KM_banka" xfId="124"/>
    <cellStyle name="měny_List1" xfId="125"/>
    <cellStyle name="měny_List2" xfId="126"/>
    <cellStyle name="měny_nar I." xfId="127"/>
    <cellStyle name="měny_narast" xfId="128"/>
    <cellStyle name="měny_OFFICE_" xfId="129"/>
    <cellStyle name="měny_OFFICE__1" xfId="130"/>
    <cellStyle name="měny_OFFICE__2" xfId="131"/>
    <cellStyle name="měny_pr_c_2" xfId="132"/>
    <cellStyle name="měny_TEŽ, OŽ, TREŽ" xfId="133"/>
    <cellStyle name="měny_vývoj prepravy" xfId="134"/>
    <cellStyle name="měny_ziac_tyz" xfId="135"/>
    <cellStyle name="meny_zvys-1-1-2001" xfId="136"/>
    <cellStyle name="meny_Zvyš_1_1_2001_13%__reducia zliav_new" xfId="137"/>
    <cellStyle name="normálne_KLv" xfId="138"/>
    <cellStyle name="normálne_Prilohy_k_II_navrhu_15_2_2000_von" xfId="139"/>
    <cellStyle name="normálne_Zošit1 Graf 1" xfId="140"/>
    <cellStyle name="normální_2a" xfId="141"/>
    <cellStyle name="normální_35%_d" xfId="142"/>
    <cellStyle name="normální_3A" xfId="143"/>
    <cellStyle name="normální_3A_1" xfId="144"/>
    <cellStyle name="normální_4" xfId="145"/>
    <cellStyle name="normální_AAA-I. a II." xfId="146"/>
    <cellStyle name="normální_ABC produkt" xfId="147"/>
    <cellStyle name="normální_ABC produkt_1" xfId="148"/>
    <cellStyle name="normální_ABC zákazník" xfId="149"/>
    <cellStyle name="normální_ABC zákazník_1" xfId="150"/>
    <cellStyle name="normální_analýza odchýliek" xfId="151"/>
    <cellStyle name="normální_BBB-I." xfId="152"/>
    <cellStyle name="normální_CCC" xfId="153"/>
    <cellStyle name="normální_CCC-I." xfId="154"/>
    <cellStyle name="normální_cennik" xfId="155"/>
    <cellStyle name="normální_D - I." xfId="156"/>
    <cellStyle name="normální_DDD-do 15" xfId="157"/>
    <cellStyle name="normální_DDD-do 15_1" xfId="158"/>
    <cellStyle name="normální_DDD-do 15_KM_banka" xfId="159"/>
    <cellStyle name="normální_DDD-do 15_TEŽ, OŽ, TREŽ" xfId="160"/>
    <cellStyle name="normální_Dopad_cest_pr3" xfId="161"/>
    <cellStyle name="normální_eis99_1_3_prv_z" xfId="162"/>
    <cellStyle name="normální_finančný plán" xfId="163"/>
    <cellStyle name="normální_finančný plán 1" xfId="164"/>
    <cellStyle name="normální_HV júl99 (2)" xfId="165"/>
    <cellStyle name="normální_KM_banka" xfId="166"/>
    <cellStyle name="normální_KOD0198" xfId="167"/>
    <cellStyle name="normální_List1" xfId="168"/>
    <cellStyle name="normální_List1_cenovy_vymer_15_2" xfId="169"/>
    <cellStyle name="normální_List1_Majoduck_SK_1" xfId="170"/>
    <cellStyle name="normální_List1_Majoduck_SK_1_cenovy_vymer_15_2" xfId="171"/>
    <cellStyle name="normální_List3" xfId="172"/>
    <cellStyle name="normální_Majoduck_SK_1" xfId="173"/>
    <cellStyle name="normální_Majoduck_SK_1_1" xfId="174"/>
    <cellStyle name="normální_Majoduck_SK_1_cenovy_vymer_15_2" xfId="175"/>
    <cellStyle name="normální_Majoduck_SK_1_Dopady zvýšenia na tržby 2001_2 753 oskm" xfId="176"/>
    <cellStyle name="normální_Majoduck_SK_1_vývoj" xfId="177"/>
    <cellStyle name="normální_Majoduck_SK_1_zvys-1-1-2001" xfId="178"/>
    <cellStyle name="normální_Majoduck_SK_1_Zvyš_1_1_2001_13%__reducia zliav_new" xfId="179"/>
    <cellStyle name="normální_Makroeko.vývoj" xfId="180"/>
    <cellStyle name="normální_naklady" xfId="181"/>
    <cellStyle name="normální_Náklady" xfId="182"/>
    <cellStyle name="normální_Nakupné centrum Baumax BB" xfId="183"/>
    <cellStyle name="normální_nar I." xfId="184"/>
    <cellStyle name="normální_narast" xfId="185"/>
    <cellStyle name="normální_narast mark I trzby" xfId="186"/>
    <cellStyle name="normální_odchýlky -globál" xfId="187"/>
    <cellStyle name="normální_OFFICE_" xfId="188"/>
    <cellStyle name="normální_OFFICE__1" xfId="189"/>
    <cellStyle name="normální_OFFICE__2" xfId="190"/>
    <cellStyle name="normální_Polyf.objekt A,B,-Mikulášska ul. - TENDER -1212 " xfId="191"/>
    <cellStyle name="normální_pr_c_2" xfId="192"/>
    <cellStyle name="normální_Preprava r.98 a 99." xfId="193"/>
    <cellStyle name="normální_príloha 1b" xfId="194"/>
    <cellStyle name="normální_príloha 2b" xfId="195"/>
    <cellStyle name="normální_príloha 2c" xfId="196"/>
    <cellStyle name="normální_r1999" xfId="197"/>
    <cellStyle name="normální_r2000" xfId="198"/>
    <cellStyle name="normální_rok" xfId="199"/>
    <cellStyle name="normální_strata zo tliav99" xfId="200"/>
    <cellStyle name="normální_TEŽ, OŽ, TREŽ" xfId="201"/>
    <cellStyle name="normální_tony op." xfId="202"/>
    <cellStyle name="normální_váha odchyliek_1" xfId="203"/>
    <cellStyle name="normální_vecný plán 1" xfId="204"/>
    <cellStyle name="normální_vecný plán 2" xfId="205"/>
    <cellStyle name="normální_vecný plán 3" xfId="206"/>
    <cellStyle name="normální_vývoj" xfId="207"/>
    <cellStyle name="normální_vývoj prepravy" xfId="208"/>
    <cellStyle name="normální_Vývoj prepravy r. 99" xfId="209"/>
    <cellStyle name="normální_vývoj prepravy_1" xfId="210"/>
    <cellStyle name="normální_zrážky" xfId="211"/>
    <cellStyle name="percentá_KL" xfId="212"/>
    <cellStyle name="percentá_KLv" xfId="213"/>
    <cellStyle name="Popis" xfId="214"/>
    <cellStyle name="Percent" xfId="215"/>
    <cellStyle name="procent_OFFICE_" xfId="216"/>
    <cellStyle name="procent_OFFICE__1" xfId="217"/>
    <cellStyle name="Sledovaný hypertextový odkaz" xfId="2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showGridLines="0" zoomScale="80" zoomScaleNormal="80" workbookViewId="0" topLeftCell="A14">
      <selection activeCell="B1" sqref="B1"/>
    </sheetView>
  </sheetViews>
  <sheetFormatPr defaultColWidth="9.00390625" defaultRowHeight="12.75"/>
  <cols>
    <col min="1" max="1" width="5.00390625" style="5" customWidth="1"/>
    <col min="2" max="2" width="20.875" style="5" bestFit="1" customWidth="1"/>
    <col min="3" max="3" width="10.875" style="5" bestFit="1" customWidth="1"/>
    <col min="4" max="4" width="11.625" style="5" bestFit="1" customWidth="1"/>
    <col min="5" max="5" width="8.625" style="5" bestFit="1" customWidth="1"/>
    <col min="6" max="16384" width="7.875" style="5" customWidth="1"/>
  </cols>
  <sheetData>
    <row r="1" spans="2:4" ht="15.75">
      <c r="B1" s="8"/>
      <c r="C1" s="6"/>
      <c r="D1" s="7"/>
    </row>
    <row r="2" spans="2:4" ht="15.75" thickBot="1">
      <c r="B2" s="9"/>
      <c r="C2" s="9"/>
      <c r="D2" s="7"/>
    </row>
    <row r="3" spans="2:5" ht="21.75" customHeight="1" thickBot="1">
      <c r="B3" s="76"/>
      <c r="C3" s="78" t="s">
        <v>0</v>
      </c>
      <c r="D3" s="80" t="s">
        <v>1</v>
      </c>
      <c r="E3" s="79" t="s">
        <v>2</v>
      </c>
    </row>
    <row r="4" spans="2:5" ht="22.5" customHeight="1">
      <c r="B4" s="23"/>
      <c r="C4" s="24"/>
      <c r="D4" s="4"/>
      <c r="E4" s="25"/>
    </row>
    <row r="5" spans="2:5" ht="21" customHeight="1">
      <c r="B5" s="26" t="s">
        <v>3</v>
      </c>
      <c r="C5" s="27">
        <v>35300000</v>
      </c>
      <c r="D5" s="28">
        <v>8000000</v>
      </c>
      <c r="E5" s="29"/>
    </row>
    <row r="6" spans="2:5" ht="15">
      <c r="B6" s="26" t="s">
        <v>4</v>
      </c>
      <c r="C6" s="27">
        <v>20143000</v>
      </c>
      <c r="D6" s="28"/>
      <c r="E6" s="29">
        <v>116441</v>
      </c>
    </row>
    <row r="7" spans="2:5" ht="15">
      <c r="B7" s="30"/>
      <c r="C7" s="24"/>
      <c r="D7" s="4"/>
      <c r="E7" s="25"/>
    </row>
    <row r="8" spans="2:5" ht="15.75" thickBot="1">
      <c r="B8" s="23"/>
      <c r="C8" s="24"/>
      <c r="D8" s="4"/>
      <c r="E8" s="25"/>
    </row>
    <row r="9" spans="2:5" ht="15.75" thickBot="1">
      <c r="B9" s="31" t="s">
        <v>5</v>
      </c>
      <c r="C9" s="32">
        <f>SUM(C5:C8)</f>
        <v>55443000</v>
      </c>
      <c r="D9" s="45">
        <f>SUM(D5:D8)</f>
        <v>8000000</v>
      </c>
      <c r="E9" s="33">
        <f>SUM(E5:E8)</f>
        <v>116441</v>
      </c>
    </row>
    <row r="12" ht="15">
      <c r="B12" s="5" t="s">
        <v>240</v>
      </c>
    </row>
    <row r="15" spans="2:4" ht="15.75">
      <c r="B15" s="8" t="s">
        <v>241</v>
      </c>
      <c r="C15" s="6"/>
      <c r="D15" s="7"/>
    </row>
    <row r="16" spans="2:4" ht="15.75" thickBot="1">
      <c r="B16" s="9"/>
      <c r="C16" s="9"/>
      <c r="D16" s="7"/>
    </row>
    <row r="17" spans="2:5" ht="21.75" customHeight="1" thickBot="1">
      <c r="B17" s="76"/>
      <c r="C17" s="77" t="s">
        <v>0</v>
      </c>
      <c r="D17" s="78" t="s">
        <v>1</v>
      </c>
      <c r="E17" s="79" t="s">
        <v>2</v>
      </c>
    </row>
    <row r="18" spans="2:5" ht="21" customHeight="1">
      <c r="B18" s="23"/>
      <c r="C18" s="74"/>
      <c r="D18" s="73"/>
      <c r="E18" s="75"/>
    </row>
    <row r="19" spans="2:5" ht="21" customHeight="1">
      <c r="B19" s="26" t="s">
        <v>3</v>
      </c>
      <c r="C19" s="54">
        <v>0</v>
      </c>
      <c r="D19" s="27">
        <v>0</v>
      </c>
      <c r="E19" s="29"/>
    </row>
    <row r="20" spans="2:5" ht="15">
      <c r="B20" s="26" t="s">
        <v>4</v>
      </c>
      <c r="C20" s="54">
        <v>43000</v>
      </c>
      <c r="D20" s="27"/>
      <c r="E20" s="29">
        <v>1091</v>
      </c>
    </row>
    <row r="21" spans="2:5" ht="15">
      <c r="B21" s="30"/>
      <c r="C21" s="71"/>
      <c r="D21" s="24"/>
      <c r="E21" s="25"/>
    </row>
    <row r="22" spans="2:5" ht="15.75" thickBot="1">
      <c r="B22" s="23"/>
      <c r="C22" s="71"/>
      <c r="D22" s="24"/>
      <c r="E22" s="25"/>
    </row>
    <row r="23" spans="2:5" ht="15.75" thickBot="1">
      <c r="B23" s="31" t="s">
        <v>5</v>
      </c>
      <c r="C23" s="72">
        <f>SUM(C19:C22)</f>
        <v>43000</v>
      </c>
      <c r="D23" s="45">
        <f>SUM(D19:D22)</f>
        <v>0</v>
      </c>
      <c r="E23" s="33">
        <f>SUM(E19:E22)</f>
        <v>1091</v>
      </c>
    </row>
    <row r="26" spans="2:4" ht="15.75">
      <c r="B26" s="8" t="s">
        <v>242</v>
      </c>
      <c r="C26" s="6"/>
      <c r="D26" s="7"/>
    </row>
    <row r="27" spans="2:4" ht="15.75" thickBot="1">
      <c r="B27" s="9"/>
      <c r="C27" s="9"/>
      <c r="D27" s="7"/>
    </row>
    <row r="28" spans="2:5" ht="21.75" customHeight="1" thickBot="1">
      <c r="B28" s="76"/>
      <c r="C28" s="77" t="s">
        <v>0</v>
      </c>
      <c r="D28" s="78" t="s">
        <v>1</v>
      </c>
      <c r="E28" s="79" t="s">
        <v>2</v>
      </c>
    </row>
    <row r="29" spans="2:5" ht="21" customHeight="1">
      <c r="B29" s="23"/>
      <c r="C29" s="74"/>
      <c r="D29" s="73"/>
      <c r="E29" s="75"/>
    </row>
    <row r="30" spans="2:5" ht="21" customHeight="1">
      <c r="B30" s="26" t="s">
        <v>3</v>
      </c>
      <c r="C30" s="54">
        <v>35300000</v>
      </c>
      <c r="D30" s="27">
        <v>8000000</v>
      </c>
      <c r="E30" s="29"/>
    </row>
    <row r="31" spans="2:5" ht="15">
      <c r="B31" s="26" t="s">
        <v>4</v>
      </c>
      <c r="C31" s="54">
        <v>21100000</v>
      </c>
      <c r="D31" s="27"/>
      <c r="E31" s="29">
        <v>115350</v>
      </c>
    </row>
    <row r="32" spans="2:5" ht="15">
      <c r="B32" s="30"/>
      <c r="C32" s="71"/>
      <c r="D32" s="24"/>
      <c r="E32" s="25"/>
    </row>
    <row r="33" spans="2:7" ht="15.75" thickBot="1">
      <c r="B33" s="23"/>
      <c r="C33" s="71"/>
      <c r="D33" s="24"/>
      <c r="E33" s="25"/>
      <c r="G33" s="81"/>
    </row>
    <row r="34" spans="2:5" ht="15.75" thickBot="1">
      <c r="B34" s="31" t="s">
        <v>5</v>
      </c>
      <c r="C34" s="72">
        <f>SUM(C30:C33)</f>
        <v>56400000</v>
      </c>
      <c r="D34" s="45">
        <f>SUM(D30:D33)</f>
        <v>8000000</v>
      </c>
      <c r="E34" s="33">
        <f>SUM(E30:E33)</f>
        <v>115350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&amp;CRozsah výkonov dohodnutý s dopravcami na rok 2002&amp;R&amp;A
Zmluvy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showGridLines="0" zoomScale="85" zoomScaleNormal="85" workbookViewId="0" topLeftCell="A30">
      <selection activeCell="F31" sqref="F31:G31"/>
    </sheetView>
  </sheetViews>
  <sheetFormatPr defaultColWidth="9.00390625" defaultRowHeight="12.75"/>
  <cols>
    <col min="1" max="1" width="3.25390625" style="43" customWidth="1"/>
    <col min="2" max="2" width="10.625" style="43" customWidth="1"/>
    <col min="3" max="3" width="12.00390625" style="43" customWidth="1"/>
    <col min="4" max="4" width="12.875" style="43" customWidth="1"/>
    <col min="5" max="5" width="10.625" style="43" customWidth="1"/>
    <col min="6" max="6" width="12.875" style="43" customWidth="1"/>
    <col min="7" max="7" width="15.625" style="43" customWidth="1"/>
    <col min="8" max="8" width="7.875" style="43" customWidth="1"/>
    <col min="9" max="9" width="12.875" style="43" customWidth="1"/>
    <col min="10" max="10" width="18.375" style="43" customWidth="1"/>
    <col min="11" max="11" width="10.875" style="43" customWidth="1"/>
    <col min="12" max="16384" width="7.875" style="43" customWidth="1"/>
  </cols>
  <sheetData>
    <row r="1" spans="2:7" ht="12.75">
      <c r="B1" s="84" t="s">
        <v>243</v>
      </c>
      <c r="C1" s="85"/>
      <c r="D1" s="85"/>
      <c r="E1" s="83"/>
      <c r="F1" s="83"/>
      <c r="G1" s="83"/>
    </row>
    <row r="2" ht="12.75">
      <c r="B2" s="82"/>
    </row>
    <row r="3" spans="2:7" ht="12.75">
      <c r="B3" s="126" t="s">
        <v>24</v>
      </c>
      <c r="C3" s="127"/>
      <c r="D3" s="127"/>
      <c r="E3" s="127"/>
      <c r="F3" s="127"/>
      <c r="G3" s="127"/>
    </row>
    <row r="4" spans="2:7" ht="12.75">
      <c r="B4" s="59" t="s">
        <v>25</v>
      </c>
      <c r="C4" s="69" t="s">
        <v>26</v>
      </c>
      <c r="D4" s="69"/>
      <c r="E4" s="69" t="s">
        <v>27</v>
      </c>
      <c r="F4" s="69"/>
      <c r="G4" s="59" t="s">
        <v>28</v>
      </c>
    </row>
    <row r="5" spans="2:7" ht="12.75">
      <c r="B5" s="60" t="s">
        <v>29</v>
      </c>
      <c r="C5" s="51" t="s">
        <v>30</v>
      </c>
      <c r="D5" s="51" t="s">
        <v>31</v>
      </c>
      <c r="E5" s="51" t="s">
        <v>0</v>
      </c>
      <c r="F5" s="51" t="s">
        <v>1</v>
      </c>
      <c r="G5" s="60" t="s">
        <v>32</v>
      </c>
    </row>
    <row r="6" spans="2:11" ht="12.75">
      <c r="B6" s="52">
        <v>1</v>
      </c>
      <c r="C6" s="52">
        <v>39.090909090909086</v>
      </c>
      <c r="D6" s="52">
        <v>22.727272727272727</v>
      </c>
      <c r="E6" s="53">
        <v>17294758.562875267</v>
      </c>
      <c r="F6" s="53">
        <v>5815435</v>
      </c>
      <c r="G6" s="53">
        <f>(E6*C6+F6*D6)/1000</f>
        <v>808236.8120033058</v>
      </c>
      <c r="K6" s="70"/>
    </row>
    <row r="7" spans="2:11" ht="12.75">
      <c r="B7" s="52">
        <v>2</v>
      </c>
      <c r="C7" s="52">
        <v>39.090909090909086</v>
      </c>
      <c r="D7" s="52">
        <v>38.18181818181818</v>
      </c>
      <c r="E7" s="53">
        <v>10345190.909896214</v>
      </c>
      <c r="F7" s="53">
        <v>1661559</v>
      </c>
      <c r="G7" s="53">
        <f>(E7*C7+F7*D7)/1000</f>
        <v>467844.2610232156</v>
      </c>
      <c r="K7" s="70"/>
    </row>
    <row r="8" spans="2:11" ht="13.5" thickBot="1">
      <c r="B8" s="52">
        <v>3</v>
      </c>
      <c r="C8" s="52">
        <v>43.63636363636363</v>
      </c>
      <c r="D8" s="52">
        <v>83.63636363636363</v>
      </c>
      <c r="E8" s="53">
        <v>7660050.527228518</v>
      </c>
      <c r="F8" s="53">
        <v>523006</v>
      </c>
      <c r="G8" s="57">
        <f>(E8*C8+F8*D8)/1000</f>
        <v>377999.07027906255</v>
      </c>
      <c r="K8" s="70"/>
    </row>
    <row r="9" spans="2:7" ht="13.5" thickBot="1">
      <c r="B9" s="52" t="s">
        <v>33</v>
      </c>
      <c r="C9" s="53"/>
      <c r="D9" s="53"/>
      <c r="E9" s="53">
        <f>SUM(E6:E8)</f>
        <v>35300000</v>
      </c>
      <c r="F9" s="56">
        <f>SUM(F6:F8)</f>
        <v>8000000</v>
      </c>
      <c r="G9" s="58">
        <f>SUM(G6:G8)</f>
        <v>1654080.1433055839</v>
      </c>
    </row>
    <row r="10" spans="2:7" ht="12.75">
      <c r="B10" s="21"/>
      <c r="C10" s="15"/>
      <c r="D10" s="15"/>
      <c r="E10" s="15"/>
      <c r="F10" s="15"/>
      <c r="G10" s="11"/>
    </row>
    <row r="11" ht="12.75">
      <c r="B11" s="50" t="s">
        <v>261</v>
      </c>
    </row>
    <row r="12" ht="12.75">
      <c r="B12" s="50" t="s">
        <v>262</v>
      </c>
    </row>
    <row r="13" spans="2:7" ht="12.75">
      <c r="B13" s="59" t="s">
        <v>25</v>
      </c>
      <c r="C13" s="69" t="s">
        <v>26</v>
      </c>
      <c r="D13" s="69"/>
      <c r="E13" s="69" t="s">
        <v>27</v>
      </c>
      <c r="F13" s="69"/>
      <c r="G13" s="59" t="s">
        <v>28</v>
      </c>
    </row>
    <row r="14" spans="2:7" ht="12.75">
      <c r="B14" s="60" t="s">
        <v>29</v>
      </c>
      <c r="C14" s="51" t="s">
        <v>35</v>
      </c>
      <c r="D14" s="51" t="s">
        <v>30</v>
      </c>
      <c r="E14" s="51" t="s">
        <v>2</v>
      </c>
      <c r="F14" s="51" t="s">
        <v>0</v>
      </c>
      <c r="G14" s="60" t="s">
        <v>32</v>
      </c>
    </row>
    <row r="15" spans="2:10" ht="12.75">
      <c r="B15" s="52">
        <v>1</v>
      </c>
      <c r="C15" s="52">
        <v>4753.636363636363</v>
      </c>
      <c r="D15" s="52">
        <v>307.27272727272725</v>
      </c>
      <c r="E15" s="53">
        <f>1147.72/0.95</f>
        <v>1208.1263157894737</v>
      </c>
      <c r="F15" s="53">
        <f>468455.18/0.95</f>
        <v>493110.7157894737</v>
      </c>
      <c r="G15" s="53">
        <f>((C15*E15)+(D15*F15))/1000</f>
        <v>157262.46767464114</v>
      </c>
      <c r="I15" s="125"/>
      <c r="J15" s="125"/>
    </row>
    <row r="16" spans="2:10" ht="12.75">
      <c r="B16" s="52">
        <v>2</v>
      </c>
      <c r="C16" s="52">
        <v>4753.636363636363</v>
      </c>
      <c r="D16" s="52">
        <v>307.27272727272725</v>
      </c>
      <c r="E16" s="53">
        <f>698.69/0.95</f>
        <v>735.4631578947369</v>
      </c>
      <c r="F16" s="53">
        <f>285180.21/0.95</f>
        <v>300189.6947368421</v>
      </c>
      <c r="G16" s="53">
        <f>((C16*E16)+(D16*F16))/1000</f>
        <v>95736.2306124402</v>
      </c>
      <c r="I16" s="125"/>
      <c r="J16" s="125"/>
    </row>
    <row r="17" spans="2:10" ht="13.5" thickBot="1">
      <c r="B17" s="52">
        <v>3</v>
      </c>
      <c r="C17" s="52">
        <v>3729.090909090909</v>
      </c>
      <c r="D17" s="52">
        <v>239.09090909090907</v>
      </c>
      <c r="E17" s="53">
        <f>513.47/0.95</f>
        <v>540.4947368421053</v>
      </c>
      <c r="F17" s="53">
        <f>209581/0.95</f>
        <v>220611.57894736843</v>
      </c>
      <c r="G17" s="53">
        <f>((C17*E17)+(D17*F17))/1000</f>
        <v>54761.77697607655</v>
      </c>
      <c r="I17" s="125"/>
      <c r="J17" s="125"/>
    </row>
    <row r="18" spans="2:10" ht="13.5" thickBot="1">
      <c r="B18" s="52" t="s">
        <v>33</v>
      </c>
      <c r="C18" s="53"/>
      <c r="D18" s="53"/>
      <c r="E18" s="53">
        <f>SUM(E15:E17)</f>
        <v>2484.084210526316</v>
      </c>
      <c r="F18" s="56">
        <f>SUM(F15:F17)</f>
        <v>1013911.9894736842</v>
      </c>
      <c r="G18" s="58">
        <f>SUM(G15:G17)</f>
        <v>307760.47526315786</v>
      </c>
      <c r="I18" s="125"/>
      <c r="J18" s="125"/>
    </row>
    <row r="19" spans="2:10" ht="12.75">
      <c r="B19" s="21"/>
      <c r="C19" s="15"/>
      <c r="D19" s="15"/>
      <c r="E19" s="15"/>
      <c r="F19" s="15"/>
      <c r="G19" s="11"/>
      <c r="I19" s="125"/>
      <c r="J19" s="125"/>
    </row>
    <row r="20" spans="2:10" ht="12.75">
      <c r="B20" s="130" t="s">
        <v>263</v>
      </c>
      <c r="C20" s="130"/>
      <c r="D20" s="130"/>
      <c r="E20" s="130"/>
      <c r="F20" s="130"/>
      <c r="G20" s="130"/>
      <c r="I20" s="125"/>
      <c r="J20" s="125"/>
    </row>
    <row r="21" spans="2:10" ht="12.75">
      <c r="B21" s="129" t="s">
        <v>264</v>
      </c>
      <c r="C21" s="15"/>
      <c r="D21" s="15"/>
      <c r="E21" s="15"/>
      <c r="F21" s="15"/>
      <c r="G21" s="11"/>
      <c r="I21" s="125"/>
      <c r="J21" s="125"/>
    </row>
    <row r="23" spans="2:7" ht="12.75">
      <c r="B23" s="128" t="s">
        <v>34</v>
      </c>
      <c r="C23" s="127"/>
      <c r="D23" s="127"/>
      <c r="E23" s="127"/>
      <c r="F23" s="127"/>
      <c r="G23" s="127"/>
    </row>
    <row r="24" spans="2:7" ht="12.75">
      <c r="B24" s="59" t="s">
        <v>25</v>
      </c>
      <c r="C24" s="69" t="s">
        <v>26</v>
      </c>
      <c r="D24" s="69"/>
      <c r="E24" s="69" t="s">
        <v>27</v>
      </c>
      <c r="F24" s="69"/>
      <c r="G24" s="59" t="s">
        <v>28</v>
      </c>
    </row>
    <row r="25" spans="2:7" ht="12.75">
      <c r="B25" s="60" t="s">
        <v>29</v>
      </c>
      <c r="C25" s="51" t="s">
        <v>35</v>
      </c>
      <c r="D25" s="51" t="s">
        <v>30</v>
      </c>
      <c r="E25" s="51" t="s">
        <v>2</v>
      </c>
      <c r="F25" s="51" t="s">
        <v>0</v>
      </c>
      <c r="G25" s="60" t="s">
        <v>32</v>
      </c>
    </row>
    <row r="26" spans="2:10" ht="12.75">
      <c r="B26" s="52">
        <v>1</v>
      </c>
      <c r="C26" s="52">
        <v>4753.636363636363</v>
      </c>
      <c r="D26" s="52">
        <v>307.27272727272725</v>
      </c>
      <c r="E26" s="53">
        <f>82442-E15</f>
        <v>81233.87368421053</v>
      </c>
      <c r="F26" s="53">
        <f>13410449-F15</f>
        <v>12917338.284210525</v>
      </c>
      <c r="G26" s="53">
        <f>4512565-G15</f>
        <v>4355302.532325359</v>
      </c>
      <c r="J26" s="125"/>
    </row>
    <row r="27" spans="2:10" ht="12.75">
      <c r="B27" s="52">
        <v>2</v>
      </c>
      <c r="C27" s="52">
        <v>4753.636363636363</v>
      </c>
      <c r="D27" s="52">
        <v>307.27272727272725</v>
      </c>
      <c r="E27" s="53">
        <f>30287-E16</f>
        <v>29551.536842105263</v>
      </c>
      <c r="F27" s="53">
        <f>5438142-F16</f>
        <v>5137952.305263158</v>
      </c>
      <c r="G27" s="53">
        <f>1814965-G16</f>
        <v>1719228.7693875597</v>
      </c>
      <c r="J27" s="125"/>
    </row>
    <row r="28" spans="2:10" ht="13.5" thickBot="1">
      <c r="B28" s="52">
        <v>3</v>
      </c>
      <c r="C28" s="52">
        <v>3729.090909090909</v>
      </c>
      <c r="D28" s="52">
        <v>239.09090909090907</v>
      </c>
      <c r="E28" s="53">
        <f>2621-E17</f>
        <v>2080.5052631578947</v>
      </c>
      <c r="F28" s="53">
        <f>1251409-F17</f>
        <v>1030797.4210526316</v>
      </c>
      <c r="G28" s="57">
        <f>308973-G17</f>
        <v>254211.22302392346</v>
      </c>
      <c r="J28" s="125"/>
    </row>
    <row r="29" spans="2:10" ht="13.5" thickBot="1">
      <c r="B29" s="52" t="s">
        <v>33</v>
      </c>
      <c r="C29" s="53"/>
      <c r="D29" s="53"/>
      <c r="E29" s="53">
        <f>SUM(E26:E28)</f>
        <v>112865.91578947369</v>
      </c>
      <c r="F29" s="56">
        <f>SUM(F26:F28)</f>
        <v>19086088.010526314</v>
      </c>
      <c r="G29" s="58">
        <f>SUM(G26:G28)</f>
        <v>6328742.524736842</v>
      </c>
      <c r="J29" s="125"/>
    </row>
    <row r="31" spans="2:7" ht="12.75">
      <c r="B31" s="86" t="s">
        <v>245</v>
      </c>
      <c r="C31" s="87"/>
      <c r="D31" s="87"/>
      <c r="E31" s="87"/>
      <c r="F31" s="131">
        <f>G29+G9+G18</f>
        <v>8290583.143305584</v>
      </c>
      <c r="G31" s="133"/>
    </row>
    <row r="32" spans="2:7" ht="9.75" customHeight="1">
      <c r="B32" s="92"/>
      <c r="C32" s="93"/>
      <c r="D32" s="93"/>
      <c r="E32" s="93"/>
      <c r="F32" s="94"/>
      <c r="G32" s="95"/>
    </row>
    <row r="33" spans="2:7" ht="12.75">
      <c r="B33" s="92"/>
      <c r="C33" s="93"/>
      <c r="D33" s="93"/>
      <c r="E33" s="93"/>
      <c r="F33" s="94"/>
      <c r="G33" s="95"/>
    </row>
    <row r="36" spans="2:7" ht="12.75">
      <c r="B36" s="84" t="s">
        <v>244</v>
      </c>
      <c r="C36" s="85"/>
      <c r="D36" s="83"/>
      <c r="E36" s="83"/>
      <c r="F36" s="83"/>
      <c r="G36" s="83"/>
    </row>
    <row r="37" ht="12.75">
      <c r="B37" s="82"/>
    </row>
    <row r="38" ht="12.75">
      <c r="B38" s="50" t="s">
        <v>34</v>
      </c>
    </row>
    <row r="39" spans="2:7" ht="12.75">
      <c r="B39" s="59" t="s">
        <v>25</v>
      </c>
      <c r="C39" s="69" t="s">
        <v>26</v>
      </c>
      <c r="D39" s="69"/>
      <c r="E39" s="69" t="s">
        <v>27</v>
      </c>
      <c r="F39" s="69"/>
      <c r="G39" s="59" t="s">
        <v>28</v>
      </c>
    </row>
    <row r="40" spans="2:7" ht="12.75">
      <c r="B40" s="60" t="s">
        <v>29</v>
      </c>
      <c r="C40" s="51" t="s">
        <v>35</v>
      </c>
      <c r="D40" s="51" t="s">
        <v>30</v>
      </c>
      <c r="E40" s="51" t="s">
        <v>2</v>
      </c>
      <c r="F40" s="51" t="s">
        <v>0</v>
      </c>
      <c r="G40" s="60" t="s">
        <v>32</v>
      </c>
    </row>
    <row r="41" spans="2:7" ht="12.75">
      <c r="B41" s="52">
        <v>1</v>
      </c>
      <c r="C41" s="52">
        <v>4753.636363636363</v>
      </c>
      <c r="D41" s="52">
        <v>307.27272727272725</v>
      </c>
      <c r="E41" s="53"/>
      <c r="F41" s="53"/>
      <c r="G41" s="53"/>
    </row>
    <row r="42" spans="2:7" ht="12.75">
      <c r="B42" s="52">
        <v>2</v>
      </c>
      <c r="C42" s="52">
        <v>4753.636363636363</v>
      </c>
      <c r="D42" s="52">
        <v>307.27272727272725</v>
      </c>
      <c r="E42" s="53">
        <v>1091</v>
      </c>
      <c r="F42" s="53">
        <v>43000</v>
      </c>
      <c r="G42" s="53">
        <v>18399</v>
      </c>
    </row>
    <row r="43" spans="2:7" ht="13.5" thickBot="1">
      <c r="B43" s="52">
        <v>3</v>
      </c>
      <c r="C43" s="52">
        <v>3729.090909090909</v>
      </c>
      <c r="D43" s="52">
        <v>239.09090909090907</v>
      </c>
      <c r="E43" s="53"/>
      <c r="F43" s="53"/>
      <c r="G43" s="57">
        <v>0</v>
      </c>
    </row>
    <row r="44" spans="2:7" ht="13.5" thickBot="1">
      <c r="B44" s="88" t="s">
        <v>33</v>
      </c>
      <c r="C44" s="89"/>
      <c r="D44" s="89"/>
      <c r="E44" s="89">
        <f>SUM(E41:E43)</f>
        <v>1091</v>
      </c>
      <c r="F44" s="90">
        <f>SUM(F41:F43)</f>
        <v>43000</v>
      </c>
      <c r="G44" s="91">
        <f>SUM(G41:G43)</f>
        <v>18399</v>
      </c>
    </row>
    <row r="46" spans="2:7" ht="12.75">
      <c r="B46" s="86" t="s">
        <v>246</v>
      </c>
      <c r="C46" s="87"/>
      <c r="D46" s="87"/>
      <c r="E46" s="87"/>
      <c r="F46" s="131">
        <f>G44+G36</f>
        <v>18399</v>
      </c>
      <c r="G46" s="133"/>
    </row>
    <row r="50" spans="2:3" ht="12.75">
      <c r="B50" s="84" t="s">
        <v>247</v>
      </c>
      <c r="C50" s="85"/>
    </row>
    <row r="52" spans="2:7" ht="12.75">
      <c r="B52" s="99" t="s">
        <v>24</v>
      </c>
      <c r="C52" s="100"/>
      <c r="D52" s="100"/>
      <c r="E52" s="96"/>
      <c r="F52" s="134">
        <f>G9+G18</f>
        <v>1961840.6185687417</v>
      </c>
      <c r="G52" s="135"/>
    </row>
    <row r="53" spans="2:7" ht="12.75">
      <c r="B53" s="97" t="s">
        <v>34</v>
      </c>
      <c r="C53" s="55"/>
      <c r="D53" s="55"/>
      <c r="E53" s="98"/>
      <c r="F53" s="134">
        <f>F46+G29</f>
        <v>6347141.524736842</v>
      </c>
      <c r="G53" s="135"/>
    </row>
    <row r="54" spans="6:7" ht="12.75">
      <c r="F54" s="131">
        <f>SUM(F52:G53)</f>
        <v>8308982.143305584</v>
      </c>
      <c r="G54" s="132"/>
    </row>
    <row r="56" ht="12.75">
      <c r="B56" s="82" t="s">
        <v>36</v>
      </c>
    </row>
  </sheetData>
  <mergeCells count="6">
    <mergeCell ref="B20:G20"/>
    <mergeCell ref="F54:G54"/>
    <mergeCell ref="F31:G31"/>
    <mergeCell ref="F46:G46"/>
    <mergeCell ref="F52:G52"/>
    <mergeCell ref="F53:G53"/>
  </mergeCells>
  <printOptions/>
  <pageMargins left="0.75" right="0.75" top="1" bottom="1" header="0.4921259845" footer="0.4921259845"/>
  <pageSetup orientation="portrait" paperSize="9" r:id="rId1"/>
  <headerFooter alignWithMargins="0">
    <oddHeader>&amp;CKvantifikácia plánovaných tržieb podľa dopravcov v roku 2002&amp;R&amp;A
Zmluvy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="80" zoomScaleNormal="80" workbookViewId="0" topLeftCell="A9">
      <selection activeCell="A26" sqref="A26"/>
    </sheetView>
  </sheetViews>
  <sheetFormatPr defaultColWidth="9.00390625" defaultRowHeight="12.75"/>
  <cols>
    <col min="1" max="1" width="58.625" style="0" bestFit="1" customWidth="1"/>
    <col min="2" max="2" width="10.875" style="0" bestFit="1" customWidth="1"/>
    <col min="3" max="3" width="13.375" style="0" customWidth="1"/>
    <col min="4" max="4" width="12.25390625" style="0" customWidth="1"/>
    <col min="5" max="5" width="13.375" style="0" customWidth="1"/>
    <col min="6" max="6" width="5.75390625" style="0" customWidth="1"/>
  </cols>
  <sheetData>
    <row r="1" ht="15.75">
      <c r="A1" s="1"/>
    </row>
    <row r="2" ht="15.75">
      <c r="A2" s="1"/>
    </row>
    <row r="3" ht="13.5" thickBot="1"/>
    <row r="4" spans="1:2" ht="12.75">
      <c r="A4" s="34" t="s">
        <v>6</v>
      </c>
      <c r="B4" s="22" t="s">
        <v>7</v>
      </c>
    </row>
    <row r="5" spans="1:2" ht="13.5" thickBot="1">
      <c r="A5" s="35"/>
      <c r="B5" s="40" t="s">
        <v>8</v>
      </c>
    </row>
    <row r="6" spans="1:2" ht="13.5" thickTop="1">
      <c r="A6" s="36" t="s">
        <v>9</v>
      </c>
      <c r="B6" s="41"/>
    </row>
    <row r="7" spans="1:2" ht="12.75">
      <c r="A7" s="30" t="s">
        <v>10</v>
      </c>
      <c r="B7" s="29">
        <v>523064</v>
      </c>
    </row>
    <row r="8" spans="1:2" ht="12.75">
      <c r="A8" s="30"/>
      <c r="B8" s="29"/>
    </row>
    <row r="9" spans="1:2" ht="12.75">
      <c r="A9" s="30" t="s">
        <v>11</v>
      </c>
      <c r="B9" s="29">
        <v>39984</v>
      </c>
    </row>
    <row r="10" spans="1:2" ht="12.75">
      <c r="A10" s="30"/>
      <c r="B10" s="29"/>
    </row>
    <row r="11" spans="1:2" ht="12.75">
      <c r="A11" s="30" t="s">
        <v>12</v>
      </c>
      <c r="B11" s="29">
        <v>344002</v>
      </c>
    </row>
    <row r="12" spans="1:2" ht="12.75">
      <c r="A12" s="30"/>
      <c r="B12" s="29"/>
    </row>
    <row r="13" spans="1:2" ht="12.75">
      <c r="A13" s="30" t="s">
        <v>13</v>
      </c>
      <c r="B13" s="29">
        <v>2293628</v>
      </c>
    </row>
    <row r="14" spans="1:2" ht="12.75">
      <c r="A14" s="30"/>
      <c r="B14" s="29"/>
    </row>
    <row r="15" spans="1:2" ht="12.75">
      <c r="A15" s="30" t="s">
        <v>14</v>
      </c>
      <c r="B15" s="29">
        <v>1616850</v>
      </c>
    </row>
    <row r="16" spans="1:2" ht="12.75">
      <c r="A16" s="30"/>
      <c r="B16" s="29"/>
    </row>
    <row r="17" spans="1:2" ht="12.75">
      <c r="A17" s="30" t="s">
        <v>15</v>
      </c>
      <c r="B17" s="29"/>
    </row>
    <row r="18" spans="1:2" ht="12.75">
      <c r="A18" s="30" t="s">
        <v>16</v>
      </c>
      <c r="B18" s="29">
        <v>865845</v>
      </c>
    </row>
    <row r="19" spans="1:2" ht="12.75">
      <c r="A19" s="37" t="s">
        <v>17</v>
      </c>
      <c r="B19" s="29">
        <v>51732</v>
      </c>
    </row>
    <row r="20" spans="1:2" ht="12.75">
      <c r="A20" s="37" t="s">
        <v>18</v>
      </c>
      <c r="B20" s="29">
        <v>147019</v>
      </c>
    </row>
    <row r="21" spans="1:2" ht="12.75">
      <c r="A21" s="37" t="s">
        <v>19</v>
      </c>
      <c r="B21" s="29">
        <v>781385</v>
      </c>
    </row>
    <row r="22" spans="1:2" ht="12.75">
      <c r="A22" s="37"/>
      <c r="B22" s="29"/>
    </row>
    <row r="23" spans="1:2" ht="12.75">
      <c r="A23" s="30" t="s">
        <v>20</v>
      </c>
      <c r="B23" s="29"/>
    </row>
    <row r="24" spans="1:2" ht="12.75">
      <c r="A24" s="37" t="s">
        <v>21</v>
      </c>
      <c r="B24" s="29">
        <v>2400669</v>
      </c>
    </row>
    <row r="25" spans="1:2" ht="12.75">
      <c r="A25" s="37" t="s">
        <v>22</v>
      </c>
      <c r="B25" s="29">
        <v>0</v>
      </c>
    </row>
    <row r="26" spans="1:2" ht="12.75">
      <c r="A26" s="37" t="s">
        <v>23</v>
      </c>
      <c r="B26" s="29">
        <v>1270600</v>
      </c>
    </row>
    <row r="27" spans="1:2" ht="12.75">
      <c r="A27" s="37"/>
      <c r="B27" s="29"/>
    </row>
    <row r="28" spans="1:2" ht="12.75">
      <c r="A28" s="61" t="s">
        <v>249</v>
      </c>
      <c r="B28" s="29">
        <v>349741</v>
      </c>
    </row>
    <row r="29" spans="1:2" ht="12.75">
      <c r="A29" s="61"/>
      <c r="B29" s="29"/>
    </row>
    <row r="30" spans="1:2" ht="12.75">
      <c r="A30" s="103" t="s">
        <v>252</v>
      </c>
      <c r="B30" s="101">
        <f>SUM(B7:B28)</f>
        <v>10684519</v>
      </c>
    </row>
    <row r="31" spans="1:2" ht="12.75">
      <c r="A31" s="102"/>
      <c r="B31" s="41"/>
    </row>
    <row r="32" spans="1:2" ht="12.75">
      <c r="A32" s="61" t="s">
        <v>251</v>
      </c>
      <c r="B32" s="29">
        <v>0</v>
      </c>
    </row>
    <row r="33" spans="1:2" ht="13.5" thickBot="1">
      <c r="A33" s="38"/>
      <c r="B33" s="42"/>
    </row>
    <row r="34" spans="1:2" ht="14.25" thickBot="1" thickTop="1">
      <c r="A34" s="39" t="s">
        <v>248</v>
      </c>
      <c r="B34" s="62">
        <f>B30+B32</f>
        <v>10684519</v>
      </c>
    </row>
    <row r="36" ht="12.75">
      <c r="A36" t="s">
        <v>250</v>
      </c>
    </row>
  </sheetData>
  <printOptions horizontalCentered="1"/>
  <pageMargins left="0.2362204724409449" right="0.2362204724409449" top="0.7874015748031497" bottom="0.984251968503937" header="0.4724409448818898" footer="0.5118110236220472"/>
  <pageSetup fitToHeight="1" fitToWidth="1" horizontalDpi="300" verticalDpi="300" orientation="portrait" paperSize="9" r:id="rId1"/>
  <headerFooter alignWithMargins="0">
    <oddHeader>&amp;CKvantifikácia plánovaných nákladov na rok 2002&amp;R&amp;A
Zmluvy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31"/>
  <sheetViews>
    <sheetView showGridLines="0" tabSelected="1" zoomScale="85" zoomScaleNormal="85" workbookViewId="0" topLeftCell="A6">
      <selection activeCell="E17" sqref="E17"/>
    </sheetView>
  </sheetViews>
  <sheetFormatPr defaultColWidth="9.00390625" defaultRowHeight="12.75"/>
  <cols>
    <col min="2" max="2" width="38.375" style="0" bestFit="1" customWidth="1"/>
    <col min="4" max="4" width="10.00390625" style="0" bestFit="1" customWidth="1"/>
    <col min="5" max="5" width="13.25390625" style="0" bestFit="1" customWidth="1"/>
  </cols>
  <sheetData>
    <row r="1" ht="15.75">
      <c r="B1" s="2"/>
    </row>
    <row r="2" ht="15.75">
      <c r="B2" s="2"/>
    </row>
    <row r="3" ht="13.5" thickBot="1">
      <c r="C3" s="3"/>
    </row>
    <row r="4" spans="2:5" ht="14.25">
      <c r="B4" s="114" t="s">
        <v>38</v>
      </c>
      <c r="C4" s="115"/>
      <c r="D4" s="116" t="s">
        <v>39</v>
      </c>
      <c r="E4" s="117" t="s">
        <v>40</v>
      </c>
    </row>
    <row r="5" spans="2:5" ht="15" thickBot="1">
      <c r="B5" s="118"/>
      <c r="C5" s="119"/>
      <c r="D5" s="119"/>
      <c r="E5" s="120">
        <v>2002</v>
      </c>
    </row>
    <row r="6" spans="2:5" ht="15" thickTop="1">
      <c r="B6" s="113" t="s">
        <v>41</v>
      </c>
      <c r="C6" s="121"/>
      <c r="D6" s="122" t="s">
        <v>42</v>
      </c>
      <c r="E6" s="123">
        <v>3669</v>
      </c>
    </row>
    <row r="7" spans="2:5" ht="14.25">
      <c r="B7" s="113" t="s">
        <v>43</v>
      </c>
      <c r="C7" s="121"/>
      <c r="D7" s="122" t="s">
        <v>44</v>
      </c>
      <c r="E7" s="123">
        <f>'Príloha č.2'!C5/1000</f>
        <v>35300</v>
      </c>
    </row>
    <row r="8" spans="2:5" ht="14.25">
      <c r="B8" s="113" t="s">
        <v>45</v>
      </c>
      <c r="C8" s="121"/>
      <c r="D8" s="122" t="s">
        <v>44</v>
      </c>
      <c r="E8" s="123">
        <f>'Príloha č.2'!C6/1000</f>
        <v>20143</v>
      </c>
    </row>
    <row r="9" spans="2:5" ht="14.25">
      <c r="B9" s="113" t="s">
        <v>43</v>
      </c>
      <c r="C9" s="121"/>
      <c r="D9" s="122" t="s">
        <v>46</v>
      </c>
      <c r="E9" s="123">
        <f>'Príloha č.2'!D9/1000</f>
        <v>8000</v>
      </c>
    </row>
    <row r="10" spans="2:5" ht="14.25">
      <c r="B10" s="113" t="s">
        <v>45</v>
      </c>
      <c r="C10" s="121"/>
      <c r="D10" s="122" t="s">
        <v>47</v>
      </c>
      <c r="E10" s="123">
        <f>'Príloha č.2'!E9</f>
        <v>116441</v>
      </c>
    </row>
    <row r="11" spans="2:5" ht="14.25">
      <c r="B11" s="113"/>
      <c r="C11" s="121"/>
      <c r="D11" s="122"/>
      <c r="E11" s="123"/>
    </row>
    <row r="12" spans="2:5" ht="15">
      <c r="B12" s="108" t="s">
        <v>253</v>
      </c>
      <c r="C12" s="109"/>
      <c r="D12" s="110" t="s">
        <v>48</v>
      </c>
      <c r="E12" s="112">
        <f>'Príloha č.4'!B34/1000</f>
        <v>10684.519</v>
      </c>
    </row>
    <row r="13" spans="2:5" ht="14.25">
      <c r="B13" s="113" t="s">
        <v>258</v>
      </c>
      <c r="C13" s="121"/>
      <c r="D13" s="122"/>
      <c r="E13" s="123"/>
    </row>
    <row r="14" spans="2:5" ht="14.25">
      <c r="B14" s="113"/>
      <c r="C14" s="121"/>
      <c r="D14" s="122"/>
      <c r="E14" s="123"/>
    </row>
    <row r="15" spans="2:5" ht="14.25">
      <c r="B15" s="113" t="s">
        <v>254</v>
      </c>
      <c r="C15" s="121"/>
      <c r="D15" s="122" t="s">
        <v>48</v>
      </c>
      <c r="E15" s="124">
        <f>('Príloha č.3'!G9+'Príloha č.3'!G18+'Príloha č.3'!G29)/1000</f>
        <v>8290.583143305585</v>
      </c>
    </row>
    <row r="16" spans="2:5" ht="14.25">
      <c r="B16" s="113" t="s">
        <v>255</v>
      </c>
      <c r="C16" s="121"/>
      <c r="D16" s="122" t="s">
        <v>48</v>
      </c>
      <c r="E16" s="124">
        <f>'Príloha č.3'!G44/1000</f>
        <v>18.399</v>
      </c>
    </row>
    <row r="17" spans="2:5" ht="14.25">
      <c r="B17" s="113" t="s">
        <v>256</v>
      </c>
      <c r="C17" s="121"/>
      <c r="D17" s="122" t="s">
        <v>48</v>
      </c>
      <c r="E17" s="124">
        <v>50</v>
      </c>
    </row>
    <row r="18" spans="2:5" ht="14.25">
      <c r="B18" s="113"/>
      <c r="C18" s="121"/>
      <c r="D18" s="122"/>
      <c r="E18" s="123"/>
    </row>
    <row r="19" spans="2:5" ht="15">
      <c r="B19" s="108" t="s">
        <v>257</v>
      </c>
      <c r="C19" s="109"/>
      <c r="D19" s="110" t="s">
        <v>48</v>
      </c>
      <c r="E19" s="112">
        <f>SUM(E15:E18)</f>
        <v>8358.982143305584</v>
      </c>
    </row>
    <row r="20" spans="2:5" ht="14.25">
      <c r="B20" s="113" t="s">
        <v>258</v>
      </c>
      <c r="C20" s="121"/>
      <c r="D20" s="122"/>
      <c r="E20" s="124"/>
    </row>
    <row r="21" spans="2:5" ht="14.25">
      <c r="B21" s="113"/>
      <c r="C21" s="121"/>
      <c r="D21" s="122"/>
      <c r="E21" s="123"/>
    </row>
    <row r="22" spans="2:5" ht="15">
      <c r="B22" s="108" t="s">
        <v>49</v>
      </c>
      <c r="C22" s="109"/>
      <c r="D22" s="110" t="s">
        <v>48</v>
      </c>
      <c r="E22" s="112">
        <f>E12-E19</f>
        <v>2325.536856694416</v>
      </c>
    </row>
    <row r="23" spans="2:5" ht="15">
      <c r="B23" s="113" t="s">
        <v>258</v>
      </c>
      <c r="C23" s="109"/>
      <c r="D23" s="110"/>
      <c r="E23" s="111"/>
    </row>
    <row r="24" spans="2:5" ht="14.25">
      <c r="B24" s="113"/>
      <c r="C24" s="121"/>
      <c r="D24" s="122"/>
      <c r="E24" s="123"/>
    </row>
    <row r="25" spans="2:5" ht="15">
      <c r="B25" s="108" t="s">
        <v>259</v>
      </c>
      <c r="C25" s="109"/>
      <c r="D25" s="110" t="s">
        <v>48</v>
      </c>
      <c r="E25" s="112">
        <v>805.3</v>
      </c>
    </row>
    <row r="26" spans="2:5" ht="14.25">
      <c r="B26" s="113"/>
      <c r="C26" s="121"/>
      <c r="D26" s="122"/>
      <c r="E26" s="123"/>
    </row>
    <row r="27" spans="2:5" ht="15">
      <c r="B27" s="108" t="s">
        <v>50</v>
      </c>
      <c r="C27" s="109"/>
      <c r="D27" s="110" t="s">
        <v>48</v>
      </c>
      <c r="E27" s="112">
        <f>E22-E25</f>
        <v>1520.2368566944162</v>
      </c>
    </row>
    <row r="28" spans="2:5" ht="15.75" thickBot="1">
      <c r="B28" s="104"/>
      <c r="C28" s="105"/>
      <c r="D28" s="106"/>
      <c r="E28" s="107"/>
    </row>
    <row r="31" ht="12.75">
      <c r="B31" t="s">
        <v>260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&amp;CKvantifikácia úhrady straty z VVZ na rok 2002&amp;R&amp;A
Zmluvy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8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25390625" style="20" customWidth="1"/>
    <col min="2" max="2" width="8.375" style="21" customWidth="1"/>
    <col min="3" max="3" width="4.875" style="21" customWidth="1"/>
    <col min="4" max="4" width="25.375" style="15" customWidth="1"/>
    <col min="5" max="5" width="26.625" style="15" customWidth="1"/>
    <col min="6" max="16384" width="5.75390625" style="15" customWidth="1"/>
  </cols>
  <sheetData>
    <row r="1" spans="1:5" s="11" customFormat="1" ht="12.75">
      <c r="A1" s="10" t="s">
        <v>51</v>
      </c>
      <c r="B1" s="10" t="s">
        <v>52</v>
      </c>
      <c r="C1" s="48" t="s">
        <v>53</v>
      </c>
      <c r="D1" s="44" t="s">
        <v>37</v>
      </c>
      <c r="E1" s="44" t="s">
        <v>54</v>
      </c>
    </row>
    <row r="2" spans="1:5" s="11" customFormat="1" ht="12.75">
      <c r="A2" s="10" t="s">
        <v>55</v>
      </c>
      <c r="B2" s="10" t="s">
        <v>56</v>
      </c>
      <c r="C2" s="48"/>
      <c r="D2" s="44"/>
      <c r="E2" s="44"/>
    </row>
    <row r="3" spans="1:5" ht="12.75">
      <c r="A3" s="10">
        <v>14</v>
      </c>
      <c r="B3" s="12" t="s">
        <v>57</v>
      </c>
      <c r="C3" s="46">
        <v>4</v>
      </c>
      <c r="D3" s="14" t="s">
        <v>58</v>
      </c>
      <c r="E3" s="14" t="s">
        <v>59</v>
      </c>
    </row>
    <row r="4" spans="1:5" ht="12.75">
      <c r="A4" s="10">
        <v>22</v>
      </c>
      <c r="B4" s="12" t="s">
        <v>57</v>
      </c>
      <c r="C4" s="46">
        <v>8</v>
      </c>
      <c r="D4" s="14" t="s">
        <v>59</v>
      </c>
      <c r="E4" s="14" t="s">
        <v>60</v>
      </c>
    </row>
    <row r="5" spans="1:5" ht="12.75">
      <c r="A5" s="10">
        <v>24</v>
      </c>
      <c r="B5" s="12" t="s">
        <v>57</v>
      </c>
      <c r="C5" s="46">
        <v>39</v>
      </c>
      <c r="D5" s="14" t="s">
        <v>60</v>
      </c>
      <c r="E5" s="14" t="s">
        <v>61</v>
      </c>
    </row>
    <row r="6" spans="1:5" ht="12.75">
      <c r="A6" s="10">
        <v>26</v>
      </c>
      <c r="B6" s="12" t="s">
        <v>57</v>
      </c>
      <c r="C6" s="46">
        <v>48</v>
      </c>
      <c r="D6" s="14" t="s">
        <v>61</v>
      </c>
      <c r="E6" s="14" t="s">
        <v>62</v>
      </c>
    </row>
    <row r="7" spans="1:5" ht="12.75">
      <c r="A7" s="10">
        <v>222</v>
      </c>
      <c r="B7" s="12" t="s">
        <v>57</v>
      </c>
      <c r="C7" s="46">
        <v>16</v>
      </c>
      <c r="D7" s="14" t="s">
        <v>62</v>
      </c>
      <c r="E7" s="14" t="s">
        <v>63</v>
      </c>
    </row>
    <row r="8" spans="1:5" ht="12.75">
      <c r="A8" s="10">
        <v>224</v>
      </c>
      <c r="B8" s="12" t="s">
        <v>57</v>
      </c>
      <c r="C8" s="46">
        <v>19</v>
      </c>
      <c r="D8" s="14" t="s">
        <v>63</v>
      </c>
      <c r="E8" s="14" t="s">
        <v>64</v>
      </c>
    </row>
    <row r="9" spans="1:5" ht="12.75">
      <c r="A9" s="10">
        <v>226</v>
      </c>
      <c r="B9" s="12" t="s">
        <v>57</v>
      </c>
      <c r="C9" s="46">
        <v>40</v>
      </c>
      <c r="D9" s="14" t="s">
        <v>64</v>
      </c>
      <c r="E9" s="14" t="s">
        <v>65</v>
      </c>
    </row>
    <row r="10" spans="1:5" ht="12.75">
      <c r="A10" s="10">
        <v>232</v>
      </c>
      <c r="B10" s="12" t="s">
        <v>57</v>
      </c>
      <c r="C10" s="46">
        <v>26</v>
      </c>
      <c r="D10" s="14" t="s">
        <v>65</v>
      </c>
      <c r="E10" s="14" t="s">
        <v>66</v>
      </c>
    </row>
    <row r="11" spans="1:5" ht="12.75">
      <c r="A11" s="10">
        <v>234</v>
      </c>
      <c r="B11" s="12" t="s">
        <v>57</v>
      </c>
      <c r="C11" s="46">
        <v>19</v>
      </c>
      <c r="D11" s="14" t="s">
        <v>66</v>
      </c>
      <c r="E11" s="14" t="s">
        <v>67</v>
      </c>
    </row>
    <row r="12" spans="1:5" ht="12.75">
      <c r="A12" s="10">
        <v>236</v>
      </c>
      <c r="B12" s="12" t="s">
        <v>57</v>
      </c>
      <c r="C12" s="46">
        <v>39</v>
      </c>
      <c r="D12" s="14" t="s">
        <v>67</v>
      </c>
      <c r="E12" s="14" t="s">
        <v>68</v>
      </c>
    </row>
    <row r="13" spans="1:5" ht="12.75">
      <c r="A13" s="10">
        <v>238</v>
      </c>
      <c r="B13" s="12" t="s">
        <v>57</v>
      </c>
      <c r="C13" s="46">
        <v>44</v>
      </c>
      <c r="D13" s="14" t="s">
        <v>68</v>
      </c>
      <c r="E13" s="14" t="s">
        <v>69</v>
      </c>
    </row>
    <row r="14" spans="1:5" ht="12.75">
      <c r="A14" s="10">
        <v>262</v>
      </c>
      <c r="B14" s="12" t="s">
        <v>57</v>
      </c>
      <c r="C14" s="46">
        <v>18</v>
      </c>
      <c r="D14" s="14" t="s">
        <v>69</v>
      </c>
      <c r="E14" s="14" t="s">
        <v>70</v>
      </c>
    </row>
    <row r="15" spans="1:5" ht="12.75">
      <c r="A15" s="10">
        <v>264</v>
      </c>
      <c r="B15" s="12" t="s">
        <v>57</v>
      </c>
      <c r="C15" s="46">
        <v>21</v>
      </c>
      <c r="D15" s="14" t="s">
        <v>70</v>
      </c>
      <c r="E15" s="14" t="s">
        <v>71</v>
      </c>
    </row>
    <row r="16" spans="1:5" ht="12.75">
      <c r="A16" s="10">
        <v>272</v>
      </c>
      <c r="B16" s="12" t="s">
        <v>57</v>
      </c>
      <c r="C16" s="46">
        <v>44</v>
      </c>
      <c r="D16" s="14" t="s">
        <v>71</v>
      </c>
      <c r="E16" s="14" t="s">
        <v>72</v>
      </c>
    </row>
    <row r="17" spans="1:5" ht="12.75">
      <c r="A17" s="10">
        <v>282</v>
      </c>
      <c r="B17" s="12" t="s">
        <v>57</v>
      </c>
      <c r="C17" s="46">
        <v>30</v>
      </c>
      <c r="D17" s="14" t="s">
        <v>71</v>
      </c>
      <c r="E17" s="14" t="s">
        <v>73</v>
      </c>
    </row>
    <row r="18" spans="1:5" ht="12.75">
      <c r="A18" s="10">
        <v>312</v>
      </c>
      <c r="B18" s="12" t="s">
        <v>57</v>
      </c>
      <c r="C18" s="46">
        <v>17</v>
      </c>
      <c r="D18" s="14" t="s">
        <v>63</v>
      </c>
      <c r="E18" s="14" t="s">
        <v>74</v>
      </c>
    </row>
    <row r="19" spans="1:5" ht="12.75">
      <c r="A19" s="10">
        <v>322</v>
      </c>
      <c r="B19" s="12" t="s">
        <v>57</v>
      </c>
      <c r="C19" s="46">
        <v>55</v>
      </c>
      <c r="D19" s="14" t="s">
        <v>74</v>
      </c>
      <c r="E19" s="14" t="s">
        <v>75</v>
      </c>
    </row>
    <row r="20" spans="1:5" ht="12.75">
      <c r="A20" s="10">
        <v>332</v>
      </c>
      <c r="B20" s="12" t="s">
        <v>57</v>
      </c>
      <c r="C20" s="46">
        <v>7</v>
      </c>
      <c r="D20" s="14" t="s">
        <v>75</v>
      </c>
      <c r="E20" s="14" t="s">
        <v>76</v>
      </c>
    </row>
    <row r="21" spans="1:5" ht="12.75">
      <c r="A21" s="10">
        <v>372</v>
      </c>
      <c r="B21" s="12" t="s">
        <v>57</v>
      </c>
      <c r="C21" s="46">
        <v>5</v>
      </c>
      <c r="D21" s="14" t="s">
        <v>62</v>
      </c>
      <c r="E21" s="14" t="s">
        <v>77</v>
      </c>
    </row>
    <row r="22" spans="1:5" ht="12.75">
      <c r="A22" s="10">
        <v>382</v>
      </c>
      <c r="B22" s="12" t="s">
        <v>57</v>
      </c>
      <c r="C22" s="46">
        <v>8</v>
      </c>
      <c r="D22" s="14" t="s">
        <v>78</v>
      </c>
      <c r="E22" s="14" t="s">
        <v>77</v>
      </c>
    </row>
    <row r="23" spans="1:5" ht="12.75">
      <c r="A23" s="10">
        <v>394</v>
      </c>
      <c r="B23" s="12" t="s">
        <v>57</v>
      </c>
      <c r="C23" s="46">
        <v>10</v>
      </c>
      <c r="D23" s="14" t="s">
        <v>78</v>
      </c>
      <c r="E23" s="14" t="s">
        <v>79</v>
      </c>
    </row>
    <row r="24" spans="1:5" ht="12.75">
      <c r="A24" s="10">
        <v>622</v>
      </c>
      <c r="B24" s="12" t="s">
        <v>57</v>
      </c>
      <c r="C24" s="46">
        <v>14</v>
      </c>
      <c r="D24" s="14" t="s">
        <v>73</v>
      </c>
      <c r="E24" s="14" t="s">
        <v>80</v>
      </c>
    </row>
    <row r="25" spans="1:5" ht="12.75">
      <c r="A25" s="10">
        <v>632</v>
      </c>
      <c r="B25" s="12" t="s">
        <v>57</v>
      </c>
      <c r="C25" s="46">
        <v>7</v>
      </c>
      <c r="D25" s="14" t="s">
        <v>80</v>
      </c>
      <c r="E25" s="14" t="s">
        <v>81</v>
      </c>
    </row>
    <row r="26" spans="1:5" ht="12.75">
      <c r="A26" s="10">
        <v>944</v>
      </c>
      <c r="B26" s="12" t="s">
        <v>57</v>
      </c>
      <c r="C26" s="46">
        <v>14</v>
      </c>
      <c r="D26" s="14" t="s">
        <v>82</v>
      </c>
      <c r="E26" s="14" t="s">
        <v>83</v>
      </c>
    </row>
    <row r="27" spans="1:5" ht="12.75">
      <c r="A27" s="10">
        <v>952</v>
      </c>
      <c r="B27" s="12" t="s">
        <v>57</v>
      </c>
      <c r="C27" s="46">
        <v>44</v>
      </c>
      <c r="D27" s="14" t="s">
        <v>82</v>
      </c>
      <c r="E27" s="14" t="s">
        <v>84</v>
      </c>
    </row>
    <row r="28" spans="1:5" ht="12.75">
      <c r="A28" s="10">
        <v>992</v>
      </c>
      <c r="B28" s="12" t="s">
        <v>57</v>
      </c>
      <c r="C28" s="46">
        <v>10</v>
      </c>
      <c r="D28" s="14" t="s">
        <v>84</v>
      </c>
      <c r="E28" s="14" t="s">
        <v>85</v>
      </c>
    </row>
    <row r="29" spans="1:5" ht="12.75">
      <c r="A29" s="10">
        <v>994</v>
      </c>
      <c r="B29" s="12" t="s">
        <v>57</v>
      </c>
      <c r="C29" s="46">
        <v>32</v>
      </c>
      <c r="D29" s="14" t="s">
        <v>85</v>
      </c>
      <c r="E29" s="14" t="s">
        <v>86</v>
      </c>
    </row>
    <row r="30" spans="1:5" ht="12.75">
      <c r="A30" s="10">
        <v>996</v>
      </c>
      <c r="B30" s="12" t="s">
        <v>57</v>
      </c>
      <c r="C30" s="46">
        <v>39</v>
      </c>
      <c r="D30" s="14" t="s">
        <v>86</v>
      </c>
      <c r="E30" s="14" t="s">
        <v>87</v>
      </c>
    </row>
    <row r="31" spans="1:5" ht="12.75">
      <c r="A31" s="10">
        <v>1002</v>
      </c>
      <c r="B31" s="12" t="s">
        <v>57</v>
      </c>
      <c r="C31" s="46">
        <v>10</v>
      </c>
      <c r="D31" s="14" t="s">
        <v>87</v>
      </c>
      <c r="E31" s="14" t="s">
        <v>88</v>
      </c>
    </row>
    <row r="32" spans="1:5" ht="12.75">
      <c r="A32" s="10">
        <v>1024</v>
      </c>
      <c r="B32" s="12" t="s">
        <v>57</v>
      </c>
      <c r="C32" s="46">
        <v>4</v>
      </c>
      <c r="D32" s="14" t="s">
        <v>89</v>
      </c>
      <c r="E32" s="14" t="s">
        <v>90</v>
      </c>
    </row>
    <row r="33" spans="1:5" ht="12.75">
      <c r="A33" s="10">
        <v>1032</v>
      </c>
      <c r="B33" s="12" t="s">
        <v>57</v>
      </c>
      <c r="C33" s="46">
        <v>29</v>
      </c>
      <c r="D33" s="14" t="s">
        <v>90</v>
      </c>
      <c r="E33" s="14" t="s">
        <v>84</v>
      </c>
    </row>
    <row r="34" spans="1:5" ht="12.75">
      <c r="A34" s="10">
        <v>1322</v>
      </c>
      <c r="B34" s="12" t="s">
        <v>57</v>
      </c>
      <c r="C34" s="46">
        <v>27</v>
      </c>
      <c r="D34" s="14" t="s">
        <v>72</v>
      </c>
      <c r="E34" s="14" t="s">
        <v>91</v>
      </c>
    </row>
    <row r="35" spans="1:5" ht="12.75">
      <c r="A35" s="10">
        <v>1324</v>
      </c>
      <c r="B35" s="12" t="s">
        <v>57</v>
      </c>
      <c r="C35" s="46">
        <v>8</v>
      </c>
      <c r="D35" s="14" t="s">
        <v>91</v>
      </c>
      <c r="E35" s="14" t="s">
        <v>92</v>
      </c>
    </row>
    <row r="36" spans="1:5" ht="12.75">
      <c r="A36" s="10">
        <v>1326</v>
      </c>
      <c r="B36" s="12" t="s">
        <v>57</v>
      </c>
      <c r="C36" s="46">
        <v>25</v>
      </c>
      <c r="D36" s="14" t="s">
        <v>92</v>
      </c>
      <c r="E36" s="14" t="s">
        <v>93</v>
      </c>
    </row>
    <row r="37" spans="1:5" ht="12.75">
      <c r="A37" s="10">
        <v>1328</v>
      </c>
      <c r="B37" s="12" t="s">
        <v>57</v>
      </c>
      <c r="C37" s="46">
        <v>36</v>
      </c>
      <c r="D37" s="14" t="s">
        <v>93</v>
      </c>
      <c r="E37" s="14" t="s">
        <v>94</v>
      </c>
    </row>
    <row r="38" spans="1:5" ht="12.75">
      <c r="A38" s="10">
        <v>1352</v>
      </c>
      <c r="B38" s="12" t="s">
        <v>57</v>
      </c>
      <c r="C38" s="46">
        <v>17</v>
      </c>
      <c r="D38" s="14" t="s">
        <v>94</v>
      </c>
      <c r="E38" s="14" t="s">
        <v>95</v>
      </c>
    </row>
    <row r="39" spans="1:5" ht="12.75">
      <c r="A39" s="10">
        <v>1354</v>
      </c>
      <c r="B39" s="12" t="s">
        <v>57</v>
      </c>
      <c r="C39" s="46">
        <v>39</v>
      </c>
      <c r="D39" s="14" t="s">
        <v>95</v>
      </c>
      <c r="E39" s="14" t="s">
        <v>96</v>
      </c>
    </row>
    <row r="40" spans="1:5" ht="12.75">
      <c r="A40" s="10">
        <v>1372</v>
      </c>
      <c r="B40" s="12" t="s">
        <v>57</v>
      </c>
      <c r="C40" s="46">
        <v>13</v>
      </c>
      <c r="D40" s="14" t="s">
        <v>88</v>
      </c>
      <c r="E40" s="14" t="s">
        <v>97</v>
      </c>
    </row>
    <row r="41" spans="1:5" ht="12.75">
      <c r="A41" s="10">
        <v>1374</v>
      </c>
      <c r="B41" s="12" t="s">
        <v>57</v>
      </c>
      <c r="C41" s="46">
        <v>51</v>
      </c>
      <c r="D41" s="14" t="s">
        <v>97</v>
      </c>
      <c r="E41" s="14" t="s">
        <v>98</v>
      </c>
    </row>
    <row r="42" spans="1:5" ht="12.75">
      <c r="A42" s="10">
        <v>1382</v>
      </c>
      <c r="B42" s="12" t="s">
        <v>57</v>
      </c>
      <c r="C42" s="46">
        <v>7</v>
      </c>
      <c r="D42" s="14" t="s">
        <v>98</v>
      </c>
      <c r="E42" s="14" t="s">
        <v>99</v>
      </c>
    </row>
    <row r="43" spans="1:5" ht="12.75">
      <c r="A43" s="10">
        <v>1442</v>
      </c>
      <c r="B43" s="12" t="s">
        <v>57</v>
      </c>
      <c r="C43" s="46">
        <v>7</v>
      </c>
      <c r="D43" s="14" t="s">
        <v>96</v>
      </c>
      <c r="E43" s="14" t="s">
        <v>88</v>
      </c>
    </row>
    <row r="44" spans="1:5" ht="12.75">
      <c r="A44" s="10">
        <v>1454</v>
      </c>
      <c r="B44" s="12" t="s">
        <v>57</v>
      </c>
      <c r="C44" s="46">
        <v>4</v>
      </c>
      <c r="D44" s="14" t="s">
        <v>100</v>
      </c>
      <c r="E44" s="14" t="s">
        <v>101</v>
      </c>
    </row>
    <row r="45" spans="1:5" ht="12.75">
      <c r="A45" s="10">
        <v>1462</v>
      </c>
      <c r="B45" s="12" t="s">
        <v>57</v>
      </c>
      <c r="C45" s="46">
        <v>17</v>
      </c>
      <c r="D45" s="14" t="s">
        <v>100</v>
      </c>
      <c r="E45" s="14" t="s">
        <v>102</v>
      </c>
    </row>
    <row r="46" spans="1:5" ht="12.75">
      <c r="A46" s="10">
        <v>1464</v>
      </c>
      <c r="B46" s="12" t="s">
        <v>57</v>
      </c>
      <c r="C46" s="46">
        <v>6</v>
      </c>
      <c r="D46" s="14" t="s">
        <v>102</v>
      </c>
      <c r="E46" s="14" t="s">
        <v>103</v>
      </c>
    </row>
    <row r="47" spans="1:5" ht="12.75">
      <c r="A47" s="10">
        <v>1474</v>
      </c>
      <c r="B47" s="12" t="s">
        <v>57</v>
      </c>
      <c r="C47" s="46">
        <v>2</v>
      </c>
      <c r="D47" s="14" t="s">
        <v>104</v>
      </c>
      <c r="E47" s="14" t="s">
        <v>105</v>
      </c>
    </row>
    <row r="48" spans="1:5" ht="12.75">
      <c r="A48" s="10">
        <v>1478</v>
      </c>
      <c r="B48" s="12" t="s">
        <v>57</v>
      </c>
      <c r="C48" s="46">
        <v>2</v>
      </c>
      <c r="D48" s="14" t="s">
        <v>102</v>
      </c>
      <c r="E48" s="14" t="s">
        <v>106</v>
      </c>
    </row>
    <row r="49" spans="1:5" ht="12.75">
      <c r="A49" s="10">
        <v>1482</v>
      </c>
      <c r="B49" s="12" t="s">
        <v>57</v>
      </c>
      <c r="C49" s="46">
        <v>5</v>
      </c>
      <c r="D49" s="14" t="s">
        <v>107</v>
      </c>
      <c r="E49" s="14" t="s">
        <v>88</v>
      </c>
    </row>
    <row r="50" spans="1:5" ht="12.75">
      <c r="A50" s="10">
        <v>1602</v>
      </c>
      <c r="B50" s="12" t="s">
        <v>57</v>
      </c>
      <c r="C50" s="46">
        <v>13</v>
      </c>
      <c r="D50" s="14" t="s">
        <v>86</v>
      </c>
      <c r="E50" s="14" t="s">
        <v>108</v>
      </c>
    </row>
    <row r="51" spans="1:5" ht="12.75">
      <c r="A51" s="10">
        <v>1604</v>
      </c>
      <c r="B51" s="12" t="s">
        <v>57</v>
      </c>
      <c r="C51" s="46">
        <v>17</v>
      </c>
      <c r="D51" s="14" t="s">
        <v>108</v>
      </c>
      <c r="E51" s="14" t="s">
        <v>94</v>
      </c>
    </row>
    <row r="52" spans="1:5" ht="12.75">
      <c r="A52" s="10">
        <v>2002</v>
      </c>
      <c r="B52" s="12" t="s">
        <v>57</v>
      </c>
      <c r="C52" s="46">
        <v>7</v>
      </c>
      <c r="D52" s="14" t="s">
        <v>73</v>
      </c>
      <c r="E52" s="14" t="s">
        <v>109</v>
      </c>
    </row>
    <row r="53" spans="1:5" ht="12.75">
      <c r="A53" s="10">
        <v>2652</v>
      </c>
      <c r="B53" s="12" t="s">
        <v>57</v>
      </c>
      <c r="C53" s="46">
        <v>13</v>
      </c>
      <c r="D53" s="14" t="s">
        <v>72</v>
      </c>
      <c r="E53" s="14" t="s">
        <v>110</v>
      </c>
    </row>
    <row r="54" spans="1:5" ht="12.75">
      <c r="A54" s="16">
        <v>2654</v>
      </c>
      <c r="B54" s="17" t="s">
        <v>57</v>
      </c>
      <c r="C54" s="18">
        <v>8</v>
      </c>
      <c r="D54" s="19" t="s">
        <v>110</v>
      </c>
      <c r="E54" s="19" t="s">
        <v>111</v>
      </c>
    </row>
    <row r="55" spans="1:5" ht="12.75">
      <c r="A55" s="10"/>
      <c r="B55" s="12"/>
      <c r="C55" s="46"/>
      <c r="D55" s="14"/>
      <c r="E55" s="14"/>
    </row>
    <row r="56" spans="1:5" ht="12.75">
      <c r="A56" s="10"/>
      <c r="B56" s="12"/>
      <c r="C56" s="46"/>
      <c r="D56" s="14"/>
      <c r="E56" s="14"/>
    </row>
    <row r="57" spans="1:5" ht="12.75">
      <c r="A57" s="10">
        <v>74</v>
      </c>
      <c r="B57" s="12" t="s">
        <v>112</v>
      </c>
      <c r="C57" s="46">
        <v>2</v>
      </c>
      <c r="D57" s="14" t="s">
        <v>113</v>
      </c>
      <c r="E57" s="14" t="s">
        <v>114</v>
      </c>
    </row>
    <row r="58" spans="1:5" ht="12.75">
      <c r="A58" s="10">
        <v>82</v>
      </c>
      <c r="B58" s="12" t="s">
        <v>112</v>
      </c>
      <c r="C58" s="46">
        <v>8</v>
      </c>
      <c r="D58" s="14" t="s">
        <v>114</v>
      </c>
      <c r="E58" s="14" t="s">
        <v>115</v>
      </c>
    </row>
    <row r="59" spans="1:5" ht="12.75">
      <c r="A59" s="10">
        <v>84</v>
      </c>
      <c r="B59" s="12" t="s">
        <v>112</v>
      </c>
      <c r="C59" s="46">
        <v>77</v>
      </c>
      <c r="D59" s="14" t="s">
        <v>115</v>
      </c>
      <c r="E59" s="14" t="s">
        <v>116</v>
      </c>
    </row>
    <row r="60" spans="1:5" ht="12.75">
      <c r="A60" s="10">
        <v>122</v>
      </c>
      <c r="B60" s="12" t="s">
        <v>112</v>
      </c>
      <c r="C60" s="46">
        <v>9</v>
      </c>
      <c r="D60" s="14" t="s">
        <v>117</v>
      </c>
      <c r="E60" s="14" t="s">
        <v>118</v>
      </c>
    </row>
    <row r="61" spans="1:5" ht="12.75">
      <c r="A61" s="10">
        <v>124</v>
      </c>
      <c r="B61" s="12" t="s">
        <v>112</v>
      </c>
      <c r="C61" s="46">
        <v>24</v>
      </c>
      <c r="D61" s="14" t="s">
        <v>118</v>
      </c>
      <c r="E61" s="14" t="s">
        <v>119</v>
      </c>
    </row>
    <row r="62" spans="1:5" ht="12.75">
      <c r="A62" s="10">
        <v>126</v>
      </c>
      <c r="B62" s="12" t="s">
        <v>112</v>
      </c>
      <c r="C62" s="49">
        <v>11</v>
      </c>
      <c r="D62" s="47" t="s">
        <v>119</v>
      </c>
      <c r="E62" s="47" t="s">
        <v>120</v>
      </c>
    </row>
    <row r="63" spans="1:5" ht="12.75">
      <c r="A63" s="10">
        <v>142</v>
      </c>
      <c r="B63" s="12" t="s">
        <v>112</v>
      </c>
      <c r="C63" s="46">
        <v>16</v>
      </c>
      <c r="D63" s="14" t="s">
        <v>120</v>
      </c>
      <c r="E63" s="14" t="s">
        <v>121</v>
      </c>
    </row>
    <row r="64" spans="1:5" ht="12.75">
      <c r="A64" s="10">
        <v>202</v>
      </c>
      <c r="B64" s="12" t="s">
        <v>112</v>
      </c>
      <c r="C64" s="46">
        <v>4</v>
      </c>
      <c r="D64" s="14" t="s">
        <v>122</v>
      </c>
      <c r="E64" s="14" t="s">
        <v>123</v>
      </c>
    </row>
    <row r="65" spans="1:5" ht="12.75">
      <c r="A65" s="10">
        <v>204</v>
      </c>
      <c r="B65" s="12" t="s">
        <v>112</v>
      </c>
      <c r="C65" s="46">
        <v>26</v>
      </c>
      <c r="D65" s="14" t="s">
        <v>123</v>
      </c>
      <c r="E65" s="14" t="s">
        <v>119</v>
      </c>
    </row>
    <row r="66" spans="1:5" ht="12.75">
      <c r="A66" s="10">
        <v>302</v>
      </c>
      <c r="B66" s="12" t="s">
        <v>112</v>
      </c>
      <c r="C66" s="46">
        <v>51</v>
      </c>
      <c r="D66" s="14" t="s">
        <v>118</v>
      </c>
      <c r="E66" s="14" t="s">
        <v>124</v>
      </c>
    </row>
    <row r="67" spans="1:5" ht="12.75">
      <c r="A67" s="10">
        <v>304</v>
      </c>
      <c r="B67" s="12" t="s">
        <v>112</v>
      </c>
      <c r="C67" s="46">
        <v>10</v>
      </c>
      <c r="D67" s="14" t="s">
        <v>124</v>
      </c>
      <c r="E67" s="14" t="s">
        <v>74</v>
      </c>
    </row>
    <row r="68" spans="1:5" ht="12.75">
      <c r="A68" s="10">
        <v>374</v>
      </c>
      <c r="B68" s="12" t="s">
        <v>112</v>
      </c>
      <c r="C68" s="46">
        <v>6</v>
      </c>
      <c r="D68" s="14" t="s">
        <v>77</v>
      </c>
      <c r="E68" s="14" t="s">
        <v>125</v>
      </c>
    </row>
    <row r="69" spans="1:5" ht="12.75">
      <c r="A69" s="10">
        <v>376</v>
      </c>
      <c r="B69" s="12" t="s">
        <v>112</v>
      </c>
      <c r="C69" s="46">
        <v>60</v>
      </c>
      <c r="D69" s="14" t="s">
        <v>125</v>
      </c>
      <c r="E69" s="14" t="s">
        <v>126</v>
      </c>
    </row>
    <row r="70" spans="1:5" ht="12.75">
      <c r="A70" s="10">
        <v>378</v>
      </c>
      <c r="B70" s="12" t="s">
        <v>112</v>
      </c>
      <c r="C70" s="46">
        <v>13</v>
      </c>
      <c r="D70" s="14" t="s">
        <v>126</v>
      </c>
      <c r="E70" s="14" t="s">
        <v>127</v>
      </c>
    </row>
    <row r="71" spans="1:5" ht="12.75">
      <c r="A71" s="10">
        <v>412</v>
      </c>
      <c r="B71" s="12" t="s">
        <v>112</v>
      </c>
      <c r="C71" s="46">
        <v>93</v>
      </c>
      <c r="D71" s="14" t="s">
        <v>64</v>
      </c>
      <c r="E71" s="14" t="s">
        <v>128</v>
      </c>
    </row>
    <row r="72" spans="1:5" ht="12.75">
      <c r="A72" s="10">
        <v>422</v>
      </c>
      <c r="B72" s="12" t="s">
        <v>112</v>
      </c>
      <c r="C72" s="46">
        <v>43</v>
      </c>
      <c r="D72" s="14" t="s">
        <v>128</v>
      </c>
      <c r="E72" s="14" t="s">
        <v>129</v>
      </c>
    </row>
    <row r="73" spans="1:5" ht="12.75">
      <c r="A73" s="10">
        <v>424</v>
      </c>
      <c r="B73" s="12" t="s">
        <v>112</v>
      </c>
      <c r="C73" s="46">
        <v>43</v>
      </c>
      <c r="D73" s="14" t="s">
        <v>129</v>
      </c>
      <c r="E73" s="14" t="s">
        <v>130</v>
      </c>
    </row>
    <row r="74" spans="1:5" ht="12.75">
      <c r="A74" s="10">
        <v>522</v>
      </c>
      <c r="B74" s="12" t="s">
        <v>112</v>
      </c>
      <c r="C74" s="46">
        <v>52</v>
      </c>
      <c r="D74" s="14" t="s">
        <v>75</v>
      </c>
      <c r="E74" s="14" t="s">
        <v>131</v>
      </c>
    </row>
    <row r="75" spans="1:5" ht="12.75">
      <c r="A75" s="10">
        <v>524</v>
      </c>
      <c r="B75" s="12" t="s">
        <v>112</v>
      </c>
      <c r="C75" s="46">
        <v>8</v>
      </c>
      <c r="D75" s="14" t="s">
        <v>131</v>
      </c>
      <c r="E75" s="14" t="s">
        <v>132</v>
      </c>
    </row>
    <row r="76" spans="1:5" ht="12.75">
      <c r="A76" s="10">
        <v>672</v>
      </c>
      <c r="B76" s="12" t="s">
        <v>112</v>
      </c>
      <c r="C76" s="46">
        <v>31</v>
      </c>
      <c r="D76" s="14" t="s">
        <v>127</v>
      </c>
      <c r="E76" s="14" t="s">
        <v>133</v>
      </c>
    </row>
    <row r="77" spans="1:5" ht="12.75">
      <c r="A77" s="10">
        <v>674</v>
      </c>
      <c r="B77" s="12" t="s">
        <v>112</v>
      </c>
      <c r="C77" s="46">
        <v>20</v>
      </c>
      <c r="D77" s="14" t="s">
        <v>133</v>
      </c>
      <c r="E77" s="14" t="s">
        <v>134</v>
      </c>
    </row>
    <row r="78" spans="1:5" ht="12.75">
      <c r="A78" s="10">
        <v>676</v>
      </c>
      <c r="B78" s="12" t="s">
        <v>112</v>
      </c>
      <c r="C78" s="46">
        <v>29</v>
      </c>
      <c r="D78" s="14" t="s">
        <v>134</v>
      </c>
      <c r="E78" s="14" t="s">
        <v>135</v>
      </c>
    </row>
    <row r="79" spans="1:5" ht="12.75">
      <c r="A79" s="10">
        <v>682</v>
      </c>
      <c r="B79" s="12" t="s">
        <v>112</v>
      </c>
      <c r="C79" s="46">
        <v>15</v>
      </c>
      <c r="D79" s="14" t="s">
        <v>135</v>
      </c>
      <c r="E79" s="14" t="s">
        <v>136</v>
      </c>
    </row>
    <row r="80" spans="1:5" ht="12.75">
      <c r="A80" s="10">
        <v>684</v>
      </c>
      <c r="B80" s="12" t="s">
        <v>112</v>
      </c>
      <c r="C80" s="46">
        <v>52</v>
      </c>
      <c r="D80" s="14" t="s">
        <v>136</v>
      </c>
      <c r="E80" s="14" t="s">
        <v>137</v>
      </c>
    </row>
    <row r="81" spans="1:5" ht="12.75">
      <c r="A81" s="10">
        <v>686</v>
      </c>
      <c r="B81" s="12" t="s">
        <v>112</v>
      </c>
      <c r="C81" s="46">
        <v>2</v>
      </c>
      <c r="D81" s="14" t="s">
        <v>137</v>
      </c>
      <c r="E81" s="14" t="s">
        <v>138</v>
      </c>
    </row>
    <row r="82" spans="1:5" ht="12.75">
      <c r="A82" s="10">
        <v>704</v>
      </c>
      <c r="B82" s="12" t="s">
        <v>112</v>
      </c>
      <c r="C82" s="46">
        <v>12</v>
      </c>
      <c r="D82" s="14" t="s">
        <v>139</v>
      </c>
      <c r="E82" s="14" t="s">
        <v>135</v>
      </c>
    </row>
    <row r="83" spans="1:5" ht="12.75">
      <c r="A83" s="10">
        <v>842</v>
      </c>
      <c r="B83" s="12" t="s">
        <v>112</v>
      </c>
      <c r="C83" s="46">
        <v>11</v>
      </c>
      <c r="D83" s="14" t="s">
        <v>138</v>
      </c>
      <c r="E83" s="14" t="s">
        <v>140</v>
      </c>
    </row>
    <row r="84" spans="1:5" ht="12.75">
      <c r="A84" s="10">
        <v>852</v>
      </c>
      <c r="B84" s="12" t="s">
        <v>112</v>
      </c>
      <c r="C84" s="46">
        <v>56</v>
      </c>
      <c r="D84" s="14" t="s">
        <v>140</v>
      </c>
      <c r="E84" s="14" t="s">
        <v>141</v>
      </c>
    </row>
    <row r="85" spans="1:5" ht="12.75">
      <c r="A85" s="10">
        <v>854</v>
      </c>
      <c r="B85" s="12" t="s">
        <v>112</v>
      </c>
      <c r="C85" s="46">
        <v>22</v>
      </c>
      <c r="D85" s="14" t="s">
        <v>141</v>
      </c>
      <c r="E85" s="14" t="s">
        <v>142</v>
      </c>
    </row>
    <row r="86" spans="1:5" ht="12.75">
      <c r="A86" s="10">
        <v>862</v>
      </c>
      <c r="B86" s="12" t="s">
        <v>112</v>
      </c>
      <c r="C86" s="46">
        <v>46</v>
      </c>
      <c r="D86" s="14" t="s">
        <v>130</v>
      </c>
      <c r="E86" s="14" t="s">
        <v>141</v>
      </c>
    </row>
    <row r="87" spans="1:5" ht="12.75">
      <c r="A87" s="10">
        <v>872</v>
      </c>
      <c r="B87" s="12" t="s">
        <v>112</v>
      </c>
      <c r="C87" s="46">
        <v>7</v>
      </c>
      <c r="D87" s="14" t="s">
        <v>142</v>
      </c>
      <c r="E87" s="14" t="s">
        <v>70</v>
      </c>
    </row>
    <row r="88" spans="1:5" ht="12.75">
      <c r="A88" s="10">
        <v>882</v>
      </c>
      <c r="B88" s="12" t="s">
        <v>112</v>
      </c>
      <c r="C88" s="46">
        <v>21</v>
      </c>
      <c r="D88" s="14" t="s">
        <v>138</v>
      </c>
      <c r="E88" s="14" t="s">
        <v>130</v>
      </c>
    </row>
    <row r="89" spans="1:5" ht="12.75">
      <c r="A89" s="10">
        <v>1034</v>
      </c>
      <c r="B89" s="12" t="s">
        <v>112</v>
      </c>
      <c r="C89" s="46">
        <v>6</v>
      </c>
      <c r="D89" s="14" t="s">
        <v>143</v>
      </c>
      <c r="E89" s="14" t="s">
        <v>144</v>
      </c>
    </row>
    <row r="90" spans="1:5" ht="12.75">
      <c r="A90" s="10">
        <v>1062</v>
      </c>
      <c r="B90" s="12" t="s">
        <v>112</v>
      </c>
      <c r="C90" s="46">
        <v>11</v>
      </c>
      <c r="D90" s="14" t="s">
        <v>140</v>
      </c>
      <c r="E90" s="14" t="s">
        <v>145</v>
      </c>
    </row>
    <row r="91" spans="1:5" ht="12.75">
      <c r="A91" s="10">
        <v>1064</v>
      </c>
      <c r="B91" s="12" t="s">
        <v>112</v>
      </c>
      <c r="C91" s="46">
        <v>43</v>
      </c>
      <c r="D91" s="14" t="s">
        <v>145</v>
      </c>
      <c r="E91" s="14" t="s">
        <v>146</v>
      </c>
    </row>
    <row r="92" spans="1:5" ht="12.75">
      <c r="A92" s="10">
        <v>1072</v>
      </c>
      <c r="B92" s="12" t="s">
        <v>112</v>
      </c>
      <c r="C92" s="46">
        <v>12</v>
      </c>
      <c r="D92" s="14" t="s">
        <v>146</v>
      </c>
      <c r="E92" s="14" t="s">
        <v>147</v>
      </c>
    </row>
    <row r="93" spans="1:5" ht="12.75">
      <c r="A93" s="10">
        <v>1082</v>
      </c>
      <c r="B93" s="12" t="s">
        <v>112</v>
      </c>
      <c r="C93" s="46">
        <v>37</v>
      </c>
      <c r="D93" s="14" t="s">
        <v>147</v>
      </c>
      <c r="E93" s="14" t="s">
        <v>148</v>
      </c>
    </row>
    <row r="94" spans="1:5" ht="12.75">
      <c r="A94" s="10">
        <v>1084</v>
      </c>
      <c r="B94" s="12" t="s">
        <v>112</v>
      </c>
      <c r="C94" s="46">
        <v>6</v>
      </c>
      <c r="D94" s="14" t="s">
        <v>148</v>
      </c>
      <c r="E94" s="14" t="s">
        <v>149</v>
      </c>
    </row>
    <row r="95" spans="1:5" ht="12.75">
      <c r="A95" s="10">
        <v>1086</v>
      </c>
      <c r="B95" s="12" t="s">
        <v>112</v>
      </c>
      <c r="C95" s="46">
        <v>10</v>
      </c>
      <c r="D95" s="14" t="s">
        <v>149</v>
      </c>
      <c r="E95" s="14" t="s">
        <v>84</v>
      </c>
    </row>
    <row r="96" spans="1:5" ht="12.75">
      <c r="A96" s="10">
        <v>1092</v>
      </c>
      <c r="B96" s="12" t="s">
        <v>112</v>
      </c>
      <c r="C96" s="46">
        <v>8</v>
      </c>
      <c r="D96" s="14" t="s">
        <v>149</v>
      </c>
      <c r="E96" s="14" t="s">
        <v>85</v>
      </c>
    </row>
    <row r="97" spans="1:5" ht="12.75">
      <c r="A97" s="10">
        <v>1132</v>
      </c>
      <c r="B97" s="12" t="s">
        <v>112</v>
      </c>
      <c r="C97" s="46">
        <v>34</v>
      </c>
      <c r="D97" s="14" t="s">
        <v>150</v>
      </c>
      <c r="E97" s="14" t="s">
        <v>151</v>
      </c>
    </row>
    <row r="98" spans="1:5" ht="12.75">
      <c r="A98" s="10">
        <v>1134</v>
      </c>
      <c r="B98" s="12" t="s">
        <v>112</v>
      </c>
      <c r="C98" s="46">
        <v>10</v>
      </c>
      <c r="D98" s="14" t="s">
        <v>151</v>
      </c>
      <c r="E98" s="14" t="s">
        <v>152</v>
      </c>
    </row>
    <row r="99" spans="1:5" ht="12.75">
      <c r="A99" s="10">
        <v>1142</v>
      </c>
      <c r="B99" s="12" t="s">
        <v>112</v>
      </c>
      <c r="C99" s="46">
        <v>22</v>
      </c>
      <c r="D99" s="14" t="s">
        <v>152</v>
      </c>
      <c r="E99" s="14" t="s">
        <v>153</v>
      </c>
    </row>
    <row r="100" spans="1:5" ht="12.75">
      <c r="A100" s="10">
        <v>1144</v>
      </c>
      <c r="B100" s="12" t="s">
        <v>112</v>
      </c>
      <c r="C100" s="46">
        <v>4</v>
      </c>
      <c r="D100" s="14" t="s">
        <v>153</v>
      </c>
      <c r="E100" s="14" t="s">
        <v>154</v>
      </c>
    </row>
    <row r="101" spans="1:5" ht="12.75">
      <c r="A101" s="10">
        <v>1152</v>
      </c>
      <c r="B101" s="12" t="s">
        <v>112</v>
      </c>
      <c r="C101" s="49">
        <v>4</v>
      </c>
      <c r="D101" s="47" t="s">
        <v>153</v>
      </c>
      <c r="E101" s="47" t="s">
        <v>155</v>
      </c>
    </row>
    <row r="102" spans="1:5" ht="12.75">
      <c r="A102" s="10">
        <v>1162</v>
      </c>
      <c r="B102" s="12" t="s">
        <v>112</v>
      </c>
      <c r="C102" s="49">
        <v>7</v>
      </c>
      <c r="D102" s="47" t="s">
        <v>154</v>
      </c>
      <c r="E102" s="47" t="s">
        <v>156</v>
      </c>
    </row>
    <row r="103" spans="1:5" ht="12.75">
      <c r="A103" s="10">
        <v>1164</v>
      </c>
      <c r="B103" s="12" t="s">
        <v>112</v>
      </c>
      <c r="C103" s="46">
        <v>26</v>
      </c>
      <c r="D103" s="14" t="s">
        <v>156</v>
      </c>
      <c r="E103" s="14" t="s">
        <v>149</v>
      </c>
    </row>
    <row r="104" spans="1:5" ht="12.75">
      <c r="A104" s="10">
        <v>1212</v>
      </c>
      <c r="B104" s="12" t="s">
        <v>112</v>
      </c>
      <c r="C104" s="46">
        <v>22</v>
      </c>
      <c r="D104" s="14" t="s">
        <v>146</v>
      </c>
      <c r="E104" s="14" t="s">
        <v>157</v>
      </c>
    </row>
    <row r="105" spans="1:5" ht="12.75">
      <c r="A105" s="10">
        <v>1214</v>
      </c>
      <c r="B105" s="12" t="s">
        <v>112</v>
      </c>
      <c r="C105" s="46">
        <v>33</v>
      </c>
      <c r="D105" s="14" t="s">
        <v>157</v>
      </c>
      <c r="E105" s="14" t="s">
        <v>154</v>
      </c>
    </row>
    <row r="106" spans="1:5" ht="12.75">
      <c r="A106" s="10">
        <v>1222</v>
      </c>
      <c r="B106" s="12" t="s">
        <v>112</v>
      </c>
      <c r="C106" s="46">
        <v>4</v>
      </c>
      <c r="D106" s="14" t="s">
        <v>154</v>
      </c>
      <c r="E106" s="14" t="s">
        <v>155</v>
      </c>
    </row>
    <row r="107" spans="1:5" ht="12.75">
      <c r="A107" s="10">
        <v>1224</v>
      </c>
      <c r="B107" s="12" t="s">
        <v>112</v>
      </c>
      <c r="C107" s="46">
        <v>24</v>
      </c>
      <c r="D107" s="14" t="s">
        <v>155</v>
      </c>
      <c r="E107" s="14" t="s">
        <v>94</v>
      </c>
    </row>
    <row r="108" spans="1:5" ht="12.75">
      <c r="A108" s="10">
        <v>1392</v>
      </c>
      <c r="B108" s="12" t="s">
        <v>112</v>
      </c>
      <c r="C108" s="46">
        <v>4</v>
      </c>
      <c r="D108" s="14" t="s">
        <v>158</v>
      </c>
      <c r="E108" s="14" t="s">
        <v>159</v>
      </c>
    </row>
    <row r="109" spans="1:5" ht="12.75">
      <c r="A109" s="10">
        <v>1492</v>
      </c>
      <c r="B109" s="12" t="s">
        <v>112</v>
      </c>
      <c r="C109" s="46">
        <v>2</v>
      </c>
      <c r="D109" s="14" t="s">
        <v>160</v>
      </c>
      <c r="E109" s="14" t="s">
        <v>161</v>
      </c>
    </row>
    <row r="110" spans="1:5" ht="12.75">
      <c r="A110" s="10">
        <v>1494</v>
      </c>
      <c r="B110" s="12" t="s">
        <v>112</v>
      </c>
      <c r="C110" s="46">
        <v>4</v>
      </c>
      <c r="D110" s="14" t="s">
        <v>161</v>
      </c>
      <c r="E110" s="14" t="s">
        <v>162</v>
      </c>
    </row>
    <row r="111" spans="1:5" ht="12.75">
      <c r="A111" s="10">
        <v>1512</v>
      </c>
      <c r="B111" s="12" t="s">
        <v>112</v>
      </c>
      <c r="C111" s="46">
        <v>2</v>
      </c>
      <c r="D111" s="14" t="s">
        <v>163</v>
      </c>
      <c r="E111" s="14" t="s">
        <v>162</v>
      </c>
    </row>
    <row r="112" spans="1:5" ht="12.75">
      <c r="A112" s="10">
        <v>1522</v>
      </c>
      <c r="B112" s="12" t="s">
        <v>112</v>
      </c>
      <c r="C112" s="46">
        <v>3</v>
      </c>
      <c r="D112" s="14" t="s">
        <v>164</v>
      </c>
      <c r="E112" s="14" t="s">
        <v>162</v>
      </c>
    </row>
    <row r="113" spans="1:5" ht="12.75">
      <c r="A113" s="10">
        <v>1532</v>
      </c>
      <c r="B113" s="12" t="s">
        <v>112</v>
      </c>
      <c r="C113" s="46">
        <v>8</v>
      </c>
      <c r="D113" s="14" t="s">
        <v>165</v>
      </c>
      <c r="E113" s="14" t="s">
        <v>162</v>
      </c>
    </row>
    <row r="114" spans="1:5" ht="12.75">
      <c r="A114" s="10">
        <v>1542</v>
      </c>
      <c r="B114" s="12" t="s">
        <v>112</v>
      </c>
      <c r="C114" s="46">
        <v>6</v>
      </c>
      <c r="D114" s="14" t="s">
        <v>87</v>
      </c>
      <c r="E114" s="14" t="s">
        <v>161</v>
      </c>
    </row>
    <row r="115" spans="1:5" ht="12.75">
      <c r="A115" s="10">
        <v>1552</v>
      </c>
      <c r="B115" s="12" t="s">
        <v>112</v>
      </c>
      <c r="C115" s="46">
        <v>4</v>
      </c>
      <c r="D115" s="14" t="s">
        <v>96</v>
      </c>
      <c r="E115" s="14" t="s">
        <v>161</v>
      </c>
    </row>
    <row r="116" spans="1:5" ht="12.75">
      <c r="A116" s="10">
        <v>1562</v>
      </c>
      <c r="B116" s="12" t="s">
        <v>112</v>
      </c>
      <c r="C116" s="46">
        <v>7</v>
      </c>
      <c r="D116" s="14" t="s">
        <v>162</v>
      </c>
      <c r="E116" s="14" t="s">
        <v>88</v>
      </c>
    </row>
    <row r="117" spans="1:5" ht="12.75">
      <c r="A117" s="10">
        <v>1612</v>
      </c>
      <c r="B117" s="12" t="s">
        <v>112</v>
      </c>
      <c r="C117" s="46">
        <v>15</v>
      </c>
      <c r="D117" s="14" t="s">
        <v>108</v>
      </c>
      <c r="E117" s="14" t="s">
        <v>95</v>
      </c>
    </row>
    <row r="118" spans="1:5" ht="12.75">
      <c r="A118" s="10">
        <v>1622</v>
      </c>
      <c r="B118" s="12" t="s">
        <v>112</v>
      </c>
      <c r="C118" s="46">
        <v>68</v>
      </c>
      <c r="D118" s="14" t="s">
        <v>95</v>
      </c>
      <c r="E118" s="14" t="s">
        <v>98</v>
      </c>
    </row>
    <row r="119" spans="1:5" ht="12.75">
      <c r="A119" s="16">
        <v>1722</v>
      </c>
      <c r="B119" s="17" t="s">
        <v>112</v>
      </c>
      <c r="C119" s="18">
        <v>49</v>
      </c>
      <c r="D119" s="19" t="s">
        <v>92</v>
      </c>
      <c r="E119" s="19" t="s">
        <v>151</v>
      </c>
    </row>
    <row r="120" spans="1:5" ht="12.75">
      <c r="A120" s="10"/>
      <c r="B120" s="12"/>
      <c r="C120" s="46"/>
      <c r="D120" s="14"/>
      <c r="E120" s="14"/>
    </row>
    <row r="121" spans="1:5" ht="12.75">
      <c r="A121" s="10">
        <v>104</v>
      </c>
      <c r="B121" s="12" t="s">
        <v>166</v>
      </c>
      <c r="C121" s="46">
        <v>15</v>
      </c>
      <c r="D121" s="14" t="s">
        <v>167</v>
      </c>
      <c r="E121" s="14" t="s">
        <v>168</v>
      </c>
    </row>
    <row r="122" spans="1:5" ht="12.75">
      <c r="A122" s="10">
        <v>112</v>
      </c>
      <c r="B122" s="12" t="s">
        <v>166</v>
      </c>
      <c r="C122" s="46">
        <v>41</v>
      </c>
      <c r="D122" s="14" t="s">
        <v>168</v>
      </c>
      <c r="E122" s="14" t="s">
        <v>117</v>
      </c>
    </row>
    <row r="123" spans="1:5" ht="12.75">
      <c r="A123" s="10">
        <v>132</v>
      </c>
      <c r="B123" s="12" t="s">
        <v>166</v>
      </c>
      <c r="C123" s="49">
        <v>20</v>
      </c>
      <c r="D123" s="47" t="s">
        <v>120</v>
      </c>
      <c r="E123" s="47" t="s">
        <v>61</v>
      </c>
    </row>
    <row r="124" spans="1:5" ht="12.75">
      <c r="A124" s="10">
        <v>162</v>
      </c>
      <c r="B124" s="12" t="s">
        <v>166</v>
      </c>
      <c r="C124" s="46">
        <v>27</v>
      </c>
      <c r="D124" s="14" t="s">
        <v>169</v>
      </c>
      <c r="E124" s="14" t="s">
        <v>117</v>
      </c>
    </row>
    <row r="125" spans="1:5" ht="12.75">
      <c r="A125" s="10">
        <v>172</v>
      </c>
      <c r="B125" s="12" t="s">
        <v>166</v>
      </c>
      <c r="C125" s="46">
        <v>32</v>
      </c>
      <c r="D125" s="14" t="s">
        <v>170</v>
      </c>
      <c r="E125" s="14" t="s">
        <v>120</v>
      </c>
    </row>
    <row r="126" spans="1:5" ht="12.75">
      <c r="A126" s="10">
        <v>182</v>
      </c>
      <c r="B126" s="12" t="s">
        <v>166</v>
      </c>
      <c r="C126" s="46">
        <v>35</v>
      </c>
      <c r="D126" s="14" t="s">
        <v>171</v>
      </c>
      <c r="E126" s="14" t="s">
        <v>124</v>
      </c>
    </row>
    <row r="127" spans="1:5" ht="12.75">
      <c r="A127" s="10">
        <v>442</v>
      </c>
      <c r="B127" s="12" t="s">
        <v>166</v>
      </c>
      <c r="C127" s="46">
        <v>15</v>
      </c>
      <c r="D127" s="14" t="s">
        <v>172</v>
      </c>
      <c r="E127" s="14" t="s">
        <v>173</v>
      </c>
    </row>
    <row r="128" spans="1:5" ht="12.75">
      <c r="A128" s="10">
        <v>472</v>
      </c>
      <c r="B128" s="12" t="s">
        <v>166</v>
      </c>
      <c r="C128" s="46">
        <v>26</v>
      </c>
      <c r="D128" s="14" t="s">
        <v>174</v>
      </c>
      <c r="E128" s="14" t="s">
        <v>126</v>
      </c>
    </row>
    <row r="129" spans="1:5" ht="12.75">
      <c r="A129" s="10">
        <v>482</v>
      </c>
      <c r="B129" s="12" t="s">
        <v>166</v>
      </c>
      <c r="C129" s="46">
        <v>24</v>
      </c>
      <c r="D129" s="14" t="s">
        <v>127</v>
      </c>
      <c r="E129" s="14" t="s">
        <v>175</v>
      </c>
    </row>
    <row r="130" spans="1:5" ht="12.75">
      <c r="A130" s="10">
        <v>492</v>
      </c>
      <c r="B130" s="12" t="s">
        <v>166</v>
      </c>
      <c r="C130" s="46">
        <v>41</v>
      </c>
      <c r="D130" s="14" t="s">
        <v>127</v>
      </c>
      <c r="E130" s="14" t="s">
        <v>176</v>
      </c>
    </row>
    <row r="131" spans="1:5" ht="12.75">
      <c r="A131" s="10">
        <v>532</v>
      </c>
      <c r="B131" s="12" t="s">
        <v>166</v>
      </c>
      <c r="C131" s="46">
        <v>9</v>
      </c>
      <c r="D131" s="14" t="s">
        <v>177</v>
      </c>
      <c r="E131" s="14" t="s">
        <v>131</v>
      </c>
    </row>
    <row r="132" spans="1:5" ht="12.75">
      <c r="A132" s="10">
        <v>542</v>
      </c>
      <c r="B132" s="12" t="s">
        <v>166</v>
      </c>
      <c r="C132" s="46">
        <v>13</v>
      </c>
      <c r="D132" s="14" t="s">
        <v>178</v>
      </c>
      <c r="E132" s="14" t="s">
        <v>179</v>
      </c>
    </row>
    <row r="133" spans="1:5" ht="12.75">
      <c r="A133" s="10">
        <v>544</v>
      </c>
      <c r="B133" s="12" t="s">
        <v>166</v>
      </c>
      <c r="C133" s="46">
        <v>16</v>
      </c>
      <c r="D133" s="14" t="s">
        <v>179</v>
      </c>
      <c r="E133" s="14" t="s">
        <v>180</v>
      </c>
    </row>
    <row r="134" spans="1:5" ht="12.75">
      <c r="A134" s="10">
        <v>552</v>
      </c>
      <c r="B134" s="12" t="s">
        <v>166</v>
      </c>
      <c r="C134" s="46">
        <v>6</v>
      </c>
      <c r="D134" s="14" t="s">
        <v>177</v>
      </c>
      <c r="E134" s="14" t="s">
        <v>179</v>
      </c>
    </row>
    <row r="135" spans="1:5" ht="12.75">
      <c r="A135" s="10">
        <v>562</v>
      </c>
      <c r="B135" s="12" t="s">
        <v>166</v>
      </c>
      <c r="C135" s="46">
        <v>5</v>
      </c>
      <c r="D135" s="14" t="s">
        <v>180</v>
      </c>
      <c r="E135" s="14" t="s">
        <v>67</v>
      </c>
    </row>
    <row r="136" spans="1:5" ht="12.75">
      <c r="A136" s="10">
        <v>582</v>
      </c>
      <c r="B136" s="12" t="s">
        <v>166</v>
      </c>
      <c r="C136" s="46">
        <v>9</v>
      </c>
      <c r="D136" s="14" t="s">
        <v>181</v>
      </c>
      <c r="E136" s="14" t="s">
        <v>182</v>
      </c>
    </row>
    <row r="137" spans="1:5" ht="12.75">
      <c r="A137" s="10">
        <v>592</v>
      </c>
      <c r="B137" s="12" t="s">
        <v>166</v>
      </c>
      <c r="C137" s="46">
        <v>13</v>
      </c>
      <c r="D137" s="14" t="s">
        <v>183</v>
      </c>
      <c r="E137" s="14" t="s">
        <v>65</v>
      </c>
    </row>
    <row r="138" spans="1:5" ht="12.75">
      <c r="A138" s="10">
        <v>602</v>
      </c>
      <c r="B138" s="12" t="s">
        <v>166</v>
      </c>
      <c r="C138" s="46">
        <v>56</v>
      </c>
      <c r="D138" s="14" t="s">
        <v>184</v>
      </c>
      <c r="E138" s="14" t="s">
        <v>69</v>
      </c>
    </row>
    <row r="139" spans="1:5" ht="12.75">
      <c r="A139" s="10">
        <v>642</v>
      </c>
      <c r="B139" s="12" t="s">
        <v>166</v>
      </c>
      <c r="C139" s="46">
        <v>26</v>
      </c>
      <c r="D139" s="14" t="s">
        <v>73</v>
      </c>
      <c r="E139" s="14" t="s">
        <v>185</v>
      </c>
    </row>
    <row r="140" spans="1:5" ht="12.75">
      <c r="A140" s="10">
        <v>652</v>
      </c>
      <c r="B140" s="12" t="s">
        <v>166</v>
      </c>
      <c r="C140" s="46">
        <v>21</v>
      </c>
      <c r="D140" s="14" t="s">
        <v>71</v>
      </c>
      <c r="E140" s="14" t="s">
        <v>186</v>
      </c>
    </row>
    <row r="141" spans="1:5" ht="12.75">
      <c r="A141" s="10">
        <v>694</v>
      </c>
      <c r="B141" s="12" t="s">
        <v>166</v>
      </c>
      <c r="C141" s="46">
        <v>1</v>
      </c>
      <c r="D141" s="14" t="s">
        <v>187</v>
      </c>
      <c r="E141" s="14" t="s">
        <v>133</v>
      </c>
    </row>
    <row r="142" spans="1:5" ht="12.75">
      <c r="A142" s="10">
        <v>732</v>
      </c>
      <c r="B142" s="12" t="s">
        <v>166</v>
      </c>
      <c r="C142" s="46">
        <v>11</v>
      </c>
      <c r="D142" s="14" t="s">
        <v>134</v>
      </c>
      <c r="E142" s="14" t="s">
        <v>188</v>
      </c>
    </row>
    <row r="143" spans="1:5" ht="12.75">
      <c r="A143" s="10">
        <v>734</v>
      </c>
      <c r="B143" s="12" t="s">
        <v>166</v>
      </c>
      <c r="C143" s="46">
        <v>38</v>
      </c>
      <c r="D143" s="14" t="s">
        <v>188</v>
      </c>
      <c r="E143" s="14" t="s">
        <v>189</v>
      </c>
    </row>
    <row r="144" spans="1:5" ht="12.75">
      <c r="A144" s="10">
        <v>742</v>
      </c>
      <c r="B144" s="12" t="s">
        <v>166</v>
      </c>
      <c r="C144" s="46">
        <v>16</v>
      </c>
      <c r="D144" s="14" t="s">
        <v>189</v>
      </c>
      <c r="E144" s="14" t="s">
        <v>190</v>
      </c>
    </row>
    <row r="145" spans="1:5" ht="12.75">
      <c r="A145" s="10">
        <v>744</v>
      </c>
      <c r="B145" s="12" t="s">
        <v>166</v>
      </c>
      <c r="C145" s="46">
        <v>17</v>
      </c>
      <c r="D145" s="14" t="s">
        <v>190</v>
      </c>
      <c r="E145" s="14" t="s">
        <v>129</v>
      </c>
    </row>
    <row r="146" spans="1:5" ht="12.75">
      <c r="A146" s="10">
        <v>772</v>
      </c>
      <c r="B146" s="12" t="s">
        <v>166</v>
      </c>
      <c r="C146" s="46">
        <v>30</v>
      </c>
      <c r="D146" s="14" t="s">
        <v>191</v>
      </c>
      <c r="E146" s="14" t="s">
        <v>188</v>
      </c>
    </row>
    <row r="147" spans="1:5" ht="12.75">
      <c r="A147" s="10">
        <v>782</v>
      </c>
      <c r="B147" s="12" t="s">
        <v>166</v>
      </c>
      <c r="C147" s="46">
        <v>3</v>
      </c>
      <c r="D147" s="14" t="s">
        <v>192</v>
      </c>
      <c r="E147" s="14" t="s">
        <v>193</v>
      </c>
    </row>
    <row r="148" spans="1:5" ht="12.75">
      <c r="A148" s="10">
        <v>792</v>
      </c>
      <c r="B148" s="12" t="s">
        <v>166</v>
      </c>
      <c r="C148" s="46">
        <v>10</v>
      </c>
      <c r="D148" s="14" t="s">
        <v>193</v>
      </c>
      <c r="E148" s="14" t="s">
        <v>194</v>
      </c>
    </row>
    <row r="149" spans="1:5" ht="12.75">
      <c r="A149" s="10">
        <v>804</v>
      </c>
      <c r="B149" s="12" t="s">
        <v>166</v>
      </c>
      <c r="C149" s="46">
        <v>12</v>
      </c>
      <c r="D149" s="14" t="s">
        <v>195</v>
      </c>
      <c r="E149" s="14" t="s">
        <v>136</v>
      </c>
    </row>
    <row r="150" spans="1:5" ht="12.75">
      <c r="A150" s="10">
        <v>812</v>
      </c>
      <c r="B150" s="12" t="s">
        <v>166</v>
      </c>
      <c r="C150" s="46">
        <v>41</v>
      </c>
      <c r="D150" s="14" t="s">
        <v>136</v>
      </c>
      <c r="E150" s="14" t="s">
        <v>196</v>
      </c>
    </row>
    <row r="151" spans="1:5" ht="12.75">
      <c r="A151" s="10">
        <v>822</v>
      </c>
      <c r="B151" s="12" t="s">
        <v>166</v>
      </c>
      <c r="C151" s="46">
        <v>10</v>
      </c>
      <c r="D151" s="14" t="s">
        <v>197</v>
      </c>
      <c r="E151" s="14" t="s">
        <v>198</v>
      </c>
    </row>
    <row r="152" spans="1:5" ht="12.75">
      <c r="A152" s="10">
        <v>902</v>
      </c>
      <c r="B152" s="12" t="s">
        <v>166</v>
      </c>
      <c r="C152" s="46">
        <v>74</v>
      </c>
      <c r="D152" s="14" t="s">
        <v>138</v>
      </c>
      <c r="E152" s="14" t="s">
        <v>199</v>
      </c>
    </row>
    <row r="153" spans="1:5" ht="12.75">
      <c r="A153" s="10">
        <v>912</v>
      </c>
      <c r="B153" s="12" t="s">
        <v>166</v>
      </c>
      <c r="C153" s="46">
        <v>32</v>
      </c>
      <c r="D153" s="14" t="s">
        <v>199</v>
      </c>
      <c r="E153" s="14" t="s">
        <v>200</v>
      </c>
    </row>
    <row r="154" spans="1:5" ht="12.75">
      <c r="A154" s="10">
        <v>922</v>
      </c>
      <c r="B154" s="12" t="s">
        <v>166</v>
      </c>
      <c r="C154" s="46">
        <v>32</v>
      </c>
      <c r="D154" s="14" t="s">
        <v>147</v>
      </c>
      <c r="E154" s="14" t="s">
        <v>200</v>
      </c>
    </row>
    <row r="155" spans="1:5" ht="12.75">
      <c r="A155" s="10">
        <v>924</v>
      </c>
      <c r="B155" s="12" t="s">
        <v>166</v>
      </c>
      <c r="C155" s="46">
        <v>20</v>
      </c>
      <c r="D155" s="14" t="s">
        <v>200</v>
      </c>
      <c r="E155" s="14" t="s">
        <v>82</v>
      </c>
    </row>
    <row r="156" spans="1:5" ht="12.75">
      <c r="A156" s="10">
        <v>1052</v>
      </c>
      <c r="B156" s="12" t="s">
        <v>166</v>
      </c>
      <c r="C156" s="46">
        <v>20</v>
      </c>
      <c r="D156" s="14" t="s">
        <v>201</v>
      </c>
      <c r="E156" s="14" t="s">
        <v>140</v>
      </c>
    </row>
    <row r="157" spans="1:5" ht="12.75">
      <c r="A157" s="10">
        <v>1112</v>
      </c>
      <c r="B157" s="12" t="s">
        <v>166</v>
      </c>
      <c r="C157" s="46">
        <v>6</v>
      </c>
      <c r="D157" s="14" t="s">
        <v>202</v>
      </c>
      <c r="E157" s="14" t="s">
        <v>203</v>
      </c>
    </row>
    <row r="158" spans="1:5" ht="12.75">
      <c r="A158" s="10">
        <v>1114</v>
      </c>
      <c r="B158" s="12" t="s">
        <v>166</v>
      </c>
      <c r="C158" s="46">
        <v>12</v>
      </c>
      <c r="D158" s="14" t="s">
        <v>203</v>
      </c>
      <c r="E158" s="14" t="s">
        <v>204</v>
      </c>
    </row>
    <row r="159" spans="1:5" ht="12.75">
      <c r="A159" s="10">
        <v>1116</v>
      </c>
      <c r="B159" s="12" t="s">
        <v>166</v>
      </c>
      <c r="C159" s="46">
        <v>19</v>
      </c>
      <c r="D159" s="14" t="s">
        <v>204</v>
      </c>
      <c r="E159" s="14" t="s">
        <v>150</v>
      </c>
    </row>
    <row r="160" spans="1:5" ht="12.75">
      <c r="A160" s="10">
        <v>1182</v>
      </c>
      <c r="B160" s="12" t="s">
        <v>166</v>
      </c>
      <c r="C160" s="46">
        <v>11</v>
      </c>
      <c r="D160" s="14" t="s">
        <v>205</v>
      </c>
      <c r="E160" s="14" t="s">
        <v>150</v>
      </c>
    </row>
    <row r="161" spans="1:5" ht="12.75">
      <c r="A161" s="10">
        <v>1232</v>
      </c>
      <c r="B161" s="12" t="s">
        <v>166</v>
      </c>
      <c r="C161" s="46">
        <v>4</v>
      </c>
      <c r="D161" s="14" t="s">
        <v>206</v>
      </c>
      <c r="E161" s="14" t="s">
        <v>157</v>
      </c>
    </row>
    <row r="162" spans="1:5" ht="12.75">
      <c r="A162" s="10">
        <v>1242</v>
      </c>
      <c r="B162" s="12" t="s">
        <v>166</v>
      </c>
      <c r="C162" s="46">
        <v>35</v>
      </c>
      <c r="D162" s="14" t="s">
        <v>207</v>
      </c>
      <c r="E162" s="14" t="s">
        <v>157</v>
      </c>
    </row>
    <row r="163" spans="1:5" ht="12.75">
      <c r="A163" s="10">
        <v>1252</v>
      </c>
      <c r="B163" s="12" t="s">
        <v>166</v>
      </c>
      <c r="C163" s="46">
        <v>20</v>
      </c>
      <c r="D163" s="14" t="s">
        <v>155</v>
      </c>
      <c r="E163" s="14" t="s">
        <v>208</v>
      </c>
    </row>
    <row r="164" spans="1:5" ht="12.75">
      <c r="A164" s="10">
        <v>1272</v>
      </c>
      <c r="B164" s="12" t="s">
        <v>166</v>
      </c>
      <c r="C164" s="46">
        <v>19</v>
      </c>
      <c r="D164" s="14" t="s">
        <v>209</v>
      </c>
      <c r="E164" s="14" t="s">
        <v>210</v>
      </c>
    </row>
    <row r="165" spans="1:5" ht="12.75">
      <c r="A165" s="10">
        <v>1282</v>
      </c>
      <c r="B165" s="12" t="s">
        <v>166</v>
      </c>
      <c r="C165" s="46">
        <v>53</v>
      </c>
      <c r="D165" s="14" t="s">
        <v>90</v>
      </c>
      <c r="E165" s="14" t="s">
        <v>211</v>
      </c>
    </row>
    <row r="166" spans="1:5" ht="12.75">
      <c r="A166" s="10">
        <v>1284</v>
      </c>
      <c r="B166" s="12" t="s">
        <v>166</v>
      </c>
      <c r="C166" s="46">
        <v>42</v>
      </c>
      <c r="D166" s="14" t="s">
        <v>211</v>
      </c>
      <c r="E166" s="14" t="s">
        <v>103</v>
      </c>
    </row>
    <row r="167" spans="1:5" ht="12.75">
      <c r="A167" s="10">
        <v>1292</v>
      </c>
      <c r="B167" s="12" t="s">
        <v>166</v>
      </c>
      <c r="C167" s="46">
        <v>26</v>
      </c>
      <c r="D167" s="14" t="s">
        <v>90</v>
      </c>
      <c r="E167" s="14" t="s">
        <v>212</v>
      </c>
    </row>
    <row r="168" spans="1:5" ht="12.75">
      <c r="A168" s="10">
        <v>1402</v>
      </c>
      <c r="B168" s="12" t="s">
        <v>166</v>
      </c>
      <c r="C168" s="46">
        <v>6</v>
      </c>
      <c r="D168" s="14" t="s">
        <v>213</v>
      </c>
      <c r="E168" s="14" t="s">
        <v>214</v>
      </c>
    </row>
    <row r="169" spans="1:5" ht="12.75">
      <c r="A169" s="10">
        <v>1412</v>
      </c>
      <c r="B169" s="12" t="s">
        <v>166</v>
      </c>
      <c r="C169" s="46">
        <v>35</v>
      </c>
      <c r="D169" s="14" t="s">
        <v>215</v>
      </c>
      <c r="E169" s="14" t="s">
        <v>216</v>
      </c>
    </row>
    <row r="170" spans="1:5" ht="12.75">
      <c r="A170" s="10">
        <v>1422</v>
      </c>
      <c r="B170" s="12" t="s">
        <v>166</v>
      </c>
      <c r="C170" s="46">
        <v>14</v>
      </c>
      <c r="D170" s="14" t="s">
        <v>216</v>
      </c>
      <c r="E170" s="14" t="s">
        <v>217</v>
      </c>
    </row>
    <row r="171" spans="1:5" ht="12.75">
      <c r="A171" s="10">
        <v>1632</v>
      </c>
      <c r="B171" s="12" t="s">
        <v>166</v>
      </c>
      <c r="C171" s="46">
        <v>12</v>
      </c>
      <c r="D171" s="14" t="s">
        <v>218</v>
      </c>
      <c r="E171" s="14" t="s">
        <v>219</v>
      </c>
    </row>
    <row r="172" spans="1:5" ht="12.75">
      <c r="A172" s="10">
        <v>1652</v>
      </c>
      <c r="B172" s="12" t="s">
        <v>166</v>
      </c>
      <c r="C172" s="49">
        <v>44</v>
      </c>
      <c r="D172" s="47" t="s">
        <v>93</v>
      </c>
      <c r="E172" s="47" t="s">
        <v>220</v>
      </c>
    </row>
    <row r="173" spans="1:5" ht="12.75">
      <c r="A173" s="10">
        <v>1654</v>
      </c>
      <c r="B173" s="12" t="s">
        <v>166</v>
      </c>
      <c r="C173" s="49">
        <v>1</v>
      </c>
      <c r="D173" s="47" t="s">
        <v>220</v>
      </c>
      <c r="E173" s="47" t="s">
        <v>221</v>
      </c>
    </row>
    <row r="174" spans="1:5" ht="12.75">
      <c r="A174" s="10">
        <v>1662</v>
      </c>
      <c r="B174" s="12" t="s">
        <v>166</v>
      </c>
      <c r="C174" s="46">
        <v>19</v>
      </c>
      <c r="D174" s="14" t="s">
        <v>98</v>
      </c>
      <c r="E174" s="14" t="s">
        <v>222</v>
      </c>
    </row>
    <row r="175" spans="1:5" ht="12.75">
      <c r="A175" s="10">
        <v>1672</v>
      </c>
      <c r="B175" s="12" t="s">
        <v>166</v>
      </c>
      <c r="C175" s="46">
        <v>7</v>
      </c>
      <c r="D175" s="14" t="s">
        <v>222</v>
      </c>
      <c r="E175" s="14" t="s">
        <v>223</v>
      </c>
    </row>
    <row r="176" spans="1:5" ht="12.75">
      <c r="A176" s="10">
        <v>1674</v>
      </c>
      <c r="B176" s="12" t="s">
        <v>166</v>
      </c>
      <c r="C176" s="46">
        <v>2</v>
      </c>
      <c r="D176" s="14" t="s">
        <v>223</v>
      </c>
      <c r="E176" s="14" t="s">
        <v>224</v>
      </c>
    </row>
    <row r="177" spans="1:5" ht="12.75">
      <c r="A177" s="10">
        <v>1682</v>
      </c>
      <c r="B177" s="12" t="s">
        <v>166</v>
      </c>
      <c r="C177" s="46">
        <v>3</v>
      </c>
      <c r="D177" s="14" t="s">
        <v>222</v>
      </c>
      <c r="E177" s="14" t="s">
        <v>225</v>
      </c>
    </row>
    <row r="178" spans="1:5" ht="12.75">
      <c r="A178" s="10">
        <v>1702</v>
      </c>
      <c r="B178" s="12" t="s">
        <v>166</v>
      </c>
      <c r="C178" s="46">
        <v>6</v>
      </c>
      <c r="D178" s="14" t="s">
        <v>91</v>
      </c>
      <c r="E178" s="14" t="s">
        <v>226</v>
      </c>
    </row>
    <row r="179" spans="1:5" ht="12.75">
      <c r="A179" s="10">
        <v>1712</v>
      </c>
      <c r="B179" s="12" t="s">
        <v>166</v>
      </c>
      <c r="C179" s="46">
        <v>8</v>
      </c>
      <c r="D179" s="14" t="s">
        <v>227</v>
      </c>
      <c r="E179" s="14" t="s">
        <v>228</v>
      </c>
    </row>
    <row r="180" spans="1:5" ht="12.75">
      <c r="A180" s="10">
        <v>1732</v>
      </c>
      <c r="B180" s="12" t="s">
        <v>166</v>
      </c>
      <c r="C180" s="46">
        <v>17</v>
      </c>
      <c r="D180" s="14" t="s">
        <v>229</v>
      </c>
      <c r="E180" s="14" t="s">
        <v>230</v>
      </c>
    </row>
    <row r="181" spans="1:5" ht="12.75">
      <c r="A181" s="10">
        <v>3232</v>
      </c>
      <c r="B181" s="12" t="s">
        <v>166</v>
      </c>
      <c r="C181" s="46">
        <v>4</v>
      </c>
      <c r="D181" s="14" t="s">
        <v>91</v>
      </c>
      <c r="E181" s="14" t="s">
        <v>229</v>
      </c>
    </row>
    <row r="182" spans="1:5" ht="13.5" thickBot="1">
      <c r="A182" s="63">
        <v>3234</v>
      </c>
      <c r="B182" s="64" t="s">
        <v>166</v>
      </c>
      <c r="C182" s="65">
        <v>8</v>
      </c>
      <c r="D182" s="66" t="s">
        <v>229</v>
      </c>
      <c r="E182" s="66" t="s">
        <v>231</v>
      </c>
    </row>
    <row r="183" spans="1:5" ht="12.75">
      <c r="A183" s="10" t="s">
        <v>5</v>
      </c>
      <c r="B183" s="12"/>
      <c r="C183" s="46">
        <f>SUM(C3:C182)</f>
        <v>3669</v>
      </c>
      <c r="D183" s="14" t="s">
        <v>53</v>
      </c>
      <c r="E183" s="14"/>
    </row>
    <row r="184" spans="1:5" ht="12.75">
      <c r="A184" s="10"/>
      <c r="B184" s="12"/>
      <c r="C184" s="46"/>
      <c r="D184" s="14"/>
      <c r="E184" s="14"/>
    </row>
    <row r="185" spans="1:5" ht="12.75">
      <c r="A185" s="10"/>
      <c r="B185" s="12"/>
      <c r="C185" s="46"/>
      <c r="D185" s="14"/>
      <c r="E185" s="14"/>
    </row>
    <row r="186" spans="1:5" ht="12.75">
      <c r="A186" s="10"/>
      <c r="B186" s="12"/>
      <c r="C186" s="46"/>
      <c r="D186" s="14"/>
      <c r="E186" s="14"/>
    </row>
    <row r="187" spans="1:5" ht="12.75">
      <c r="A187" s="10"/>
      <c r="B187" s="12"/>
      <c r="C187" s="46"/>
      <c r="D187" s="14"/>
      <c r="E187" s="14"/>
    </row>
    <row r="188" spans="1:5" ht="12.75">
      <c r="A188" s="10"/>
      <c r="B188" s="12"/>
      <c r="C188" s="46"/>
      <c r="D188" s="14"/>
      <c r="E188" s="14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&amp;LZaradenie vlakových úsekov podľa kategórií tratí 
&amp;R&amp;A
Zmluvy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5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E21" sqref="E21:E22"/>
    </sheetView>
  </sheetViews>
  <sheetFormatPr defaultColWidth="9.00390625" defaultRowHeight="12.75"/>
  <cols>
    <col min="1" max="1" width="7.25390625" style="20" customWidth="1"/>
    <col min="2" max="2" width="4.875" style="21" customWidth="1"/>
    <col min="3" max="3" width="29.25390625" style="15" customWidth="1"/>
    <col min="4" max="4" width="30.375" style="15" customWidth="1"/>
    <col min="5" max="5" width="13.375" style="21" customWidth="1"/>
    <col min="6" max="6" width="9.875" style="21" customWidth="1"/>
    <col min="7" max="7" width="10.75390625" style="21" customWidth="1"/>
    <col min="8" max="16384" width="5.75390625" style="15" customWidth="1"/>
  </cols>
  <sheetData>
    <row r="1" spans="1:7" s="11" customFormat="1" ht="12.75">
      <c r="A1" s="10" t="s">
        <v>51</v>
      </c>
      <c r="B1" s="48" t="s">
        <v>53</v>
      </c>
      <c r="C1" s="44" t="s">
        <v>37</v>
      </c>
      <c r="D1" s="44" t="s">
        <v>54</v>
      </c>
      <c r="E1" s="20" t="s">
        <v>232</v>
      </c>
      <c r="F1" s="20" t="s">
        <v>233</v>
      </c>
      <c r="G1" s="20" t="s">
        <v>234</v>
      </c>
    </row>
    <row r="2" spans="1:7" s="11" customFormat="1" ht="12.75">
      <c r="A2" s="10" t="s">
        <v>55</v>
      </c>
      <c r="B2" s="48"/>
      <c r="C2" s="44"/>
      <c r="D2" s="44"/>
      <c r="E2" s="20" t="s">
        <v>235</v>
      </c>
      <c r="F2" s="20" t="s">
        <v>236</v>
      </c>
      <c r="G2" s="20" t="s">
        <v>236</v>
      </c>
    </row>
    <row r="3" spans="1:7" ht="12.75">
      <c r="A3" s="10">
        <v>14</v>
      </c>
      <c r="B3" s="13">
        <v>4</v>
      </c>
      <c r="C3" s="14" t="s">
        <v>58</v>
      </c>
      <c r="D3" s="14" t="s">
        <v>59</v>
      </c>
      <c r="E3" s="21">
        <v>106</v>
      </c>
      <c r="F3" s="21">
        <v>10</v>
      </c>
      <c r="G3" s="21">
        <v>50</v>
      </c>
    </row>
    <row r="4" spans="1:7" ht="12.75">
      <c r="A4" s="10">
        <v>22</v>
      </c>
      <c r="B4" s="13">
        <v>8</v>
      </c>
      <c r="C4" s="14" t="s">
        <v>59</v>
      </c>
      <c r="D4" s="14" t="s">
        <v>60</v>
      </c>
      <c r="E4" s="21">
        <v>221</v>
      </c>
      <c r="F4" s="21">
        <v>39</v>
      </c>
      <c r="G4" s="21">
        <v>100</v>
      </c>
    </row>
    <row r="5" spans="1:7" ht="12.75">
      <c r="A5" s="10">
        <v>24</v>
      </c>
      <c r="B5" s="13">
        <v>39</v>
      </c>
      <c r="C5" s="14" t="s">
        <v>60</v>
      </c>
      <c r="D5" s="14" t="s">
        <v>61</v>
      </c>
      <c r="E5" s="21">
        <v>221</v>
      </c>
      <c r="F5" s="21">
        <v>38.5</v>
      </c>
      <c r="G5" s="21">
        <v>100</v>
      </c>
    </row>
    <row r="6" spans="1:7" ht="12.75">
      <c r="A6" s="10">
        <v>26</v>
      </c>
      <c r="B6" s="13">
        <v>48</v>
      </c>
      <c r="C6" s="14" t="s">
        <v>61</v>
      </c>
      <c r="D6" s="14" t="s">
        <v>62</v>
      </c>
      <c r="E6" s="21">
        <v>286</v>
      </c>
      <c r="F6" s="21">
        <v>42</v>
      </c>
      <c r="G6" s="21">
        <v>100</v>
      </c>
    </row>
    <row r="7" spans="1:7" ht="12.75">
      <c r="A7" s="10">
        <v>74</v>
      </c>
      <c r="B7" s="13">
        <v>2</v>
      </c>
      <c r="C7" s="14" t="s">
        <v>113</v>
      </c>
      <c r="D7" s="14" t="s">
        <v>114</v>
      </c>
      <c r="E7" s="21">
        <v>59</v>
      </c>
      <c r="F7" s="21">
        <v>25.4</v>
      </c>
      <c r="G7" s="21">
        <v>50</v>
      </c>
    </row>
    <row r="8" spans="1:7" ht="12.75">
      <c r="A8" s="10">
        <v>82</v>
      </c>
      <c r="B8" s="13">
        <v>8</v>
      </c>
      <c r="C8" s="14" t="s">
        <v>114</v>
      </c>
      <c r="D8" s="14" t="s">
        <v>115</v>
      </c>
      <c r="E8" s="21">
        <v>44</v>
      </c>
      <c r="F8" s="21">
        <v>32</v>
      </c>
      <c r="G8" s="21">
        <v>40</v>
      </c>
    </row>
    <row r="9" spans="1:7" ht="12.75">
      <c r="A9" s="10">
        <v>84</v>
      </c>
      <c r="B9" s="46">
        <v>77</v>
      </c>
      <c r="C9" s="14" t="s">
        <v>115</v>
      </c>
      <c r="D9" s="14" t="s">
        <v>116</v>
      </c>
      <c r="E9" s="21">
        <v>32</v>
      </c>
      <c r="F9" s="21">
        <v>34</v>
      </c>
      <c r="G9" s="21">
        <v>60</v>
      </c>
    </row>
    <row r="10" spans="1:7" ht="12.75">
      <c r="A10" s="10">
        <v>104</v>
      </c>
      <c r="B10" s="13">
        <v>15</v>
      </c>
      <c r="C10" s="14" t="s">
        <v>167</v>
      </c>
      <c r="D10" s="14" t="s">
        <v>168</v>
      </c>
      <c r="E10" s="21">
        <v>45</v>
      </c>
      <c r="F10" s="21">
        <v>37</v>
      </c>
      <c r="G10" s="21">
        <v>60</v>
      </c>
    </row>
    <row r="11" spans="1:7" ht="12.75">
      <c r="A11" s="10">
        <v>112</v>
      </c>
      <c r="B11" s="46">
        <v>41</v>
      </c>
      <c r="C11" s="14" t="s">
        <v>168</v>
      </c>
      <c r="D11" s="14" t="s">
        <v>117</v>
      </c>
      <c r="E11" s="21">
        <v>34</v>
      </c>
      <c r="F11" s="21">
        <v>31.7</v>
      </c>
      <c r="G11" s="21">
        <v>90</v>
      </c>
    </row>
    <row r="12" spans="1:7" ht="12.75">
      <c r="A12" s="10">
        <v>122</v>
      </c>
      <c r="B12" s="13">
        <v>9</v>
      </c>
      <c r="C12" s="14" t="s">
        <v>117</v>
      </c>
      <c r="D12" s="14" t="s">
        <v>118</v>
      </c>
      <c r="E12" s="21">
        <v>112</v>
      </c>
      <c r="F12" s="21">
        <v>48</v>
      </c>
      <c r="G12" s="21">
        <v>100</v>
      </c>
    </row>
    <row r="13" spans="1:7" ht="12.75">
      <c r="A13" s="10">
        <v>124</v>
      </c>
      <c r="B13" s="13">
        <v>24</v>
      </c>
      <c r="C13" s="14" t="s">
        <v>118</v>
      </c>
      <c r="D13" s="14" t="s">
        <v>119</v>
      </c>
      <c r="E13" s="21">
        <v>70</v>
      </c>
      <c r="F13" s="21">
        <v>38</v>
      </c>
      <c r="G13" s="21">
        <v>100</v>
      </c>
    </row>
    <row r="14" spans="1:7" ht="12.75">
      <c r="A14" s="10">
        <v>126</v>
      </c>
      <c r="B14" s="49">
        <v>11</v>
      </c>
      <c r="C14" s="47" t="s">
        <v>119</v>
      </c>
      <c r="D14" s="47" t="s">
        <v>120</v>
      </c>
      <c r="E14" s="21">
        <v>50</v>
      </c>
      <c r="F14" s="21">
        <v>39</v>
      </c>
      <c r="G14" s="21">
        <v>80</v>
      </c>
    </row>
    <row r="15" spans="1:7" ht="12.75">
      <c r="A15" s="10">
        <v>132</v>
      </c>
      <c r="B15" s="49">
        <v>20</v>
      </c>
      <c r="C15" s="47" t="s">
        <v>120</v>
      </c>
      <c r="D15" s="47" t="s">
        <v>61</v>
      </c>
      <c r="E15" s="21">
        <v>50</v>
      </c>
      <c r="F15" s="21">
        <v>39</v>
      </c>
      <c r="G15" s="21">
        <v>80</v>
      </c>
    </row>
    <row r="16" spans="1:7" ht="12.75">
      <c r="A16" s="10">
        <v>142</v>
      </c>
      <c r="B16" s="13">
        <v>16</v>
      </c>
      <c r="C16" s="14" t="s">
        <v>120</v>
      </c>
      <c r="D16" s="14" t="s">
        <v>121</v>
      </c>
      <c r="E16" s="21">
        <v>78</v>
      </c>
      <c r="F16" s="21">
        <v>46</v>
      </c>
      <c r="G16" s="21">
        <v>80</v>
      </c>
    </row>
    <row r="17" spans="1:7" ht="12.75">
      <c r="A17" s="10">
        <v>162</v>
      </c>
      <c r="B17" s="13">
        <v>27</v>
      </c>
      <c r="C17" s="14" t="s">
        <v>169</v>
      </c>
      <c r="D17" s="14" t="s">
        <v>117</v>
      </c>
      <c r="E17" s="21">
        <v>44</v>
      </c>
      <c r="F17" s="21">
        <v>33.5</v>
      </c>
      <c r="G17" s="21">
        <v>70</v>
      </c>
    </row>
    <row r="18" spans="1:7" ht="12.75">
      <c r="A18" s="10">
        <v>172</v>
      </c>
      <c r="B18" s="13">
        <v>32</v>
      </c>
      <c r="C18" s="14" t="s">
        <v>170</v>
      </c>
      <c r="D18" s="14" t="s">
        <v>120</v>
      </c>
      <c r="E18" s="21">
        <v>35</v>
      </c>
      <c r="F18" s="21">
        <v>38.8</v>
      </c>
      <c r="G18" s="21">
        <v>80</v>
      </c>
    </row>
    <row r="19" spans="1:7" ht="12.75">
      <c r="A19" s="10">
        <v>182</v>
      </c>
      <c r="B19" s="13">
        <v>35</v>
      </c>
      <c r="C19" s="14" t="s">
        <v>171</v>
      </c>
      <c r="D19" s="14" t="s">
        <v>124</v>
      </c>
      <c r="E19" s="21">
        <v>32</v>
      </c>
      <c r="F19" s="21">
        <v>27.8</v>
      </c>
      <c r="G19" s="21">
        <v>60</v>
      </c>
    </row>
    <row r="20" spans="1:7" ht="12.75">
      <c r="A20" s="10">
        <v>202</v>
      </c>
      <c r="B20" s="13">
        <v>4</v>
      </c>
      <c r="C20" s="14" t="s">
        <v>122</v>
      </c>
      <c r="D20" s="14" t="s">
        <v>123</v>
      </c>
      <c r="E20" s="21">
        <v>65</v>
      </c>
      <c r="F20" s="21">
        <v>39</v>
      </c>
      <c r="G20" s="21">
        <v>80</v>
      </c>
    </row>
    <row r="21" spans="1:7" ht="12.75">
      <c r="A21" s="10">
        <v>204</v>
      </c>
      <c r="B21" s="13">
        <v>26</v>
      </c>
      <c r="C21" s="14" t="s">
        <v>123</v>
      </c>
      <c r="D21" s="14" t="s">
        <v>119</v>
      </c>
      <c r="E21" s="21">
        <v>65</v>
      </c>
      <c r="F21" s="21">
        <v>38.8</v>
      </c>
      <c r="G21" s="21">
        <v>80</v>
      </c>
    </row>
    <row r="22" spans="1:7" ht="12.75">
      <c r="A22" s="10">
        <v>222</v>
      </c>
      <c r="B22" s="13">
        <v>16</v>
      </c>
      <c r="C22" s="14" t="s">
        <v>62</v>
      </c>
      <c r="D22" s="14" t="s">
        <v>63</v>
      </c>
      <c r="E22" s="21">
        <v>309</v>
      </c>
      <c r="F22" s="21">
        <v>51.2</v>
      </c>
      <c r="G22" s="21">
        <v>100</v>
      </c>
    </row>
    <row r="23" spans="1:7" ht="12.75">
      <c r="A23" s="10">
        <v>224</v>
      </c>
      <c r="B23" s="13">
        <v>19</v>
      </c>
      <c r="C23" s="14" t="s">
        <v>63</v>
      </c>
      <c r="D23" s="14" t="s">
        <v>64</v>
      </c>
      <c r="E23" s="21">
        <v>302</v>
      </c>
      <c r="F23" s="21">
        <v>63</v>
      </c>
      <c r="G23" s="21">
        <v>120</v>
      </c>
    </row>
    <row r="24" spans="1:7" ht="12.75">
      <c r="A24" s="10">
        <v>226</v>
      </c>
      <c r="B24" s="13">
        <v>40</v>
      </c>
      <c r="C24" s="14" t="s">
        <v>64</v>
      </c>
      <c r="D24" s="14" t="s">
        <v>65</v>
      </c>
      <c r="E24" s="21">
        <v>302</v>
      </c>
      <c r="F24" s="21">
        <v>63</v>
      </c>
      <c r="G24" s="21">
        <v>120</v>
      </c>
    </row>
    <row r="25" spans="1:7" ht="12.75">
      <c r="A25" s="10">
        <v>232</v>
      </c>
      <c r="B25" s="13">
        <v>26</v>
      </c>
      <c r="C25" s="14" t="s">
        <v>65</v>
      </c>
      <c r="D25" s="14" t="s">
        <v>66</v>
      </c>
      <c r="E25" s="21">
        <v>277</v>
      </c>
      <c r="F25" s="21">
        <v>51</v>
      </c>
      <c r="G25" s="21">
        <v>100</v>
      </c>
    </row>
    <row r="26" spans="1:7" ht="12.75">
      <c r="A26" s="10">
        <v>234</v>
      </c>
      <c r="B26" s="13">
        <v>19</v>
      </c>
      <c r="C26" s="14" t="s">
        <v>66</v>
      </c>
      <c r="D26" s="14" t="s">
        <v>67</v>
      </c>
      <c r="E26" s="21">
        <v>277</v>
      </c>
      <c r="F26" s="21">
        <v>51</v>
      </c>
      <c r="G26" s="21">
        <v>100</v>
      </c>
    </row>
    <row r="27" spans="1:7" ht="12.75">
      <c r="A27" s="10">
        <v>236</v>
      </c>
      <c r="B27" s="13">
        <v>39</v>
      </c>
      <c r="C27" s="14" t="s">
        <v>67</v>
      </c>
      <c r="D27" s="14" t="s">
        <v>68</v>
      </c>
      <c r="E27" s="21">
        <v>301</v>
      </c>
      <c r="F27" s="21">
        <v>56</v>
      </c>
      <c r="G27" s="21">
        <v>100</v>
      </c>
    </row>
    <row r="28" spans="1:7" ht="12.75">
      <c r="A28" s="10">
        <v>238</v>
      </c>
      <c r="B28" s="13">
        <v>44</v>
      </c>
      <c r="C28" s="14" t="s">
        <v>68</v>
      </c>
      <c r="D28" s="14" t="s">
        <v>69</v>
      </c>
      <c r="E28" s="21">
        <v>307</v>
      </c>
      <c r="F28" s="21">
        <v>64</v>
      </c>
      <c r="G28" s="21">
        <v>120</v>
      </c>
    </row>
    <row r="29" spans="1:7" ht="12.75">
      <c r="A29" s="10">
        <v>262</v>
      </c>
      <c r="B29" s="13">
        <v>18</v>
      </c>
      <c r="C29" s="14" t="s">
        <v>69</v>
      </c>
      <c r="D29" s="14" t="s">
        <v>70</v>
      </c>
      <c r="E29" s="21">
        <v>291</v>
      </c>
      <c r="F29" s="21">
        <v>48</v>
      </c>
      <c r="G29" s="21">
        <v>120</v>
      </c>
    </row>
    <row r="30" spans="1:7" ht="12.75">
      <c r="A30" s="10">
        <v>264</v>
      </c>
      <c r="B30" s="13">
        <v>21</v>
      </c>
      <c r="C30" s="14" t="s">
        <v>70</v>
      </c>
      <c r="D30" s="14" t="s">
        <v>71</v>
      </c>
      <c r="E30" s="21">
        <v>277</v>
      </c>
      <c r="F30" s="21">
        <v>50.4</v>
      </c>
      <c r="G30" s="21">
        <v>120</v>
      </c>
    </row>
    <row r="31" spans="1:7" ht="12.75">
      <c r="A31" s="10">
        <v>272</v>
      </c>
      <c r="B31" s="13">
        <v>44</v>
      </c>
      <c r="C31" s="14" t="s">
        <v>71</v>
      </c>
      <c r="D31" s="14" t="s">
        <v>72</v>
      </c>
      <c r="E31" s="21">
        <v>287</v>
      </c>
      <c r="F31" s="21">
        <v>37</v>
      </c>
      <c r="G31" s="21">
        <v>120</v>
      </c>
    </row>
    <row r="32" spans="1:7" ht="12.75">
      <c r="A32" s="10">
        <v>282</v>
      </c>
      <c r="B32" s="13">
        <v>30</v>
      </c>
      <c r="C32" s="14" t="s">
        <v>71</v>
      </c>
      <c r="D32" s="14" t="s">
        <v>73</v>
      </c>
      <c r="E32" s="21">
        <v>276</v>
      </c>
      <c r="F32" s="21">
        <v>39.6</v>
      </c>
      <c r="G32" s="21">
        <v>100</v>
      </c>
    </row>
    <row r="33" spans="1:7" ht="12.75">
      <c r="A33" s="10">
        <v>302</v>
      </c>
      <c r="B33" s="13">
        <v>51</v>
      </c>
      <c r="C33" s="14" t="s">
        <v>118</v>
      </c>
      <c r="D33" s="14" t="s">
        <v>124</v>
      </c>
      <c r="E33" s="21">
        <v>47</v>
      </c>
      <c r="F33" s="21">
        <v>49.5</v>
      </c>
      <c r="G33" s="21">
        <v>100</v>
      </c>
    </row>
    <row r="34" spans="1:7" ht="12.75">
      <c r="A34" s="10">
        <v>304</v>
      </c>
      <c r="B34" s="13">
        <v>10</v>
      </c>
      <c r="C34" s="14" t="s">
        <v>124</v>
      </c>
      <c r="D34" s="14" t="s">
        <v>74</v>
      </c>
      <c r="E34" s="21">
        <v>95</v>
      </c>
      <c r="F34" s="21">
        <v>30.6</v>
      </c>
      <c r="G34" s="21">
        <v>80</v>
      </c>
    </row>
    <row r="35" spans="1:7" ht="12.75">
      <c r="A35" s="10">
        <v>312</v>
      </c>
      <c r="B35" s="13">
        <v>17</v>
      </c>
      <c r="C35" s="14" t="s">
        <v>63</v>
      </c>
      <c r="D35" s="14" t="s">
        <v>74</v>
      </c>
      <c r="E35" s="21">
        <v>98</v>
      </c>
      <c r="F35" s="21">
        <v>38.7</v>
      </c>
      <c r="G35" s="21">
        <v>80</v>
      </c>
    </row>
    <row r="36" spans="1:7" ht="12.75">
      <c r="A36" s="10">
        <v>322</v>
      </c>
      <c r="B36" s="13">
        <v>55</v>
      </c>
      <c r="C36" s="14" t="s">
        <v>74</v>
      </c>
      <c r="D36" s="14" t="s">
        <v>75</v>
      </c>
      <c r="E36" s="21">
        <v>49</v>
      </c>
      <c r="F36" s="21">
        <v>78.4</v>
      </c>
      <c r="G36" s="21">
        <v>100</v>
      </c>
    </row>
    <row r="37" spans="1:7" ht="12.75">
      <c r="A37" s="10">
        <v>332</v>
      </c>
      <c r="B37" s="13">
        <v>7</v>
      </c>
      <c r="C37" s="14" t="s">
        <v>75</v>
      </c>
      <c r="D37" s="14" t="s">
        <v>76</v>
      </c>
      <c r="E37" s="21">
        <v>41</v>
      </c>
      <c r="F37" s="21">
        <v>24</v>
      </c>
      <c r="G37" s="21">
        <v>60</v>
      </c>
    </row>
    <row r="38" spans="1:7" ht="12.75">
      <c r="A38" s="10">
        <v>372</v>
      </c>
      <c r="B38" s="13">
        <v>5</v>
      </c>
      <c r="C38" s="14" t="s">
        <v>62</v>
      </c>
      <c r="D38" s="14" t="s">
        <v>77</v>
      </c>
      <c r="E38" s="21">
        <v>199</v>
      </c>
      <c r="F38" s="21">
        <v>30</v>
      </c>
      <c r="G38" s="21">
        <v>90</v>
      </c>
    </row>
    <row r="39" spans="1:7" ht="12.75">
      <c r="A39" s="10">
        <v>374</v>
      </c>
      <c r="B39" s="13">
        <v>6</v>
      </c>
      <c r="C39" s="14" t="s">
        <v>77</v>
      </c>
      <c r="D39" s="14" t="s">
        <v>125</v>
      </c>
      <c r="E39" s="21">
        <v>199</v>
      </c>
      <c r="F39" s="21">
        <v>29.9</v>
      </c>
      <c r="G39" s="21">
        <v>90</v>
      </c>
    </row>
    <row r="40" spans="1:7" ht="12.75">
      <c r="A40" s="10">
        <v>376</v>
      </c>
      <c r="B40" s="13">
        <v>60</v>
      </c>
      <c r="C40" s="14" t="s">
        <v>125</v>
      </c>
      <c r="D40" s="14" t="s">
        <v>126</v>
      </c>
      <c r="E40" s="21">
        <v>80</v>
      </c>
      <c r="F40" s="21">
        <v>32.7</v>
      </c>
      <c r="G40" s="21">
        <v>100</v>
      </c>
    </row>
    <row r="41" spans="1:7" ht="12.75">
      <c r="A41" s="10">
        <v>378</v>
      </c>
      <c r="B41" s="13">
        <v>13</v>
      </c>
      <c r="C41" s="14" t="s">
        <v>126</v>
      </c>
      <c r="D41" s="14" t="s">
        <v>127</v>
      </c>
      <c r="E41" s="21">
        <v>85</v>
      </c>
      <c r="F41" s="21">
        <v>32.3</v>
      </c>
      <c r="G41" s="21">
        <v>100</v>
      </c>
    </row>
    <row r="42" spans="1:7" ht="12.75">
      <c r="A42" s="10">
        <v>382</v>
      </c>
      <c r="B42" s="13">
        <v>8</v>
      </c>
      <c r="C42" s="14" t="s">
        <v>78</v>
      </c>
      <c r="D42" s="14" t="s">
        <v>77</v>
      </c>
      <c r="E42" s="21">
        <v>57</v>
      </c>
      <c r="F42" s="21">
        <v>34.5</v>
      </c>
      <c r="G42" s="21">
        <v>100</v>
      </c>
    </row>
    <row r="43" spans="1:7" ht="12.75">
      <c r="A43" s="10">
        <v>394</v>
      </c>
      <c r="B43" s="13">
        <v>10</v>
      </c>
      <c r="C43" s="14" t="s">
        <v>78</v>
      </c>
      <c r="D43" s="14" t="s">
        <v>79</v>
      </c>
      <c r="E43" s="21">
        <v>68</v>
      </c>
      <c r="F43" s="21">
        <v>53.2</v>
      </c>
      <c r="G43" s="21">
        <v>100</v>
      </c>
    </row>
    <row r="44" spans="1:7" ht="12.75">
      <c r="A44" s="10">
        <v>412</v>
      </c>
      <c r="B44" s="13">
        <v>93</v>
      </c>
      <c r="C44" s="14" t="s">
        <v>64</v>
      </c>
      <c r="D44" s="14" t="s">
        <v>128</v>
      </c>
      <c r="E44" s="21">
        <v>39</v>
      </c>
      <c r="F44" s="21">
        <v>32.9</v>
      </c>
      <c r="G44" s="21">
        <v>80</v>
      </c>
    </row>
    <row r="45" spans="1:7" ht="12.75">
      <c r="A45" s="10">
        <v>422</v>
      </c>
      <c r="B45" s="13">
        <v>43</v>
      </c>
      <c r="C45" s="14" t="s">
        <v>128</v>
      </c>
      <c r="D45" s="14" t="s">
        <v>129</v>
      </c>
      <c r="E45" s="21">
        <v>39</v>
      </c>
      <c r="F45" s="21">
        <v>39</v>
      </c>
      <c r="G45" s="21">
        <v>70</v>
      </c>
    </row>
    <row r="46" spans="1:7" ht="12.75">
      <c r="A46" s="10">
        <v>424</v>
      </c>
      <c r="B46" s="13">
        <v>43</v>
      </c>
      <c r="C46" s="14" t="s">
        <v>129</v>
      </c>
      <c r="D46" s="14" t="s">
        <v>130</v>
      </c>
      <c r="E46" s="21">
        <v>57</v>
      </c>
      <c r="F46" s="21">
        <v>36.4</v>
      </c>
      <c r="G46" s="21">
        <v>70</v>
      </c>
    </row>
    <row r="47" spans="1:7" ht="12.75">
      <c r="A47" s="10">
        <v>442</v>
      </c>
      <c r="B47" s="13">
        <v>15</v>
      </c>
      <c r="C47" s="14" t="s">
        <v>172</v>
      </c>
      <c r="D47" s="14" t="s">
        <v>173</v>
      </c>
      <c r="E47" s="21">
        <v>28</v>
      </c>
      <c r="F47" s="21">
        <v>24.9</v>
      </c>
      <c r="G47" s="21">
        <v>50</v>
      </c>
    </row>
    <row r="48" spans="1:7" ht="12.75">
      <c r="A48" s="10">
        <v>472</v>
      </c>
      <c r="B48" s="13">
        <v>26</v>
      </c>
      <c r="C48" s="14" t="s">
        <v>174</v>
      </c>
      <c r="D48" s="14" t="s">
        <v>126</v>
      </c>
      <c r="E48" s="21">
        <v>43</v>
      </c>
      <c r="F48" s="21">
        <v>24.5</v>
      </c>
      <c r="G48" s="21">
        <v>60</v>
      </c>
    </row>
    <row r="49" spans="1:7" ht="12.75">
      <c r="A49" s="10">
        <v>482</v>
      </c>
      <c r="B49" s="13">
        <v>24</v>
      </c>
      <c r="C49" s="14" t="s">
        <v>127</v>
      </c>
      <c r="D49" s="14" t="s">
        <v>175</v>
      </c>
      <c r="E49" s="21">
        <v>36</v>
      </c>
      <c r="F49" s="21">
        <v>19.9</v>
      </c>
      <c r="G49" s="21">
        <v>50</v>
      </c>
    </row>
    <row r="50" spans="1:7" ht="12.75">
      <c r="A50" s="10">
        <v>492</v>
      </c>
      <c r="B50" s="13">
        <v>41</v>
      </c>
      <c r="C50" s="14" t="s">
        <v>127</v>
      </c>
      <c r="D50" s="14" t="s">
        <v>176</v>
      </c>
      <c r="E50" s="21">
        <v>41</v>
      </c>
      <c r="F50" s="21">
        <v>27.1</v>
      </c>
      <c r="G50" s="21">
        <v>50</v>
      </c>
    </row>
    <row r="51" spans="1:7" ht="12.75">
      <c r="A51" s="10">
        <v>522</v>
      </c>
      <c r="B51" s="13">
        <v>52</v>
      </c>
      <c r="C51" s="14" t="s">
        <v>75</v>
      </c>
      <c r="D51" s="14" t="s">
        <v>131</v>
      </c>
      <c r="E51" s="21">
        <v>35</v>
      </c>
      <c r="F51" s="21">
        <v>35</v>
      </c>
      <c r="G51" s="21">
        <v>60</v>
      </c>
    </row>
    <row r="52" spans="1:7" ht="12.75">
      <c r="A52" s="10">
        <v>524</v>
      </c>
      <c r="B52" s="13">
        <v>8</v>
      </c>
      <c r="C52" s="14" t="s">
        <v>131</v>
      </c>
      <c r="D52" s="14" t="s">
        <v>132</v>
      </c>
      <c r="E52" s="21">
        <v>66</v>
      </c>
      <c r="F52" s="21">
        <v>24</v>
      </c>
      <c r="G52" s="21">
        <v>60</v>
      </c>
    </row>
    <row r="53" spans="1:7" ht="12.75">
      <c r="A53" s="10">
        <v>532</v>
      </c>
      <c r="B53" s="13">
        <v>9</v>
      </c>
      <c r="C53" s="14" t="s">
        <v>177</v>
      </c>
      <c r="D53" s="14" t="s">
        <v>131</v>
      </c>
      <c r="E53" s="21">
        <v>54</v>
      </c>
      <c r="F53" s="21">
        <v>37.8</v>
      </c>
      <c r="G53" s="21">
        <v>60</v>
      </c>
    </row>
    <row r="54" spans="1:7" ht="12.75">
      <c r="A54" s="10">
        <v>542</v>
      </c>
      <c r="B54" s="46">
        <v>13</v>
      </c>
      <c r="C54" s="14" t="s">
        <v>178</v>
      </c>
      <c r="D54" s="14" t="s">
        <v>179</v>
      </c>
      <c r="E54" s="21">
        <v>63</v>
      </c>
      <c r="F54" s="21">
        <v>29.3</v>
      </c>
      <c r="G54" s="21">
        <v>50</v>
      </c>
    </row>
    <row r="55" spans="1:7" ht="12.75">
      <c r="A55" s="10">
        <v>544</v>
      </c>
      <c r="B55" s="13">
        <v>16</v>
      </c>
      <c r="C55" s="14" t="s">
        <v>179</v>
      </c>
      <c r="D55" s="14" t="s">
        <v>180</v>
      </c>
      <c r="E55" s="21">
        <v>55</v>
      </c>
      <c r="F55" s="21">
        <v>27.2</v>
      </c>
      <c r="G55" s="21">
        <v>50</v>
      </c>
    </row>
    <row r="56" spans="1:7" ht="12.75">
      <c r="A56" s="10">
        <v>552</v>
      </c>
      <c r="B56" s="13">
        <v>6</v>
      </c>
      <c r="C56" s="14" t="s">
        <v>177</v>
      </c>
      <c r="D56" s="14" t="s">
        <v>179</v>
      </c>
      <c r="E56" s="21">
        <v>65</v>
      </c>
      <c r="F56" s="21">
        <v>24</v>
      </c>
      <c r="G56" s="21">
        <v>50</v>
      </c>
    </row>
    <row r="57" spans="1:7" ht="12.75">
      <c r="A57" s="10">
        <v>562</v>
      </c>
      <c r="B57" s="13">
        <v>5</v>
      </c>
      <c r="C57" s="14" t="s">
        <v>180</v>
      </c>
      <c r="D57" s="14" t="s">
        <v>67</v>
      </c>
      <c r="E57" s="21">
        <v>77</v>
      </c>
      <c r="F57" s="21">
        <v>16.6</v>
      </c>
      <c r="G57" s="21">
        <v>30</v>
      </c>
    </row>
    <row r="58" spans="1:7" ht="12.75">
      <c r="A58" s="10">
        <v>582</v>
      </c>
      <c r="B58" s="13">
        <v>9</v>
      </c>
      <c r="C58" s="14" t="s">
        <v>181</v>
      </c>
      <c r="D58" s="14" t="s">
        <v>182</v>
      </c>
      <c r="E58" s="21">
        <v>38</v>
      </c>
      <c r="F58" s="21">
        <v>23.25</v>
      </c>
      <c r="G58" s="21">
        <v>50</v>
      </c>
    </row>
    <row r="59" spans="1:7" ht="12.75">
      <c r="A59" s="10">
        <v>592</v>
      </c>
      <c r="B59" s="13">
        <v>13</v>
      </c>
      <c r="C59" s="14" t="s">
        <v>183</v>
      </c>
      <c r="D59" s="14" t="s">
        <v>65</v>
      </c>
      <c r="E59" s="21">
        <v>43</v>
      </c>
      <c r="F59" s="21">
        <v>28.2</v>
      </c>
      <c r="G59" s="21">
        <v>60</v>
      </c>
    </row>
    <row r="60" spans="1:7" ht="12.75">
      <c r="A60" s="10">
        <v>602</v>
      </c>
      <c r="B60" s="13">
        <v>56</v>
      </c>
      <c r="C60" s="14" t="s">
        <v>184</v>
      </c>
      <c r="D60" s="14" t="s">
        <v>69</v>
      </c>
      <c r="E60" s="21">
        <v>41</v>
      </c>
      <c r="F60" s="21">
        <v>25.5</v>
      </c>
      <c r="G60" s="21">
        <v>50</v>
      </c>
    </row>
    <row r="61" spans="1:7" ht="12.75">
      <c r="A61" s="10">
        <v>622</v>
      </c>
      <c r="B61" s="13">
        <v>14</v>
      </c>
      <c r="C61" s="14" t="s">
        <v>73</v>
      </c>
      <c r="D61" s="14" t="s">
        <v>80</v>
      </c>
      <c r="E61" s="21">
        <v>63</v>
      </c>
      <c r="F61" s="21">
        <v>35</v>
      </c>
      <c r="G61" s="21">
        <v>60</v>
      </c>
    </row>
    <row r="62" spans="1:7" ht="12.75">
      <c r="A62" s="10">
        <v>632</v>
      </c>
      <c r="B62" s="46">
        <v>7</v>
      </c>
      <c r="C62" s="14" t="s">
        <v>80</v>
      </c>
      <c r="D62" s="14" t="s">
        <v>81</v>
      </c>
      <c r="E62" s="21">
        <v>65</v>
      </c>
      <c r="F62" s="21">
        <v>23.7</v>
      </c>
      <c r="G62" s="21">
        <v>50</v>
      </c>
    </row>
    <row r="63" spans="1:7" ht="12.75">
      <c r="A63" s="10">
        <v>642</v>
      </c>
      <c r="B63" s="13">
        <v>26</v>
      </c>
      <c r="C63" s="14" t="s">
        <v>73</v>
      </c>
      <c r="D63" s="14" t="s">
        <v>185</v>
      </c>
      <c r="E63" s="21">
        <v>42</v>
      </c>
      <c r="F63" s="21">
        <v>25.1</v>
      </c>
      <c r="G63" s="21">
        <v>50</v>
      </c>
    </row>
    <row r="64" spans="1:7" ht="12.75">
      <c r="A64" s="10">
        <v>652</v>
      </c>
      <c r="B64" s="13">
        <v>21</v>
      </c>
      <c r="C64" s="14" t="s">
        <v>71</v>
      </c>
      <c r="D64" s="14" t="s">
        <v>186</v>
      </c>
      <c r="E64" s="21">
        <v>37</v>
      </c>
      <c r="F64" s="21">
        <v>25.4</v>
      </c>
      <c r="G64" s="21">
        <v>60</v>
      </c>
    </row>
    <row r="65" spans="1:7" ht="12.75">
      <c r="A65" s="10">
        <v>672</v>
      </c>
      <c r="B65" s="13">
        <v>31</v>
      </c>
      <c r="C65" s="14" t="s">
        <v>127</v>
      </c>
      <c r="D65" s="14" t="s">
        <v>133</v>
      </c>
      <c r="E65" s="21">
        <v>76</v>
      </c>
      <c r="F65" s="21">
        <v>33</v>
      </c>
      <c r="G65" s="21">
        <v>100</v>
      </c>
    </row>
    <row r="66" spans="1:7" ht="12.75">
      <c r="A66" s="10">
        <v>674</v>
      </c>
      <c r="B66" s="13">
        <v>20</v>
      </c>
      <c r="C66" s="14" t="s">
        <v>133</v>
      </c>
      <c r="D66" s="14" t="s">
        <v>134</v>
      </c>
      <c r="E66" s="21">
        <v>76</v>
      </c>
      <c r="F66" s="21">
        <v>33.2</v>
      </c>
      <c r="G66" s="21">
        <v>100</v>
      </c>
    </row>
    <row r="67" spans="1:7" ht="12.75">
      <c r="A67" s="10">
        <v>676</v>
      </c>
      <c r="B67" s="13">
        <v>29</v>
      </c>
      <c r="C67" s="14" t="s">
        <v>134</v>
      </c>
      <c r="D67" s="14" t="s">
        <v>135</v>
      </c>
      <c r="E67" s="21">
        <v>76</v>
      </c>
      <c r="F67" s="21">
        <v>33.2</v>
      </c>
      <c r="G67" s="21">
        <v>100</v>
      </c>
    </row>
    <row r="68" spans="1:7" ht="12.75">
      <c r="A68" s="10">
        <v>682</v>
      </c>
      <c r="B68" s="13">
        <v>15</v>
      </c>
      <c r="C68" s="14" t="s">
        <v>135</v>
      </c>
      <c r="D68" s="14" t="s">
        <v>136</v>
      </c>
      <c r="E68" s="21">
        <v>92</v>
      </c>
      <c r="F68" s="21">
        <v>46</v>
      </c>
      <c r="G68" s="21">
        <v>100</v>
      </c>
    </row>
    <row r="69" spans="1:7" ht="12.75">
      <c r="A69" s="10">
        <v>684</v>
      </c>
      <c r="B69" s="13">
        <v>52</v>
      </c>
      <c r="C69" s="14" t="s">
        <v>136</v>
      </c>
      <c r="D69" s="14" t="s">
        <v>137</v>
      </c>
      <c r="E69" s="21">
        <v>92</v>
      </c>
      <c r="F69" s="21">
        <v>45.8</v>
      </c>
      <c r="G69" s="21">
        <v>100</v>
      </c>
    </row>
    <row r="70" spans="1:7" ht="12.75">
      <c r="A70" s="10">
        <v>686</v>
      </c>
      <c r="B70" s="13">
        <v>2</v>
      </c>
      <c r="C70" s="14" t="s">
        <v>137</v>
      </c>
      <c r="D70" s="14" t="s">
        <v>138</v>
      </c>
      <c r="E70" s="21">
        <v>92</v>
      </c>
      <c r="F70" s="21">
        <v>46</v>
      </c>
      <c r="G70" s="21">
        <v>100</v>
      </c>
    </row>
    <row r="71" spans="1:7" ht="12.75">
      <c r="A71" s="10">
        <v>694</v>
      </c>
      <c r="B71" s="13">
        <v>1</v>
      </c>
      <c r="C71" s="14" t="s">
        <v>187</v>
      </c>
      <c r="D71" s="14" t="s">
        <v>133</v>
      </c>
      <c r="E71" s="21">
        <v>129</v>
      </c>
      <c r="F71" s="21">
        <v>13.5</v>
      </c>
      <c r="G71" s="21">
        <v>60</v>
      </c>
    </row>
    <row r="72" spans="1:7" ht="12.75">
      <c r="A72" s="10">
        <v>704</v>
      </c>
      <c r="B72" s="13">
        <v>12</v>
      </c>
      <c r="C72" s="14" t="s">
        <v>139</v>
      </c>
      <c r="D72" s="14" t="s">
        <v>135</v>
      </c>
      <c r="E72" s="21">
        <v>25</v>
      </c>
      <c r="F72" s="21">
        <v>24</v>
      </c>
      <c r="G72" s="21">
        <v>60</v>
      </c>
    </row>
    <row r="73" spans="1:7" ht="12.75">
      <c r="A73" s="10">
        <v>732</v>
      </c>
      <c r="B73" s="13">
        <v>11</v>
      </c>
      <c r="C73" s="14" t="s">
        <v>134</v>
      </c>
      <c r="D73" s="14" t="s">
        <v>188</v>
      </c>
      <c r="E73" s="21">
        <v>61</v>
      </c>
      <c r="F73" s="21">
        <v>34.2</v>
      </c>
      <c r="G73" s="21">
        <v>80</v>
      </c>
    </row>
    <row r="74" spans="1:7" ht="12.75">
      <c r="A74" s="10">
        <v>734</v>
      </c>
      <c r="B74" s="13">
        <v>38</v>
      </c>
      <c r="C74" s="14" t="s">
        <v>188</v>
      </c>
      <c r="D74" s="14" t="s">
        <v>189</v>
      </c>
      <c r="E74" s="21">
        <v>32</v>
      </c>
      <c r="F74" s="21">
        <v>25.7</v>
      </c>
      <c r="G74" s="21">
        <v>80</v>
      </c>
    </row>
    <row r="75" spans="1:7" ht="12.75">
      <c r="A75" s="10">
        <v>742</v>
      </c>
      <c r="B75" s="13">
        <v>16</v>
      </c>
      <c r="C75" s="14" t="s">
        <v>189</v>
      </c>
      <c r="D75" s="14" t="s">
        <v>190</v>
      </c>
      <c r="E75" s="21">
        <v>24</v>
      </c>
      <c r="F75" s="21">
        <v>32</v>
      </c>
      <c r="G75" s="21">
        <v>70</v>
      </c>
    </row>
    <row r="76" spans="1:7" ht="12.75">
      <c r="A76" s="10">
        <v>744</v>
      </c>
      <c r="B76" s="13">
        <v>17</v>
      </c>
      <c r="C76" s="14" t="s">
        <v>190</v>
      </c>
      <c r="D76" s="14" t="s">
        <v>129</v>
      </c>
      <c r="E76" s="21">
        <v>24</v>
      </c>
      <c r="F76" s="21">
        <v>32.1</v>
      </c>
      <c r="G76" s="21">
        <v>70</v>
      </c>
    </row>
    <row r="77" spans="1:4" ht="12.75">
      <c r="A77" s="10">
        <v>772</v>
      </c>
      <c r="B77" s="13">
        <v>30</v>
      </c>
      <c r="C77" s="14" t="s">
        <v>191</v>
      </c>
      <c r="D77" s="14" t="s">
        <v>188</v>
      </c>
    </row>
    <row r="78" spans="1:7" ht="12.75">
      <c r="A78" s="10">
        <v>782</v>
      </c>
      <c r="B78" s="13">
        <v>3</v>
      </c>
      <c r="C78" s="14" t="s">
        <v>192</v>
      </c>
      <c r="D78" s="14" t="s">
        <v>193</v>
      </c>
      <c r="E78" s="21">
        <v>16</v>
      </c>
      <c r="F78" s="21">
        <v>19</v>
      </c>
      <c r="G78" s="21">
        <v>60</v>
      </c>
    </row>
    <row r="79" spans="1:7" ht="12.75">
      <c r="A79" s="10">
        <v>792</v>
      </c>
      <c r="B79" s="13">
        <v>10</v>
      </c>
      <c r="C79" s="14" t="s">
        <v>193</v>
      </c>
      <c r="D79" s="14" t="s">
        <v>194</v>
      </c>
      <c r="E79" s="21">
        <v>16</v>
      </c>
      <c r="F79" s="21">
        <v>18.7</v>
      </c>
      <c r="G79" s="21">
        <v>60</v>
      </c>
    </row>
    <row r="80" spans="1:7" ht="12.75">
      <c r="A80" s="10">
        <v>804</v>
      </c>
      <c r="B80" s="13">
        <v>12</v>
      </c>
      <c r="C80" s="14" t="s">
        <v>195</v>
      </c>
      <c r="D80" s="14" t="s">
        <v>136</v>
      </c>
      <c r="E80" s="21">
        <v>16</v>
      </c>
      <c r="F80" s="21">
        <v>19</v>
      </c>
      <c r="G80" s="21">
        <v>60</v>
      </c>
    </row>
    <row r="81" spans="1:7" ht="12.75">
      <c r="A81" s="10">
        <v>812</v>
      </c>
      <c r="B81" s="13">
        <v>41</v>
      </c>
      <c r="C81" s="14" t="s">
        <v>136</v>
      </c>
      <c r="D81" s="14" t="s">
        <v>196</v>
      </c>
      <c r="E81" s="21">
        <v>31</v>
      </c>
      <c r="F81" s="21">
        <v>32.5</v>
      </c>
      <c r="G81" s="21">
        <v>60</v>
      </c>
    </row>
    <row r="82" spans="1:7" ht="12.75">
      <c r="A82" s="10">
        <v>822</v>
      </c>
      <c r="B82" s="13">
        <v>10</v>
      </c>
      <c r="C82" s="14" t="s">
        <v>197</v>
      </c>
      <c r="D82" s="14" t="s">
        <v>198</v>
      </c>
      <c r="E82" s="21">
        <v>45</v>
      </c>
      <c r="F82" s="21">
        <v>32.7</v>
      </c>
      <c r="G82" s="21">
        <v>50</v>
      </c>
    </row>
    <row r="83" spans="1:7" ht="12.75">
      <c r="A83" s="10">
        <v>842</v>
      </c>
      <c r="B83" s="13">
        <v>11</v>
      </c>
      <c r="C83" s="14" t="s">
        <v>138</v>
      </c>
      <c r="D83" s="14" t="s">
        <v>140</v>
      </c>
      <c r="E83" s="21">
        <v>212</v>
      </c>
      <c r="F83" s="21">
        <v>51.2</v>
      </c>
      <c r="G83" s="21">
        <v>100</v>
      </c>
    </row>
    <row r="84" spans="1:7" ht="12.75">
      <c r="A84" s="10">
        <v>852</v>
      </c>
      <c r="B84" s="13">
        <v>56</v>
      </c>
      <c r="C84" s="14" t="s">
        <v>140</v>
      </c>
      <c r="D84" s="14" t="s">
        <v>141</v>
      </c>
      <c r="E84" s="21">
        <v>44</v>
      </c>
      <c r="F84" s="21">
        <v>24.7</v>
      </c>
      <c r="G84" s="21">
        <v>60</v>
      </c>
    </row>
    <row r="85" spans="1:7" ht="12.75">
      <c r="A85" s="10">
        <v>854</v>
      </c>
      <c r="B85" s="13">
        <v>22</v>
      </c>
      <c r="C85" s="14" t="s">
        <v>141</v>
      </c>
      <c r="D85" s="14" t="s">
        <v>142</v>
      </c>
      <c r="E85" s="21">
        <v>170</v>
      </c>
      <c r="F85" s="21">
        <v>46.7</v>
      </c>
      <c r="G85" s="21">
        <v>100</v>
      </c>
    </row>
    <row r="86" spans="1:7" ht="12.75">
      <c r="A86" s="10">
        <v>862</v>
      </c>
      <c r="B86" s="13">
        <v>46</v>
      </c>
      <c r="C86" s="14" t="s">
        <v>130</v>
      </c>
      <c r="D86" s="14" t="s">
        <v>141</v>
      </c>
      <c r="E86" s="21">
        <v>48</v>
      </c>
      <c r="F86" s="21">
        <v>23.1</v>
      </c>
      <c r="G86" s="21">
        <v>75</v>
      </c>
    </row>
    <row r="87" spans="1:7" ht="12.75">
      <c r="A87" s="10">
        <v>872</v>
      </c>
      <c r="B87" s="13">
        <v>7</v>
      </c>
      <c r="C87" s="14" t="s">
        <v>142</v>
      </c>
      <c r="D87" s="14" t="s">
        <v>70</v>
      </c>
      <c r="E87" s="21">
        <v>170</v>
      </c>
      <c r="F87" s="21">
        <v>47</v>
      </c>
      <c r="G87" s="21">
        <v>100</v>
      </c>
    </row>
    <row r="88" spans="1:7" ht="12.75">
      <c r="A88" s="10">
        <v>882</v>
      </c>
      <c r="B88" s="13">
        <v>21</v>
      </c>
      <c r="C88" s="14" t="s">
        <v>138</v>
      </c>
      <c r="D88" s="14" t="s">
        <v>130</v>
      </c>
      <c r="E88" s="21">
        <v>94</v>
      </c>
      <c r="F88" s="21">
        <v>28.1</v>
      </c>
      <c r="G88" s="21">
        <v>100</v>
      </c>
    </row>
    <row r="89" spans="1:7" ht="12.75">
      <c r="A89" s="10">
        <v>902</v>
      </c>
      <c r="B89" s="13">
        <v>74</v>
      </c>
      <c r="C89" s="14" t="s">
        <v>138</v>
      </c>
      <c r="D89" s="14" t="s">
        <v>199</v>
      </c>
      <c r="E89" s="21">
        <v>29</v>
      </c>
      <c r="F89" s="21">
        <v>44.4</v>
      </c>
      <c r="G89" s="21">
        <v>70</v>
      </c>
    </row>
    <row r="90" spans="1:7" ht="12.75">
      <c r="A90" s="10">
        <v>912</v>
      </c>
      <c r="B90" s="13">
        <v>32</v>
      </c>
      <c r="C90" s="14" t="s">
        <v>199</v>
      </c>
      <c r="D90" s="14" t="s">
        <v>200</v>
      </c>
      <c r="E90" s="21">
        <v>30</v>
      </c>
      <c r="F90" s="21">
        <v>36</v>
      </c>
      <c r="G90" s="21">
        <v>70</v>
      </c>
    </row>
    <row r="91" spans="1:7" ht="12.75">
      <c r="A91" s="10">
        <v>922</v>
      </c>
      <c r="B91" s="13">
        <v>32</v>
      </c>
      <c r="C91" s="14" t="s">
        <v>147</v>
      </c>
      <c r="D91" s="14" t="s">
        <v>200</v>
      </c>
      <c r="E91" s="21">
        <v>32</v>
      </c>
      <c r="F91" s="21">
        <v>35</v>
      </c>
      <c r="G91" s="21">
        <v>80</v>
      </c>
    </row>
    <row r="92" spans="1:7" ht="12.75">
      <c r="A92" s="10">
        <v>924</v>
      </c>
      <c r="B92" s="13">
        <v>20</v>
      </c>
      <c r="C92" s="14" t="s">
        <v>200</v>
      </c>
      <c r="D92" s="14" t="s">
        <v>82</v>
      </c>
      <c r="E92" s="21">
        <v>32</v>
      </c>
      <c r="F92" s="21">
        <v>35.2</v>
      </c>
      <c r="G92" s="21">
        <v>80</v>
      </c>
    </row>
    <row r="93" spans="1:7" ht="12.75">
      <c r="A93" s="10">
        <v>944</v>
      </c>
      <c r="B93" s="13">
        <v>14</v>
      </c>
      <c r="C93" s="14" t="s">
        <v>82</v>
      </c>
      <c r="D93" s="14" t="s">
        <v>83</v>
      </c>
      <c r="E93" s="21">
        <v>203</v>
      </c>
      <c r="F93" s="21">
        <v>46.7</v>
      </c>
      <c r="G93" s="21">
        <v>120</v>
      </c>
    </row>
    <row r="94" spans="1:7" ht="12.75">
      <c r="A94" s="10">
        <v>952</v>
      </c>
      <c r="B94" s="13">
        <v>44</v>
      </c>
      <c r="C94" s="14" t="s">
        <v>82</v>
      </c>
      <c r="D94" s="14" t="s">
        <v>84</v>
      </c>
      <c r="E94" s="21">
        <v>190</v>
      </c>
      <c r="F94" s="21">
        <v>65.3</v>
      </c>
      <c r="G94" s="21">
        <v>120</v>
      </c>
    </row>
    <row r="95" spans="1:7" ht="12.75">
      <c r="A95" s="10">
        <v>992</v>
      </c>
      <c r="B95" s="13">
        <v>10</v>
      </c>
      <c r="C95" s="14" t="s">
        <v>84</v>
      </c>
      <c r="D95" s="14" t="s">
        <v>85</v>
      </c>
      <c r="E95" s="21">
        <v>350</v>
      </c>
      <c r="F95" s="21">
        <v>59.9</v>
      </c>
      <c r="G95" s="21">
        <v>120</v>
      </c>
    </row>
    <row r="96" spans="1:7" ht="12.75">
      <c r="A96" s="10">
        <v>994</v>
      </c>
      <c r="B96" s="13">
        <v>32</v>
      </c>
      <c r="C96" s="14" t="s">
        <v>85</v>
      </c>
      <c r="D96" s="14" t="s">
        <v>86</v>
      </c>
      <c r="E96" s="21">
        <v>363</v>
      </c>
      <c r="F96" s="21">
        <v>63.9</v>
      </c>
      <c r="G96" s="21">
        <v>120</v>
      </c>
    </row>
    <row r="97" spans="1:7" ht="12.75">
      <c r="A97" s="10">
        <v>996</v>
      </c>
      <c r="B97" s="13">
        <v>39</v>
      </c>
      <c r="C97" s="14" t="s">
        <v>86</v>
      </c>
      <c r="D97" s="14" t="s">
        <v>87</v>
      </c>
      <c r="E97" s="21">
        <v>318</v>
      </c>
      <c r="F97" s="21">
        <v>63</v>
      </c>
      <c r="G97" s="21">
        <v>140</v>
      </c>
    </row>
    <row r="98" spans="1:7" ht="12.75">
      <c r="A98" s="10">
        <v>1002</v>
      </c>
      <c r="B98" s="13">
        <v>10</v>
      </c>
      <c r="C98" s="14" t="s">
        <v>87</v>
      </c>
      <c r="D98" s="14" t="s">
        <v>88</v>
      </c>
      <c r="E98" s="21">
        <v>225</v>
      </c>
      <c r="F98" s="21">
        <v>34.6</v>
      </c>
      <c r="G98" s="21">
        <v>120</v>
      </c>
    </row>
    <row r="99" spans="1:7" ht="12.75">
      <c r="A99" s="10">
        <v>1024</v>
      </c>
      <c r="B99" s="13">
        <v>4</v>
      </c>
      <c r="C99" s="14" t="s">
        <v>89</v>
      </c>
      <c r="D99" s="14" t="s">
        <v>90</v>
      </c>
      <c r="E99" s="21">
        <v>60</v>
      </c>
      <c r="F99" s="21">
        <v>31.8</v>
      </c>
      <c r="G99" s="21">
        <v>60</v>
      </c>
    </row>
    <row r="100" spans="1:7" ht="12.75">
      <c r="A100" s="10">
        <v>1032</v>
      </c>
      <c r="B100" s="13">
        <v>29</v>
      </c>
      <c r="C100" s="14" t="s">
        <v>90</v>
      </c>
      <c r="D100" s="14" t="s">
        <v>84</v>
      </c>
      <c r="E100" s="21">
        <v>109</v>
      </c>
      <c r="F100" s="21">
        <v>49.7</v>
      </c>
      <c r="G100" s="21">
        <v>100</v>
      </c>
    </row>
    <row r="101" spans="1:7" ht="12.75">
      <c r="A101" s="10">
        <v>1034</v>
      </c>
      <c r="B101" s="13">
        <v>6</v>
      </c>
      <c r="C101" s="14" t="s">
        <v>143</v>
      </c>
      <c r="D101" s="14" t="s">
        <v>144</v>
      </c>
      <c r="E101" s="21">
        <v>35</v>
      </c>
      <c r="F101" s="21">
        <v>10</v>
      </c>
      <c r="G101" s="21">
        <v>20</v>
      </c>
    </row>
    <row r="102" spans="1:7" ht="12.75">
      <c r="A102" s="10">
        <v>1052</v>
      </c>
      <c r="B102" s="13">
        <v>20</v>
      </c>
      <c r="C102" s="14" t="s">
        <v>201</v>
      </c>
      <c r="D102" s="14" t="s">
        <v>140</v>
      </c>
      <c r="E102" s="21">
        <v>59</v>
      </c>
      <c r="F102" s="21">
        <v>29.2</v>
      </c>
      <c r="G102" s="21">
        <v>50</v>
      </c>
    </row>
    <row r="103" spans="1:7" ht="12.75">
      <c r="A103" s="10">
        <v>1062</v>
      </c>
      <c r="B103" s="13">
        <v>11</v>
      </c>
      <c r="C103" s="14" t="s">
        <v>140</v>
      </c>
      <c r="D103" s="14" t="s">
        <v>145</v>
      </c>
      <c r="E103" s="21">
        <v>74</v>
      </c>
      <c r="F103" s="21">
        <v>44.6</v>
      </c>
      <c r="G103" s="21">
        <v>80</v>
      </c>
    </row>
    <row r="104" spans="1:7" ht="12.75">
      <c r="A104" s="10">
        <v>1064</v>
      </c>
      <c r="B104" s="13">
        <v>43</v>
      </c>
      <c r="C104" s="14" t="s">
        <v>145</v>
      </c>
      <c r="D104" s="14" t="s">
        <v>146</v>
      </c>
      <c r="E104" s="21">
        <v>74</v>
      </c>
      <c r="F104" s="21">
        <v>45</v>
      </c>
      <c r="G104" s="21">
        <v>80</v>
      </c>
    </row>
    <row r="105" spans="1:7" ht="12.75">
      <c r="A105" s="10">
        <v>1072</v>
      </c>
      <c r="B105" s="13">
        <v>12</v>
      </c>
      <c r="C105" s="14" t="s">
        <v>146</v>
      </c>
      <c r="D105" s="14" t="s">
        <v>147</v>
      </c>
      <c r="E105" s="21">
        <v>74</v>
      </c>
      <c r="F105" s="21">
        <v>45</v>
      </c>
      <c r="G105" s="21">
        <v>80</v>
      </c>
    </row>
    <row r="106" spans="1:7" ht="12.75">
      <c r="A106" s="10">
        <v>1082</v>
      </c>
      <c r="B106" s="13">
        <v>37</v>
      </c>
      <c r="C106" s="14" t="s">
        <v>147</v>
      </c>
      <c r="D106" s="14" t="s">
        <v>148</v>
      </c>
      <c r="E106" s="21">
        <v>81</v>
      </c>
      <c r="F106" s="21">
        <v>37.7</v>
      </c>
      <c r="G106" s="21">
        <v>100</v>
      </c>
    </row>
    <row r="107" spans="1:7" ht="12.75">
      <c r="A107" s="10">
        <v>1084</v>
      </c>
      <c r="B107" s="13">
        <v>6</v>
      </c>
      <c r="C107" s="14" t="s">
        <v>148</v>
      </c>
      <c r="D107" s="14" t="s">
        <v>149</v>
      </c>
      <c r="E107" s="21">
        <v>117</v>
      </c>
      <c r="F107" s="21">
        <v>47</v>
      </c>
      <c r="G107" s="21">
        <v>100</v>
      </c>
    </row>
    <row r="108" spans="1:7" ht="12.75">
      <c r="A108" s="10">
        <v>1086</v>
      </c>
      <c r="B108" s="13">
        <v>10</v>
      </c>
      <c r="C108" s="14" t="s">
        <v>149</v>
      </c>
      <c r="D108" s="14" t="s">
        <v>84</v>
      </c>
      <c r="E108" s="21">
        <v>123</v>
      </c>
      <c r="F108" s="21">
        <v>40.7</v>
      </c>
      <c r="G108" s="21">
        <v>100</v>
      </c>
    </row>
    <row r="109" spans="1:7" ht="12.75">
      <c r="A109" s="10">
        <v>1092</v>
      </c>
      <c r="B109" s="13">
        <v>8</v>
      </c>
      <c r="C109" s="14" t="s">
        <v>149</v>
      </c>
      <c r="D109" s="14" t="s">
        <v>85</v>
      </c>
      <c r="E109" s="21">
        <v>84</v>
      </c>
      <c r="F109" s="21">
        <v>37.8</v>
      </c>
      <c r="G109" s="21">
        <v>90</v>
      </c>
    </row>
    <row r="110" spans="1:7" ht="12.75">
      <c r="A110" s="10">
        <v>1112</v>
      </c>
      <c r="B110" s="13">
        <v>6</v>
      </c>
      <c r="C110" s="14" t="s">
        <v>202</v>
      </c>
      <c r="D110" s="14" t="s">
        <v>203</v>
      </c>
      <c r="E110" s="21">
        <v>45</v>
      </c>
      <c r="F110" s="21">
        <v>31</v>
      </c>
      <c r="G110" s="21">
        <v>60</v>
      </c>
    </row>
    <row r="111" spans="1:7" ht="12.75">
      <c r="A111" s="10">
        <v>1114</v>
      </c>
      <c r="B111" s="13">
        <v>12</v>
      </c>
      <c r="C111" s="14" t="s">
        <v>203</v>
      </c>
      <c r="D111" s="14" t="s">
        <v>204</v>
      </c>
      <c r="E111" s="21">
        <v>45</v>
      </c>
      <c r="F111" s="21">
        <v>30.5</v>
      </c>
      <c r="G111" s="21">
        <v>60</v>
      </c>
    </row>
    <row r="112" spans="1:7" ht="12.75">
      <c r="A112" s="10">
        <v>1116</v>
      </c>
      <c r="B112" s="13">
        <v>19</v>
      </c>
      <c r="C112" s="14" t="s">
        <v>204</v>
      </c>
      <c r="D112" s="14" t="s">
        <v>150</v>
      </c>
      <c r="E112" s="21">
        <v>51</v>
      </c>
      <c r="F112" s="21">
        <v>23.8</v>
      </c>
      <c r="G112" s="21">
        <v>50</v>
      </c>
    </row>
    <row r="113" spans="1:7" ht="12.75">
      <c r="A113" s="10">
        <v>1132</v>
      </c>
      <c r="B113" s="13">
        <v>34</v>
      </c>
      <c r="C113" s="14" t="s">
        <v>150</v>
      </c>
      <c r="D113" s="14" t="s">
        <v>151</v>
      </c>
      <c r="E113" s="21">
        <v>80</v>
      </c>
      <c r="F113" s="21">
        <v>33</v>
      </c>
      <c r="G113" s="21">
        <v>80</v>
      </c>
    </row>
    <row r="114" spans="1:7" ht="12.75">
      <c r="A114" s="10">
        <v>1134</v>
      </c>
      <c r="B114" s="13">
        <v>10</v>
      </c>
      <c r="C114" s="14" t="s">
        <v>151</v>
      </c>
      <c r="D114" s="14" t="s">
        <v>152</v>
      </c>
      <c r="E114" s="21">
        <v>96</v>
      </c>
      <c r="F114" s="21">
        <v>41</v>
      </c>
      <c r="G114" s="21">
        <v>80</v>
      </c>
    </row>
    <row r="115" spans="1:7" ht="12.75">
      <c r="A115" s="10">
        <v>1142</v>
      </c>
      <c r="B115" s="13">
        <v>22</v>
      </c>
      <c r="C115" s="14" t="s">
        <v>152</v>
      </c>
      <c r="D115" s="14" t="s">
        <v>153</v>
      </c>
      <c r="E115" s="21">
        <v>95</v>
      </c>
      <c r="F115" s="21">
        <v>37.3</v>
      </c>
      <c r="G115" s="21">
        <v>100</v>
      </c>
    </row>
    <row r="116" spans="1:7" ht="12.75">
      <c r="A116" s="10">
        <v>1144</v>
      </c>
      <c r="B116" s="13">
        <v>4</v>
      </c>
      <c r="C116" s="14" t="s">
        <v>153</v>
      </c>
      <c r="D116" s="14" t="s">
        <v>154</v>
      </c>
      <c r="E116" s="21">
        <v>95</v>
      </c>
      <c r="F116" s="21">
        <v>37</v>
      </c>
      <c r="G116" s="21">
        <v>100</v>
      </c>
    </row>
    <row r="117" spans="1:7" ht="12.75">
      <c r="A117" s="10">
        <v>1152</v>
      </c>
      <c r="B117" s="49">
        <v>4</v>
      </c>
      <c r="C117" s="47" t="s">
        <v>153</v>
      </c>
      <c r="D117" s="47" t="s">
        <v>155</v>
      </c>
      <c r="E117" s="21">
        <v>123</v>
      </c>
      <c r="F117" s="21">
        <v>30.7</v>
      </c>
      <c r="G117" s="21">
        <v>90</v>
      </c>
    </row>
    <row r="118" spans="1:7" ht="12.75">
      <c r="A118" s="10">
        <v>1162</v>
      </c>
      <c r="B118" s="49">
        <v>7</v>
      </c>
      <c r="C118" s="47" t="s">
        <v>154</v>
      </c>
      <c r="D118" s="47" t="s">
        <v>156</v>
      </c>
      <c r="E118" s="21">
        <v>85</v>
      </c>
      <c r="F118" s="21">
        <v>34</v>
      </c>
      <c r="G118" s="21">
        <v>80</v>
      </c>
    </row>
    <row r="119" spans="1:7" ht="12.75">
      <c r="A119" s="10">
        <v>1164</v>
      </c>
      <c r="B119" s="13">
        <v>26</v>
      </c>
      <c r="C119" s="14" t="s">
        <v>156</v>
      </c>
      <c r="D119" s="14" t="s">
        <v>149</v>
      </c>
      <c r="E119" s="21">
        <v>91</v>
      </c>
      <c r="F119" s="21">
        <v>52.4</v>
      </c>
      <c r="G119" s="21">
        <v>80</v>
      </c>
    </row>
    <row r="120" spans="1:7" ht="12.75">
      <c r="A120" s="10">
        <v>1182</v>
      </c>
      <c r="B120" s="13">
        <v>11</v>
      </c>
      <c r="C120" s="14" t="s">
        <v>205</v>
      </c>
      <c r="D120" s="14" t="s">
        <v>150</v>
      </c>
      <c r="E120" s="21">
        <v>38</v>
      </c>
      <c r="F120" s="21">
        <v>43.6</v>
      </c>
      <c r="G120" s="21">
        <v>60</v>
      </c>
    </row>
    <row r="121" spans="1:7" ht="12.75">
      <c r="A121" s="10">
        <v>1212</v>
      </c>
      <c r="B121" s="13">
        <v>22</v>
      </c>
      <c r="C121" s="14" t="s">
        <v>146</v>
      </c>
      <c r="D121" s="14" t="s">
        <v>157</v>
      </c>
      <c r="E121" s="21">
        <v>27</v>
      </c>
      <c r="F121" s="21">
        <v>28.6</v>
      </c>
      <c r="G121" s="21">
        <v>60</v>
      </c>
    </row>
    <row r="122" spans="1:7" ht="12.75">
      <c r="A122" s="10">
        <v>1214</v>
      </c>
      <c r="B122" s="13">
        <v>33</v>
      </c>
      <c r="C122" s="14" t="s">
        <v>157</v>
      </c>
      <c r="D122" s="14" t="s">
        <v>154</v>
      </c>
      <c r="E122" s="21">
        <v>32</v>
      </c>
      <c r="F122" s="21">
        <v>28</v>
      </c>
      <c r="G122" s="21">
        <v>70</v>
      </c>
    </row>
    <row r="123" spans="1:7" ht="12.75">
      <c r="A123" s="10">
        <v>1222</v>
      </c>
      <c r="B123" s="13">
        <v>4</v>
      </c>
      <c r="C123" s="14" t="s">
        <v>154</v>
      </c>
      <c r="D123" s="14" t="s">
        <v>155</v>
      </c>
      <c r="E123" s="21">
        <v>80</v>
      </c>
      <c r="F123" s="21">
        <v>27</v>
      </c>
      <c r="G123" s="21">
        <v>100</v>
      </c>
    </row>
    <row r="124" spans="1:7" ht="12.75">
      <c r="A124" s="10">
        <v>1224</v>
      </c>
      <c r="B124" s="13">
        <v>24</v>
      </c>
      <c r="C124" s="14" t="s">
        <v>155</v>
      </c>
      <c r="D124" s="14" t="s">
        <v>94</v>
      </c>
      <c r="E124" s="21">
        <v>80</v>
      </c>
      <c r="F124" s="21">
        <v>27</v>
      </c>
      <c r="G124" s="21">
        <v>100</v>
      </c>
    </row>
    <row r="125" spans="1:7" ht="12.75">
      <c r="A125" s="10">
        <v>1232</v>
      </c>
      <c r="B125" s="13">
        <v>4</v>
      </c>
      <c r="C125" s="14" t="s">
        <v>206</v>
      </c>
      <c r="D125" s="14" t="s">
        <v>157</v>
      </c>
      <c r="E125" s="21">
        <v>28</v>
      </c>
      <c r="F125" s="21">
        <v>31</v>
      </c>
      <c r="G125" s="21">
        <v>80</v>
      </c>
    </row>
    <row r="126" spans="1:7" ht="12.75">
      <c r="A126" s="10">
        <v>1242</v>
      </c>
      <c r="B126" s="13">
        <v>35</v>
      </c>
      <c r="C126" s="14" t="s">
        <v>207</v>
      </c>
      <c r="D126" s="14" t="s">
        <v>157</v>
      </c>
      <c r="E126" s="21">
        <v>28</v>
      </c>
      <c r="F126" s="21">
        <v>30.5</v>
      </c>
      <c r="G126" s="21">
        <v>80</v>
      </c>
    </row>
    <row r="127" spans="1:7" ht="12.75">
      <c r="A127" s="10">
        <v>1252</v>
      </c>
      <c r="B127" s="13">
        <v>20</v>
      </c>
      <c r="C127" s="14" t="s">
        <v>155</v>
      </c>
      <c r="D127" s="14" t="s">
        <v>208</v>
      </c>
      <c r="E127" s="21">
        <v>111</v>
      </c>
      <c r="F127" s="21">
        <v>30.8</v>
      </c>
      <c r="G127" s="21">
        <v>60</v>
      </c>
    </row>
    <row r="128" spans="1:7" ht="12.75">
      <c r="A128" s="10">
        <v>1272</v>
      </c>
      <c r="B128" s="13">
        <v>19</v>
      </c>
      <c r="C128" s="14" t="s">
        <v>209</v>
      </c>
      <c r="D128" s="14" t="s">
        <v>210</v>
      </c>
      <c r="E128" s="21">
        <v>62</v>
      </c>
      <c r="F128" s="21">
        <v>33</v>
      </c>
      <c r="G128" s="21">
        <v>60</v>
      </c>
    </row>
    <row r="129" spans="1:7" ht="12.75">
      <c r="A129" s="10">
        <v>1282</v>
      </c>
      <c r="B129" s="13">
        <v>53</v>
      </c>
      <c r="C129" s="14" t="s">
        <v>90</v>
      </c>
      <c r="D129" s="14" t="s">
        <v>211</v>
      </c>
      <c r="E129" s="21">
        <v>34</v>
      </c>
      <c r="F129" s="21">
        <v>33.7</v>
      </c>
      <c r="G129" s="21">
        <v>80</v>
      </c>
    </row>
    <row r="130" spans="1:7" ht="12.75">
      <c r="A130" s="10">
        <v>1284</v>
      </c>
      <c r="B130" s="13">
        <v>42</v>
      </c>
      <c r="C130" s="14" t="s">
        <v>211</v>
      </c>
      <c r="D130" s="14" t="s">
        <v>103</v>
      </c>
      <c r="E130" s="21">
        <v>51</v>
      </c>
      <c r="F130" s="21">
        <v>38</v>
      </c>
      <c r="G130" s="21">
        <v>80</v>
      </c>
    </row>
    <row r="131" spans="1:7" ht="12.75">
      <c r="A131" s="10">
        <v>1292</v>
      </c>
      <c r="B131" s="13">
        <v>26</v>
      </c>
      <c r="C131" s="14" t="s">
        <v>90</v>
      </c>
      <c r="D131" s="14" t="s">
        <v>212</v>
      </c>
      <c r="E131" s="21">
        <v>34</v>
      </c>
      <c r="F131" s="21">
        <v>31.9</v>
      </c>
      <c r="G131" s="21">
        <v>40</v>
      </c>
    </row>
    <row r="132" spans="1:7" ht="12.75">
      <c r="A132" s="10">
        <v>1322</v>
      </c>
      <c r="B132" s="13">
        <v>27</v>
      </c>
      <c r="C132" s="14" t="s">
        <v>72</v>
      </c>
      <c r="D132" s="14" t="s">
        <v>91</v>
      </c>
      <c r="E132" s="21">
        <v>280</v>
      </c>
      <c r="F132" s="21">
        <v>47</v>
      </c>
      <c r="G132" s="21">
        <v>120</v>
      </c>
    </row>
    <row r="133" spans="1:7" ht="12.75">
      <c r="A133" s="10">
        <v>1324</v>
      </c>
      <c r="B133" s="13">
        <v>8</v>
      </c>
      <c r="C133" s="14" t="s">
        <v>91</v>
      </c>
      <c r="D133" s="14" t="s">
        <v>92</v>
      </c>
      <c r="E133" s="21">
        <v>328</v>
      </c>
      <c r="F133" s="21">
        <v>64</v>
      </c>
      <c r="G133" s="21">
        <v>120</v>
      </c>
    </row>
    <row r="134" spans="1:7" ht="12.75">
      <c r="A134" s="10">
        <v>1326</v>
      </c>
      <c r="B134" s="13">
        <v>25</v>
      </c>
      <c r="C134" s="14" t="s">
        <v>92</v>
      </c>
      <c r="D134" s="14" t="s">
        <v>93</v>
      </c>
      <c r="E134" s="21">
        <v>245</v>
      </c>
      <c r="F134" s="21">
        <v>70</v>
      </c>
      <c r="G134" s="21">
        <v>120</v>
      </c>
    </row>
    <row r="135" spans="1:7" ht="12.75">
      <c r="A135" s="10">
        <v>1328</v>
      </c>
      <c r="B135" s="13">
        <v>36</v>
      </c>
      <c r="C135" s="14" t="s">
        <v>93</v>
      </c>
      <c r="D135" s="14" t="s">
        <v>94</v>
      </c>
      <c r="E135" s="21">
        <v>297</v>
      </c>
      <c r="F135" s="21">
        <v>75.2</v>
      </c>
      <c r="G135" s="21">
        <v>120</v>
      </c>
    </row>
    <row r="136" spans="1:7" ht="12.75">
      <c r="A136" s="10">
        <v>1352</v>
      </c>
      <c r="B136" s="13">
        <v>17</v>
      </c>
      <c r="C136" s="14" t="s">
        <v>94</v>
      </c>
      <c r="D136" s="14" t="s">
        <v>95</v>
      </c>
      <c r="E136" s="21">
        <v>203</v>
      </c>
      <c r="F136" s="21">
        <v>56.7</v>
      </c>
      <c r="G136" s="21">
        <v>120</v>
      </c>
    </row>
    <row r="137" spans="1:7" ht="12.75">
      <c r="A137" s="10">
        <v>1354</v>
      </c>
      <c r="B137" s="13">
        <v>39</v>
      </c>
      <c r="C137" s="14" t="s">
        <v>95</v>
      </c>
      <c r="D137" s="14" t="s">
        <v>96</v>
      </c>
      <c r="E137" s="21">
        <v>262</v>
      </c>
      <c r="F137" s="21">
        <v>56</v>
      </c>
      <c r="G137" s="21">
        <v>120</v>
      </c>
    </row>
    <row r="138" spans="1:7" ht="12.75">
      <c r="A138" s="10">
        <v>1372</v>
      </c>
      <c r="B138" s="13">
        <v>13</v>
      </c>
      <c r="C138" s="14" t="s">
        <v>88</v>
      </c>
      <c r="D138" s="14" t="s">
        <v>97</v>
      </c>
      <c r="E138" s="21">
        <v>305</v>
      </c>
      <c r="F138" s="21">
        <v>31</v>
      </c>
      <c r="G138" s="21">
        <v>120</v>
      </c>
    </row>
    <row r="139" spans="1:7" ht="12.75">
      <c r="A139" s="10">
        <v>1374</v>
      </c>
      <c r="B139" s="13">
        <v>51</v>
      </c>
      <c r="C139" s="14" t="s">
        <v>97</v>
      </c>
      <c r="D139" s="14" t="s">
        <v>98</v>
      </c>
      <c r="E139" s="21">
        <v>264</v>
      </c>
      <c r="F139" s="21">
        <v>61.7</v>
      </c>
      <c r="G139" s="21">
        <v>140</v>
      </c>
    </row>
    <row r="140" spans="1:7" ht="12.75">
      <c r="A140" s="10">
        <v>1382</v>
      </c>
      <c r="B140" s="13">
        <v>7</v>
      </c>
      <c r="C140" s="14" t="s">
        <v>98</v>
      </c>
      <c r="D140" s="14" t="s">
        <v>99</v>
      </c>
      <c r="E140" s="21">
        <v>319</v>
      </c>
      <c r="F140" s="21">
        <v>57.9</v>
      </c>
      <c r="G140" s="21">
        <v>120</v>
      </c>
    </row>
    <row r="141" spans="1:7" ht="12.75">
      <c r="A141" s="10">
        <v>1392</v>
      </c>
      <c r="B141" s="13">
        <v>4</v>
      </c>
      <c r="C141" s="14" t="s">
        <v>158</v>
      </c>
      <c r="D141" s="14" t="s">
        <v>159</v>
      </c>
      <c r="E141" s="21">
        <v>68</v>
      </c>
      <c r="F141" s="21">
        <v>20</v>
      </c>
      <c r="G141" s="21">
        <v>80</v>
      </c>
    </row>
    <row r="142" spans="1:7" ht="12.75">
      <c r="A142" s="10">
        <v>1402</v>
      </c>
      <c r="B142" s="13">
        <v>6</v>
      </c>
      <c r="C142" s="14" t="s">
        <v>213</v>
      </c>
      <c r="D142" s="14" t="s">
        <v>214</v>
      </c>
      <c r="E142" s="21">
        <v>26</v>
      </c>
      <c r="F142" s="21">
        <v>26</v>
      </c>
      <c r="G142" s="21">
        <v>40</v>
      </c>
    </row>
    <row r="143" spans="1:7" ht="12.75">
      <c r="A143" s="10">
        <v>1412</v>
      </c>
      <c r="B143" s="13">
        <v>35</v>
      </c>
      <c r="C143" s="14" t="s">
        <v>215</v>
      </c>
      <c r="D143" s="14" t="s">
        <v>216</v>
      </c>
      <c r="E143" s="21">
        <v>50</v>
      </c>
      <c r="F143" s="21">
        <v>48</v>
      </c>
      <c r="G143" s="21">
        <v>70</v>
      </c>
    </row>
    <row r="144" spans="1:7" ht="12.75">
      <c r="A144" s="10">
        <v>1422</v>
      </c>
      <c r="B144" s="13">
        <v>14</v>
      </c>
      <c r="C144" s="14" t="s">
        <v>216</v>
      </c>
      <c r="D144" s="14" t="s">
        <v>217</v>
      </c>
      <c r="E144" s="21">
        <v>52</v>
      </c>
      <c r="F144" s="21">
        <v>38.1</v>
      </c>
      <c r="G144" s="21">
        <v>60</v>
      </c>
    </row>
    <row r="145" spans="1:7" ht="12.75">
      <c r="A145" s="10">
        <v>1442</v>
      </c>
      <c r="B145" s="13">
        <v>7</v>
      </c>
      <c r="C145" s="14" t="s">
        <v>96</v>
      </c>
      <c r="D145" s="14" t="s">
        <v>88</v>
      </c>
      <c r="E145" s="21">
        <v>212</v>
      </c>
      <c r="F145" s="21">
        <v>42.1</v>
      </c>
      <c r="G145" s="21">
        <v>100</v>
      </c>
    </row>
    <row r="146" spans="1:7" ht="12.75">
      <c r="A146" s="10">
        <v>1454</v>
      </c>
      <c r="B146" s="13">
        <v>4</v>
      </c>
      <c r="C146" s="14" t="s">
        <v>100</v>
      </c>
      <c r="D146" s="14" t="s">
        <v>101</v>
      </c>
      <c r="E146" s="21">
        <v>89</v>
      </c>
      <c r="F146" s="21">
        <v>29.2</v>
      </c>
      <c r="G146" s="21">
        <v>80</v>
      </c>
    </row>
    <row r="147" spans="1:7" ht="12.75">
      <c r="A147" s="10">
        <v>1462</v>
      </c>
      <c r="B147" s="13">
        <v>17</v>
      </c>
      <c r="C147" s="14" t="s">
        <v>100</v>
      </c>
      <c r="D147" s="14" t="s">
        <v>102</v>
      </c>
      <c r="E147" s="21">
        <v>90</v>
      </c>
      <c r="F147" s="21">
        <v>45</v>
      </c>
      <c r="G147" s="21">
        <v>80</v>
      </c>
    </row>
    <row r="148" spans="1:7" ht="12.75">
      <c r="A148" s="10">
        <v>1464</v>
      </c>
      <c r="B148" s="13">
        <v>6</v>
      </c>
      <c r="C148" s="14" t="s">
        <v>102</v>
      </c>
      <c r="D148" s="14" t="s">
        <v>103</v>
      </c>
      <c r="E148" s="21">
        <v>260</v>
      </c>
      <c r="F148" s="21">
        <v>48.7</v>
      </c>
      <c r="G148" s="21">
        <v>60</v>
      </c>
    </row>
    <row r="149" spans="1:7" ht="12.75">
      <c r="A149" s="10">
        <v>1474</v>
      </c>
      <c r="B149" s="13">
        <v>2</v>
      </c>
      <c r="C149" s="14" t="s">
        <v>104</v>
      </c>
      <c r="D149" s="14" t="s">
        <v>105</v>
      </c>
      <c r="E149" s="21">
        <v>182</v>
      </c>
      <c r="F149" s="21">
        <v>41.9</v>
      </c>
      <c r="G149" s="21">
        <v>140</v>
      </c>
    </row>
    <row r="150" spans="1:7" ht="12.75">
      <c r="A150" s="10">
        <v>1478</v>
      </c>
      <c r="B150" s="13">
        <v>2</v>
      </c>
      <c r="C150" s="14" t="s">
        <v>102</v>
      </c>
      <c r="D150" s="14" t="s">
        <v>106</v>
      </c>
      <c r="E150" s="21">
        <v>88</v>
      </c>
      <c r="F150" s="21">
        <v>20</v>
      </c>
      <c r="G150" s="21">
        <v>60</v>
      </c>
    </row>
    <row r="151" spans="1:7" ht="12.75">
      <c r="A151" s="10">
        <v>1482</v>
      </c>
      <c r="B151" s="13">
        <v>5</v>
      </c>
      <c r="C151" s="14" t="s">
        <v>107</v>
      </c>
      <c r="D151" s="14" t="s">
        <v>88</v>
      </c>
      <c r="E151" s="21">
        <v>189</v>
      </c>
      <c r="F151" s="21">
        <v>30.5</v>
      </c>
      <c r="G151" s="21">
        <v>80</v>
      </c>
    </row>
    <row r="152" spans="1:7" ht="12.75">
      <c r="A152" s="10">
        <v>1492</v>
      </c>
      <c r="B152" s="13">
        <v>2</v>
      </c>
      <c r="C152" s="14" t="s">
        <v>160</v>
      </c>
      <c r="D152" s="14" t="s">
        <v>161</v>
      </c>
      <c r="E152" s="21">
        <v>260</v>
      </c>
      <c r="F152" s="21">
        <v>49</v>
      </c>
      <c r="G152" s="21">
        <v>60</v>
      </c>
    </row>
    <row r="153" spans="1:7" ht="12.75">
      <c r="A153" s="10">
        <v>1494</v>
      </c>
      <c r="B153" s="13">
        <v>4</v>
      </c>
      <c r="C153" s="14" t="s">
        <v>161</v>
      </c>
      <c r="D153" s="14" t="s">
        <v>162</v>
      </c>
      <c r="E153" s="21">
        <v>260</v>
      </c>
      <c r="F153" s="21">
        <v>49</v>
      </c>
      <c r="G153" s="21">
        <v>60</v>
      </c>
    </row>
    <row r="154" spans="1:7" ht="12.75">
      <c r="A154" s="10">
        <v>1512</v>
      </c>
      <c r="B154" s="13">
        <v>2</v>
      </c>
      <c r="C154" s="14" t="s">
        <v>163</v>
      </c>
      <c r="D154" s="14" t="s">
        <v>162</v>
      </c>
      <c r="E154" s="21">
        <v>148</v>
      </c>
      <c r="F154" s="21">
        <v>16.2</v>
      </c>
      <c r="G154" s="21">
        <v>40</v>
      </c>
    </row>
    <row r="155" spans="1:7" ht="12.75">
      <c r="A155" s="10">
        <v>1522</v>
      </c>
      <c r="B155" s="13">
        <v>3</v>
      </c>
      <c r="C155" s="14" t="s">
        <v>164</v>
      </c>
      <c r="D155" s="14" t="s">
        <v>162</v>
      </c>
      <c r="E155" s="21">
        <v>274</v>
      </c>
      <c r="F155" s="21">
        <v>12.8</v>
      </c>
      <c r="G155" s="21">
        <v>60</v>
      </c>
    </row>
    <row r="156" spans="1:7" ht="12.75">
      <c r="A156" s="10">
        <v>1532</v>
      </c>
      <c r="B156" s="13">
        <v>8</v>
      </c>
      <c r="C156" s="14" t="s">
        <v>165</v>
      </c>
      <c r="D156" s="14" t="s">
        <v>162</v>
      </c>
      <c r="E156" s="21">
        <v>265</v>
      </c>
      <c r="F156" s="21">
        <v>17.1</v>
      </c>
      <c r="G156" s="21">
        <v>60</v>
      </c>
    </row>
    <row r="157" spans="1:7" ht="12.75">
      <c r="A157" s="10">
        <v>1542</v>
      </c>
      <c r="B157" s="13">
        <v>6</v>
      </c>
      <c r="C157" s="14" t="s">
        <v>87</v>
      </c>
      <c r="D157" s="14" t="s">
        <v>161</v>
      </c>
      <c r="E157" s="21">
        <v>224</v>
      </c>
      <c r="F157" s="21">
        <v>16.9</v>
      </c>
      <c r="G157" s="21">
        <v>60</v>
      </c>
    </row>
    <row r="158" spans="1:7" ht="12.75">
      <c r="A158" s="10">
        <v>1552</v>
      </c>
      <c r="B158" s="13">
        <v>4</v>
      </c>
      <c r="C158" s="14" t="s">
        <v>96</v>
      </c>
      <c r="D158" s="14" t="s">
        <v>161</v>
      </c>
      <c r="E158" s="21">
        <v>212</v>
      </c>
      <c r="F158" s="21">
        <v>42</v>
      </c>
      <c r="G158" s="21">
        <v>100</v>
      </c>
    </row>
    <row r="159" spans="1:7" ht="12.75">
      <c r="A159" s="10">
        <v>1562</v>
      </c>
      <c r="B159" s="13">
        <v>7</v>
      </c>
      <c r="C159" s="14" t="s">
        <v>162</v>
      </c>
      <c r="D159" s="14" t="s">
        <v>88</v>
      </c>
      <c r="E159" s="21">
        <v>212</v>
      </c>
      <c r="F159" s="21">
        <v>42</v>
      </c>
      <c r="G159" s="21">
        <v>100</v>
      </c>
    </row>
    <row r="160" spans="1:7" ht="12.75">
      <c r="A160" s="10">
        <v>1602</v>
      </c>
      <c r="B160" s="13">
        <v>13</v>
      </c>
      <c r="C160" s="14" t="s">
        <v>86</v>
      </c>
      <c r="D160" s="14" t="s">
        <v>108</v>
      </c>
      <c r="E160" s="21">
        <v>121</v>
      </c>
      <c r="F160" s="21">
        <v>56</v>
      </c>
      <c r="G160" s="21">
        <v>100</v>
      </c>
    </row>
    <row r="161" spans="1:7" ht="12.75">
      <c r="A161" s="10">
        <v>1604</v>
      </c>
      <c r="B161" s="46">
        <v>17</v>
      </c>
      <c r="C161" s="14" t="s">
        <v>108</v>
      </c>
      <c r="D161" s="14" t="s">
        <v>94</v>
      </c>
      <c r="E161" s="21">
        <v>121</v>
      </c>
      <c r="F161" s="21">
        <v>56.3</v>
      </c>
      <c r="G161" s="21">
        <v>100</v>
      </c>
    </row>
    <row r="162" spans="1:7" ht="12.75">
      <c r="A162" s="10">
        <v>1612</v>
      </c>
      <c r="B162" s="13">
        <v>15</v>
      </c>
      <c r="C162" s="14" t="s">
        <v>108</v>
      </c>
      <c r="D162" s="14" t="s">
        <v>95</v>
      </c>
      <c r="E162" s="21">
        <v>80</v>
      </c>
      <c r="F162" s="21">
        <v>65.8</v>
      </c>
      <c r="G162" s="21">
        <v>80</v>
      </c>
    </row>
    <row r="163" spans="1:7" ht="12.75">
      <c r="A163" s="10">
        <v>1622</v>
      </c>
      <c r="B163" s="13">
        <v>68</v>
      </c>
      <c r="C163" s="14" t="s">
        <v>95</v>
      </c>
      <c r="D163" s="14" t="s">
        <v>98</v>
      </c>
      <c r="E163" s="21">
        <v>74</v>
      </c>
      <c r="F163" s="21">
        <v>54</v>
      </c>
      <c r="G163" s="21">
        <v>80</v>
      </c>
    </row>
    <row r="164" spans="1:7" ht="12.75">
      <c r="A164" s="10">
        <v>1632</v>
      </c>
      <c r="B164" s="13">
        <v>12</v>
      </c>
      <c r="C164" s="14" t="s">
        <v>218</v>
      </c>
      <c r="D164" s="14" t="s">
        <v>219</v>
      </c>
      <c r="E164" s="21">
        <v>42</v>
      </c>
      <c r="F164" s="21">
        <v>28</v>
      </c>
      <c r="G164" s="21">
        <v>50</v>
      </c>
    </row>
    <row r="165" spans="1:7" ht="12.75">
      <c r="A165" s="10">
        <v>1652</v>
      </c>
      <c r="B165" s="49">
        <v>44</v>
      </c>
      <c r="C165" s="47" t="s">
        <v>93</v>
      </c>
      <c r="D165" s="47" t="s">
        <v>220</v>
      </c>
      <c r="E165" s="21">
        <v>67</v>
      </c>
      <c r="F165" s="21">
        <v>31</v>
      </c>
      <c r="G165" s="21">
        <v>60</v>
      </c>
    </row>
    <row r="166" spans="1:7" ht="12.75">
      <c r="A166" s="10">
        <v>1654</v>
      </c>
      <c r="B166" s="49">
        <v>1</v>
      </c>
      <c r="C166" s="47" t="s">
        <v>220</v>
      </c>
      <c r="D166" s="47" t="s">
        <v>221</v>
      </c>
      <c r="E166" s="21">
        <v>51</v>
      </c>
      <c r="F166" s="21">
        <v>37.7</v>
      </c>
      <c r="G166" s="21">
        <v>60</v>
      </c>
    </row>
    <row r="167" spans="1:7" ht="12.75">
      <c r="A167" s="10">
        <v>1662</v>
      </c>
      <c r="B167" s="13">
        <v>19</v>
      </c>
      <c r="C167" s="14" t="s">
        <v>98</v>
      </c>
      <c r="D167" s="14" t="s">
        <v>222</v>
      </c>
      <c r="E167" s="21">
        <v>46</v>
      </c>
      <c r="F167" s="21">
        <v>47.6</v>
      </c>
      <c r="G167" s="21">
        <v>80</v>
      </c>
    </row>
    <row r="168" spans="1:7" ht="12.75">
      <c r="A168" s="10">
        <v>1672</v>
      </c>
      <c r="B168" s="13">
        <v>7</v>
      </c>
      <c r="C168" s="14" t="s">
        <v>222</v>
      </c>
      <c r="D168" s="14" t="s">
        <v>223</v>
      </c>
      <c r="E168" s="21">
        <v>46</v>
      </c>
      <c r="F168" s="21">
        <v>48</v>
      </c>
      <c r="G168" s="21">
        <v>80</v>
      </c>
    </row>
    <row r="169" spans="1:7" ht="12.75">
      <c r="A169" s="10">
        <v>1674</v>
      </c>
      <c r="B169" s="13">
        <v>2</v>
      </c>
      <c r="C169" s="14" t="s">
        <v>223</v>
      </c>
      <c r="D169" s="14" t="s">
        <v>224</v>
      </c>
      <c r="E169" s="21">
        <v>116</v>
      </c>
      <c r="F169" s="21">
        <v>42</v>
      </c>
      <c r="G169" s="21">
        <v>80</v>
      </c>
    </row>
    <row r="170" spans="1:7" ht="12.75">
      <c r="A170" s="10">
        <v>1682</v>
      </c>
      <c r="B170" s="46">
        <v>3</v>
      </c>
      <c r="C170" s="14" t="s">
        <v>222</v>
      </c>
      <c r="D170" s="14" t="s">
        <v>225</v>
      </c>
      <c r="E170" s="21">
        <v>45</v>
      </c>
      <c r="F170" s="21">
        <v>22.3</v>
      </c>
      <c r="G170" s="21">
        <v>60</v>
      </c>
    </row>
    <row r="171" spans="1:7" ht="12.75">
      <c r="A171" s="10">
        <v>1702</v>
      </c>
      <c r="B171" s="46">
        <v>6</v>
      </c>
      <c r="C171" s="14" t="s">
        <v>91</v>
      </c>
      <c r="D171" s="14" t="s">
        <v>226</v>
      </c>
      <c r="E171" s="21">
        <v>42</v>
      </c>
      <c r="F171" s="21">
        <v>17</v>
      </c>
      <c r="G171" s="21">
        <v>30</v>
      </c>
    </row>
    <row r="172" spans="1:7" ht="12.75">
      <c r="A172" s="10">
        <v>1712</v>
      </c>
      <c r="B172" s="13">
        <v>8</v>
      </c>
      <c r="C172" s="14" t="s">
        <v>227</v>
      </c>
      <c r="D172" s="14" t="s">
        <v>228</v>
      </c>
      <c r="E172" s="21">
        <v>30</v>
      </c>
      <c r="F172" s="21">
        <v>20</v>
      </c>
      <c r="G172" s="21">
        <v>40</v>
      </c>
    </row>
    <row r="173" spans="1:7" ht="12.75">
      <c r="A173" s="10">
        <v>1722</v>
      </c>
      <c r="B173" s="46">
        <v>49</v>
      </c>
      <c r="C173" s="14" t="s">
        <v>92</v>
      </c>
      <c r="D173" s="14" t="s">
        <v>151</v>
      </c>
      <c r="E173" s="21">
        <v>36</v>
      </c>
      <c r="F173" s="21">
        <v>18.4</v>
      </c>
      <c r="G173" s="21">
        <v>80</v>
      </c>
    </row>
    <row r="174" spans="1:7" ht="12.75">
      <c r="A174" s="10">
        <v>1732</v>
      </c>
      <c r="B174" s="13">
        <v>17</v>
      </c>
      <c r="C174" s="14" t="s">
        <v>229</v>
      </c>
      <c r="D174" s="14" t="s">
        <v>230</v>
      </c>
      <c r="E174" s="21">
        <v>40</v>
      </c>
      <c r="F174" s="21">
        <v>38</v>
      </c>
      <c r="G174" s="21">
        <v>60</v>
      </c>
    </row>
    <row r="175" spans="1:7" ht="12.75">
      <c r="A175" s="10">
        <v>2002</v>
      </c>
      <c r="B175" s="13">
        <v>7</v>
      </c>
      <c r="C175" s="14" t="s">
        <v>73</v>
      </c>
      <c r="D175" s="14" t="s">
        <v>109</v>
      </c>
      <c r="E175" s="21">
        <v>257</v>
      </c>
      <c r="F175" s="21">
        <v>41.6</v>
      </c>
      <c r="G175" s="21">
        <v>100</v>
      </c>
    </row>
    <row r="176" spans="1:7" ht="12.75">
      <c r="A176" s="10">
        <v>2652</v>
      </c>
      <c r="B176" s="46">
        <v>13</v>
      </c>
      <c r="C176" s="14" t="s">
        <v>72</v>
      </c>
      <c r="D176" s="14" t="s">
        <v>110</v>
      </c>
      <c r="E176" s="21">
        <v>266</v>
      </c>
      <c r="F176" s="21">
        <v>40.3</v>
      </c>
      <c r="G176" s="21">
        <v>90</v>
      </c>
    </row>
    <row r="177" spans="1:7" ht="12.75">
      <c r="A177" s="10">
        <v>2654</v>
      </c>
      <c r="B177" s="46">
        <v>8</v>
      </c>
      <c r="C177" s="14" t="s">
        <v>110</v>
      </c>
      <c r="D177" s="14" t="s">
        <v>111</v>
      </c>
      <c r="E177" s="21">
        <v>262</v>
      </c>
      <c r="F177" s="21">
        <v>45.1</v>
      </c>
      <c r="G177" s="21">
        <v>90</v>
      </c>
    </row>
    <row r="178" spans="1:7" ht="12.75">
      <c r="A178" s="10">
        <v>3232</v>
      </c>
      <c r="B178" s="13">
        <v>4</v>
      </c>
      <c r="C178" s="14" t="s">
        <v>91</v>
      </c>
      <c r="D178" s="14" t="s">
        <v>229</v>
      </c>
      <c r="E178" s="21">
        <v>72</v>
      </c>
      <c r="F178" s="21">
        <v>28.6</v>
      </c>
      <c r="G178" s="21">
        <v>70</v>
      </c>
    </row>
    <row r="179" spans="1:7" ht="12.75">
      <c r="A179" s="10">
        <v>3234</v>
      </c>
      <c r="B179" s="46">
        <v>8</v>
      </c>
      <c r="C179" s="14" t="s">
        <v>229</v>
      </c>
      <c r="D179" s="14" t="s">
        <v>231</v>
      </c>
      <c r="E179" s="21">
        <v>72</v>
      </c>
      <c r="F179" s="21">
        <v>29</v>
      </c>
      <c r="G179" s="21">
        <v>70</v>
      </c>
    </row>
    <row r="180" spans="1:4" ht="12.75">
      <c r="A180" s="10"/>
      <c r="B180" s="13"/>
      <c r="C180" s="14"/>
      <c r="D180" s="14"/>
    </row>
    <row r="181" spans="1:4" ht="12.75">
      <c r="A181" s="68" t="s">
        <v>237</v>
      </c>
      <c r="B181" s="13"/>
      <c r="C181" s="14"/>
      <c r="D181" s="14"/>
    </row>
    <row r="182" spans="1:4" ht="12.75">
      <c r="A182" s="10" t="s">
        <v>233</v>
      </c>
      <c r="B182" s="67" t="s">
        <v>238</v>
      </c>
      <c r="C182" s="14"/>
      <c r="D182" s="14"/>
    </row>
    <row r="183" spans="1:4" ht="12.75">
      <c r="A183" s="10" t="s">
        <v>234</v>
      </c>
      <c r="B183" s="67" t="s">
        <v>239</v>
      </c>
      <c r="C183" s="14"/>
      <c r="D183" s="14"/>
    </row>
    <row r="184" spans="1:4" ht="12.75">
      <c r="A184" s="10"/>
      <c r="B184" s="13"/>
      <c r="C184" s="14"/>
      <c r="D184" s="14"/>
    </row>
    <row r="185" spans="1:4" ht="12.75">
      <c r="A185" s="10"/>
      <c r="B185" s="46"/>
      <c r="C185" s="14"/>
      <c r="D185" s="14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&amp;LPožadované parametre jednotlivých vlakových úsekov &amp;RPríloha č.6a
Zmluvy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Glasa</dc:creator>
  <cp:keywords/>
  <dc:description/>
  <cp:lastModifiedBy>Sefcik</cp:lastModifiedBy>
  <cp:lastPrinted>2002-03-21T12:45:09Z</cp:lastPrinted>
  <dcterms:created xsi:type="dcterms:W3CDTF">1999-11-08T18:36:50Z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