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2270" windowHeight="4845" tabRatio="427" activeTab="0"/>
  </bookViews>
  <sheets>
    <sheet name="List1" sheetId="1" r:id="rId1"/>
  </sheets>
  <definedNames>
    <definedName name="_xlnm.Print_Area" localSheetId="0">'List1'!$A$1:$Q$67</definedName>
  </definedNames>
  <calcPr fullCalcOnLoad="1"/>
</workbook>
</file>

<file path=xl/sharedStrings.xml><?xml version="1.0" encoding="utf-8"?>
<sst xmlns="http://schemas.openxmlformats.org/spreadsheetml/2006/main" count="143" uniqueCount="79">
  <si>
    <t>Názov stavby</t>
  </si>
  <si>
    <t>IN</t>
  </si>
  <si>
    <t>BA Petržalka – BA Východné (interop)</t>
  </si>
  <si>
    <t>TEN17 BA Petržalka – Kittsee(2. koľaj)</t>
  </si>
  <si>
    <t>TEN17 BA filiálka - prep. koridorov</t>
  </si>
  <si>
    <t>ZP</t>
  </si>
  <si>
    <t>RRPVP</t>
  </si>
  <si>
    <t>11?</t>
  </si>
  <si>
    <t>PD Bratislava - Štúrovo</t>
  </si>
  <si>
    <t>strat.</t>
  </si>
  <si>
    <t>nie je</t>
  </si>
  <si>
    <t>Nitra - Leopoldov, elektrifikácia (22km)</t>
  </si>
  <si>
    <t>TEN17 BA hl.st – BA NM (zdvojk. - alternatíva)</t>
  </si>
  <si>
    <t>Zvolen - Fiľakovo, elektrifikácia</t>
  </si>
  <si>
    <t>KF</t>
  </si>
  <si>
    <t>-</t>
  </si>
  <si>
    <t>ZP - zásobník projektov,  RRPVP - rezortný rozvojový program verejných prác, KF - kohézny fond</t>
  </si>
  <si>
    <t>Žilina - Krásno nad Kysucou</t>
  </si>
  <si>
    <t>Krásno nad Kysucou - Čadca</t>
  </si>
  <si>
    <t>x</t>
  </si>
  <si>
    <t>žltá farba - s rezervovanými prostriedkami</t>
  </si>
  <si>
    <t>zelená farba - potrebné stavby k realizácii koridoru</t>
  </si>
  <si>
    <t>Teleinformačná sieť II. a III. Etapa</t>
  </si>
  <si>
    <t>bledočervená farba - finančne nekryté stavby</t>
  </si>
  <si>
    <t>NM n/V - Púchov(Nové Mesto nad Váhom - Zlatovce)</t>
  </si>
  <si>
    <t>Púchov - Žilina(II. etapa Považská Teplá - Žilina)</t>
  </si>
  <si>
    <t>Púchov - Žilina( I. etapa Púchov - Považská Teplá)</t>
  </si>
  <si>
    <t>Nové Mesto nad Váhom - Žilina (zab. zar., ETCS)</t>
  </si>
  <si>
    <t>Žilina - Teplička (zriaďovacia stanica)</t>
  </si>
  <si>
    <t>Čierna nad Tisou (modernizácia stanice NR, ŠR)</t>
  </si>
  <si>
    <t>TEN17 Marcheg – DNV( elektrifikácia)</t>
  </si>
  <si>
    <t>GSM/R (V. koridor BA - ZA)</t>
  </si>
  <si>
    <t>GSM/R (VI. koridor)</t>
  </si>
  <si>
    <t>GSM/R (mimo IV., VI. a V. koridoru na úseku BA-ZA)</t>
  </si>
  <si>
    <t>Interoperabilita IV.(E) kor (16proj Opt.k, GSM-R,ETCS,ES)</t>
  </si>
  <si>
    <t>Telemat.aplikácie pre ND (TAF TSI) a registre infraštruktúry</t>
  </si>
  <si>
    <t>Košice - Čierna nad Tisou (PD zo ŠD)</t>
  </si>
  <si>
    <t>Žilina - Lipt. Mikuláš (PD zo ŠD)</t>
  </si>
  <si>
    <t>O230</t>
  </si>
  <si>
    <t xml:space="preserve">KORID </t>
  </si>
  <si>
    <t>Predpokladané stavby ale nekryté inv. zdroj. (2007 - 2013)</t>
  </si>
  <si>
    <t>Medzisúčet - 105 mld Sk (77 + 8 + 20)</t>
  </si>
  <si>
    <t>Nevyhnutné stavby Interoperability - potrebné stavby k realizácii koridoru</t>
  </si>
  <si>
    <t>SPOLU - finančne nepokryté stavby</t>
  </si>
  <si>
    <t>Podpora obrany (finančne pokrytá)</t>
  </si>
  <si>
    <t>Poznámky</t>
  </si>
  <si>
    <t>NM n/V - Púchov(Zlatovce - Trenč.Teplá )</t>
  </si>
  <si>
    <t>NM n/V - Púchov(Trenčianska Teplá -  Beluša)</t>
  </si>
  <si>
    <t xml:space="preserve">Verejný terminál IP Žilina </t>
  </si>
  <si>
    <t>Verejný terminál IP Košice</t>
  </si>
  <si>
    <t>Verejný terminál IP záp.Slov.</t>
  </si>
  <si>
    <t>IN z operač.programu v mil.SKK</t>
  </si>
  <si>
    <t>Priorit.    os</t>
  </si>
  <si>
    <t>NM n/V - Púchov(Beluša-Púchov)</t>
  </si>
  <si>
    <t>Projektová dokumentácia úsek Liptovský Mikuláš - Košice</t>
  </si>
  <si>
    <t xml:space="preserve">Modernizácia trate IV.koridoru, úsek št.hr.SR/ČR-Kúty </t>
  </si>
  <si>
    <t>Verejný terminál IP Bratislava</t>
  </si>
  <si>
    <t xml:space="preserve">Verejný terminál IP Zvolen </t>
  </si>
  <si>
    <t>Odbočka Vinohrady -Bratislava predmestie - Bratislava Nové Mesto - ÚNS (vrátane napojenia let.od BNM interoperabilita)</t>
  </si>
  <si>
    <t xml:space="preserve">IDS Košice </t>
  </si>
  <si>
    <t>Trať Bosákova - Janíkov Dvor</t>
  </si>
  <si>
    <t>Odbočka Slovany -BNM</t>
  </si>
  <si>
    <t>Zahustenie siete zastávok Bratislava</t>
  </si>
  <si>
    <t>Zdvojkoľajnenie Bratislava Petržalka - Kitsee</t>
  </si>
  <si>
    <t>Zdvojkoľajnenie BNM-Bratislava hl.stanica</t>
  </si>
  <si>
    <t>Náklady v stĺpci H sú aktualizované podľa  ŽoNFP</t>
  </si>
  <si>
    <t>Náklady v stĺpci H sú zo Štúdie realizovateľnosti</t>
  </si>
  <si>
    <t>TEN17 BA Nové M - nap. let. MRŠ</t>
  </si>
  <si>
    <t>Inteligentný dopr.systém riadenia TIP</t>
  </si>
  <si>
    <t>Prioritná os č.4 spolu (Limit 555 mil.EUR)</t>
  </si>
  <si>
    <t>Prioritná os č.3 spolu (Limit 120,73 mil.EUR)</t>
  </si>
  <si>
    <t>Prioritná os č.1 spolu (Limit 921mil EUR)</t>
  </si>
  <si>
    <t>ETCS - V. koridor (BA - NM a VI. Koridor)</t>
  </si>
  <si>
    <t>Nevyhnutné stavby interoperability -potrebné k realizácii koridoru</t>
  </si>
  <si>
    <t>farba šedá - projekty zaradené do OPD ale presahujú odsúhlasený limit</t>
  </si>
  <si>
    <t xml:space="preserve">IN  čiastočne aktualiz.v  tis.EUR kurz 30,126 </t>
  </si>
  <si>
    <t>V stĺpci K sú náklady na TEŠ</t>
  </si>
  <si>
    <t>Kysak - Košice (realizácia)</t>
  </si>
  <si>
    <r>
      <t xml:space="preserve">Celkový prehľad čerpania finančných prostriedkov v rokoch 2007 - 2015 </t>
    </r>
    <r>
      <rPr>
        <b/>
        <sz val="20"/>
        <rFont val="Times New Roman"/>
        <family val="1"/>
      </rPr>
      <t>(OPD 2007 -2013)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</si>
</sst>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6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20"/>
      <color indexed="10"/>
      <name val="Times New Roman"/>
      <family val="1"/>
    </font>
    <font>
      <sz val="10"/>
      <color indexed="16"/>
      <name val="Times New Roman"/>
      <family val="1"/>
    </font>
    <font>
      <sz val="13"/>
      <color indexed="16"/>
      <name val="Times New Roman"/>
      <family val="1"/>
    </font>
    <font>
      <sz val="10"/>
      <color indexed="16"/>
      <name val="Arial CE"/>
      <family val="0"/>
    </font>
    <font>
      <b/>
      <sz val="13"/>
      <name val="Times New Roman"/>
      <family val="1"/>
    </font>
    <font>
      <b/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3" fillId="33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5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0" fontId="10" fillId="33" borderId="26" xfId="0" applyFont="1" applyFill="1" applyBorder="1" applyAlignment="1">
      <alignment wrapText="1"/>
    </xf>
    <xf numFmtId="0" fontId="2" fillId="34" borderId="27" xfId="0" applyFont="1" applyFill="1" applyBorder="1" applyAlignment="1">
      <alignment wrapText="1"/>
    </xf>
    <xf numFmtId="0" fontId="2" fillId="34" borderId="28" xfId="0" applyFont="1" applyFill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0" borderId="29" xfId="0" applyFont="1" applyBorder="1" applyAlignment="1">
      <alignment wrapText="1"/>
    </xf>
    <xf numFmtId="3" fontId="11" fillId="0" borderId="0" xfId="0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9" fillId="36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right" wrapText="1"/>
    </xf>
    <xf numFmtId="4" fontId="9" fillId="0" borderId="14" xfId="0" applyNumberFormat="1" applyFont="1" applyFill="1" applyBorder="1" applyAlignment="1">
      <alignment horizontal="right" wrapText="1"/>
    </xf>
    <xf numFmtId="4" fontId="1" fillId="0" borderId="23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/>
    </xf>
    <xf numFmtId="4" fontId="9" fillId="34" borderId="14" xfId="0" applyNumberFormat="1" applyFont="1" applyFill="1" applyBorder="1" applyAlignment="1">
      <alignment horizontal="right" wrapText="1"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wrapText="1"/>
    </xf>
    <xf numFmtId="4" fontId="1" fillId="35" borderId="14" xfId="0" applyNumberFormat="1" applyFont="1" applyFill="1" applyBorder="1" applyAlignment="1">
      <alignment horizontal="right" wrapText="1"/>
    </xf>
    <xf numFmtId="4" fontId="2" fillId="35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24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right"/>
    </xf>
    <xf numFmtId="0" fontId="7" fillId="0" borderId="33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/>
    </xf>
    <xf numFmtId="0" fontId="10" fillId="37" borderId="26" xfId="0" applyFont="1" applyFill="1" applyBorder="1" applyAlignment="1">
      <alignment wrapText="1"/>
    </xf>
    <xf numFmtId="0" fontId="10" fillId="33" borderId="14" xfId="0" applyFont="1" applyFill="1" applyBorder="1" applyAlignment="1">
      <alignment wrapText="1"/>
    </xf>
    <xf numFmtId="0" fontId="10" fillId="37" borderId="36" xfId="0" applyFont="1" applyFill="1" applyBorder="1" applyAlignment="1">
      <alignment wrapText="1"/>
    </xf>
    <xf numFmtId="0" fontId="15" fillId="38" borderId="37" xfId="0" applyFont="1" applyFill="1" applyBorder="1" applyAlignment="1">
      <alignment/>
    </xf>
    <xf numFmtId="0" fontId="15" fillId="38" borderId="38" xfId="0" applyFont="1" applyFill="1" applyBorder="1" applyAlignment="1">
      <alignment horizontal="center"/>
    </xf>
    <xf numFmtId="0" fontId="15" fillId="38" borderId="39" xfId="0" applyFont="1" applyFill="1" applyBorder="1" applyAlignment="1">
      <alignment horizontal="center"/>
    </xf>
    <xf numFmtId="0" fontId="16" fillId="38" borderId="40" xfId="0" applyFont="1" applyFill="1" applyBorder="1" applyAlignment="1">
      <alignment wrapText="1"/>
    </xf>
    <xf numFmtId="0" fontId="15" fillId="38" borderId="41" xfId="0" applyFont="1" applyFill="1" applyBorder="1" applyAlignment="1">
      <alignment wrapText="1"/>
    </xf>
    <xf numFmtId="0" fontId="17" fillId="38" borderId="42" xfId="0" applyFont="1" applyFill="1" applyBorder="1" applyAlignment="1">
      <alignment wrapText="1"/>
    </xf>
    <xf numFmtId="0" fontId="17" fillId="38" borderId="4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10" fillId="37" borderId="45" xfId="0" applyFont="1" applyFill="1" applyBorder="1" applyAlignment="1">
      <alignment wrapText="1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wrapText="1"/>
    </xf>
    <xf numFmtId="0" fontId="6" fillId="39" borderId="50" xfId="0" applyFont="1" applyFill="1" applyBorder="1" applyAlignment="1">
      <alignment horizontal="center"/>
    </xf>
    <xf numFmtId="0" fontId="6" fillId="39" borderId="31" xfId="0" applyFont="1" applyFill="1" applyBorder="1" applyAlignment="1">
      <alignment horizontal="center"/>
    </xf>
    <xf numFmtId="0" fontId="6" fillId="39" borderId="51" xfId="0" applyFont="1" applyFill="1" applyBorder="1" applyAlignment="1">
      <alignment horizontal="center"/>
    </xf>
    <xf numFmtId="0" fontId="6" fillId="39" borderId="52" xfId="0" applyFont="1" applyFill="1" applyBorder="1" applyAlignment="1">
      <alignment wrapText="1"/>
    </xf>
    <xf numFmtId="0" fontId="0" fillId="39" borderId="53" xfId="0" applyFill="1" applyBorder="1" applyAlignment="1">
      <alignment wrapText="1"/>
    </xf>
    <xf numFmtId="0" fontId="0" fillId="39" borderId="54" xfId="0" applyFill="1" applyBorder="1" applyAlignment="1">
      <alignment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18" fillId="39" borderId="54" xfId="0" applyFont="1" applyFill="1" applyBorder="1" applyAlignment="1">
      <alignment wrapText="1"/>
    </xf>
    <xf numFmtId="3" fontId="1" fillId="33" borderId="13" xfId="0" applyNumberFormat="1" applyFont="1" applyFill="1" applyBorder="1" applyAlignment="1">
      <alignment horizontal="right" wrapText="1"/>
    </xf>
    <xf numFmtId="4" fontId="1" fillId="33" borderId="55" xfId="0" applyNumberFormat="1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right" wrapText="1"/>
    </xf>
    <xf numFmtId="4" fontId="1" fillId="33" borderId="14" xfId="0" applyNumberFormat="1" applyFont="1" applyFill="1" applyBorder="1" applyAlignment="1">
      <alignment horizontal="right" wrapText="1"/>
    </xf>
    <xf numFmtId="4" fontId="1" fillId="33" borderId="14" xfId="0" applyNumberFormat="1" applyFont="1" applyFill="1" applyBorder="1" applyAlignment="1">
      <alignment horizontal="right" wrapText="1"/>
    </xf>
    <xf numFmtId="3" fontId="1" fillId="33" borderId="56" xfId="0" applyNumberFormat="1" applyFont="1" applyFill="1" applyBorder="1" applyAlignment="1">
      <alignment horizontal="right" wrapText="1"/>
    </xf>
    <xf numFmtId="3" fontId="1" fillId="33" borderId="57" xfId="0" applyNumberFormat="1" applyFont="1" applyFill="1" applyBorder="1" applyAlignment="1">
      <alignment horizontal="right" wrapText="1"/>
    </xf>
    <xf numFmtId="4" fontId="1" fillId="33" borderId="58" xfId="0" applyNumberFormat="1" applyFont="1" applyFill="1" applyBorder="1" applyAlignment="1">
      <alignment horizontal="right" wrapText="1"/>
    </xf>
    <xf numFmtId="4" fontId="1" fillId="33" borderId="46" xfId="0" applyNumberFormat="1" applyFont="1" applyFill="1" applyBorder="1" applyAlignment="1">
      <alignment horizontal="right" wrapText="1"/>
    </xf>
    <xf numFmtId="4" fontId="1" fillId="33" borderId="47" xfId="0" applyNumberFormat="1" applyFont="1" applyFill="1" applyBorder="1" applyAlignment="1">
      <alignment horizontal="right" wrapText="1"/>
    </xf>
    <xf numFmtId="3" fontId="1" fillId="37" borderId="16" xfId="0" applyNumberFormat="1" applyFont="1" applyFill="1" applyBorder="1" applyAlignment="1">
      <alignment horizontal="right" wrapText="1"/>
    </xf>
    <xf numFmtId="4" fontId="1" fillId="37" borderId="59" xfId="0" applyNumberFormat="1" applyFont="1" applyFill="1" applyBorder="1" applyAlignment="1">
      <alignment horizontal="right" wrapText="1"/>
    </xf>
    <xf numFmtId="4" fontId="1" fillId="37" borderId="16" xfId="0" applyNumberFormat="1" applyFont="1" applyFill="1" applyBorder="1" applyAlignment="1">
      <alignment horizontal="right" wrapText="1"/>
    </xf>
    <xf numFmtId="4" fontId="1" fillId="37" borderId="17" xfId="0" applyNumberFormat="1" applyFont="1" applyFill="1" applyBorder="1" applyAlignment="1">
      <alignment horizontal="right" wrapText="1"/>
    </xf>
    <xf numFmtId="3" fontId="1" fillId="37" borderId="13" xfId="0" applyNumberFormat="1" applyFont="1" applyFill="1" applyBorder="1" applyAlignment="1">
      <alignment horizontal="right" wrapText="1"/>
    </xf>
    <xf numFmtId="4" fontId="1" fillId="37" borderId="55" xfId="0" applyNumberFormat="1" applyFont="1" applyFill="1" applyBorder="1" applyAlignment="1">
      <alignment horizontal="right" wrapText="1"/>
    </xf>
    <xf numFmtId="4" fontId="1" fillId="37" borderId="13" xfId="0" applyNumberFormat="1" applyFont="1" applyFill="1" applyBorder="1" applyAlignment="1">
      <alignment horizontal="right" wrapText="1"/>
    </xf>
    <xf numFmtId="4" fontId="1" fillId="37" borderId="14" xfId="0" applyNumberFormat="1" applyFont="1" applyFill="1" applyBorder="1" applyAlignment="1">
      <alignment horizontal="right" wrapText="1"/>
    </xf>
    <xf numFmtId="4" fontId="1" fillId="37" borderId="15" xfId="0" applyNumberFormat="1" applyFont="1" applyFill="1" applyBorder="1" applyAlignment="1">
      <alignment horizontal="right" wrapText="1"/>
    </xf>
    <xf numFmtId="4" fontId="1" fillId="37" borderId="14" xfId="0" applyNumberFormat="1" applyFont="1" applyFill="1" applyBorder="1" applyAlignment="1">
      <alignment horizontal="right" wrapText="1"/>
    </xf>
    <xf numFmtId="4" fontId="1" fillId="37" borderId="14" xfId="0" applyNumberFormat="1" applyFont="1" applyFill="1" applyBorder="1" applyAlignment="1">
      <alignment horizontal="right"/>
    </xf>
    <xf numFmtId="3" fontId="1" fillId="37" borderId="19" xfId="0" applyNumberFormat="1" applyFont="1" applyFill="1" applyBorder="1" applyAlignment="1">
      <alignment horizontal="right" wrapText="1"/>
    </xf>
    <xf numFmtId="4" fontId="1" fillId="37" borderId="60" xfId="0" applyNumberFormat="1" applyFont="1" applyFill="1" applyBorder="1" applyAlignment="1">
      <alignment horizontal="right" wrapText="1"/>
    </xf>
    <xf numFmtId="4" fontId="1" fillId="37" borderId="19" xfId="0" applyNumberFormat="1" applyFont="1" applyFill="1" applyBorder="1" applyAlignment="1">
      <alignment horizontal="right" wrapText="1"/>
    </xf>
    <xf numFmtId="4" fontId="1" fillId="37" borderId="20" xfId="0" applyNumberFormat="1" applyFont="1" applyFill="1" applyBorder="1" applyAlignment="1">
      <alignment horizontal="right" wrapText="1"/>
    </xf>
    <xf numFmtId="3" fontId="19" fillId="38" borderId="37" xfId="0" applyNumberFormat="1" applyFont="1" applyFill="1" applyBorder="1" applyAlignment="1">
      <alignment horizontal="right" wrapText="1"/>
    </xf>
    <xf numFmtId="4" fontId="19" fillId="38" borderId="37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3" fontId="1" fillId="33" borderId="61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 horizontal="right"/>
    </xf>
    <xf numFmtId="4" fontId="1" fillId="33" borderId="55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3" fontId="1" fillId="39" borderId="50" xfId="0" applyNumberFormat="1" applyFont="1" applyFill="1" applyBorder="1" applyAlignment="1">
      <alignment horizontal="right"/>
    </xf>
    <xf numFmtId="4" fontId="1" fillId="33" borderId="15" xfId="0" applyNumberFormat="1" applyFont="1" applyFill="1" applyBorder="1" applyAlignment="1">
      <alignment horizontal="right" wrapText="1"/>
    </xf>
    <xf numFmtId="4" fontId="1" fillId="33" borderId="55" xfId="0" applyNumberFormat="1" applyFont="1" applyFill="1" applyBorder="1" applyAlignment="1">
      <alignment horizontal="right" wrapText="1"/>
    </xf>
    <xf numFmtId="4" fontId="1" fillId="33" borderId="13" xfId="0" applyNumberFormat="1" applyFont="1" applyFill="1" applyBorder="1" applyAlignment="1">
      <alignment horizontal="right" wrapText="1"/>
    </xf>
    <xf numFmtId="4" fontId="1" fillId="33" borderId="15" xfId="0" applyNumberFormat="1" applyFont="1" applyFill="1" applyBorder="1" applyAlignment="1">
      <alignment horizontal="right" wrapText="1"/>
    </xf>
    <xf numFmtId="4" fontId="1" fillId="33" borderId="48" xfId="0" applyNumberFormat="1" applyFont="1" applyFill="1" applyBorder="1" applyAlignment="1">
      <alignment horizontal="right" wrapText="1"/>
    </xf>
    <xf numFmtId="4" fontId="1" fillId="37" borderId="18" xfId="0" applyNumberFormat="1" applyFont="1" applyFill="1" applyBorder="1" applyAlignment="1">
      <alignment horizontal="right" wrapText="1"/>
    </xf>
    <xf numFmtId="4" fontId="1" fillId="37" borderId="21" xfId="0" applyNumberFormat="1" applyFont="1" applyFill="1" applyBorder="1" applyAlignment="1">
      <alignment horizontal="right" wrapText="1"/>
    </xf>
    <xf numFmtId="4" fontId="1" fillId="33" borderId="12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4" fontId="1" fillId="0" borderId="25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 wrapText="1"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wrapText="1"/>
    </xf>
    <xf numFmtId="3" fontId="1" fillId="0" borderId="25" xfId="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right" vertical="center"/>
    </xf>
    <xf numFmtId="0" fontId="6" fillId="33" borderId="5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4" fontId="1" fillId="33" borderId="57" xfId="0" applyNumberFormat="1" applyFont="1" applyFill="1" applyBorder="1" applyAlignment="1">
      <alignment horizontal="right" vertical="center"/>
    </xf>
    <xf numFmtId="4" fontId="1" fillId="33" borderId="47" xfId="0" applyNumberFormat="1" applyFont="1" applyFill="1" applyBorder="1" applyAlignment="1">
      <alignment horizontal="right" vertical="center"/>
    </xf>
    <xf numFmtId="4" fontId="1" fillId="33" borderId="62" xfId="0" applyNumberFormat="1" applyFont="1" applyFill="1" applyBorder="1" applyAlignment="1">
      <alignment horizontal="right" wrapText="1"/>
    </xf>
    <xf numFmtId="0" fontId="6" fillId="37" borderId="32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7" borderId="63" xfId="0" applyFont="1" applyFill="1" applyBorder="1" applyAlignment="1">
      <alignment horizontal="center"/>
    </xf>
    <xf numFmtId="4" fontId="1" fillId="37" borderId="32" xfId="0" applyNumberFormat="1" applyFont="1" applyFill="1" applyBorder="1" applyAlignment="1">
      <alignment horizontal="right" vertical="center"/>
    </xf>
    <xf numFmtId="4" fontId="1" fillId="37" borderId="25" xfId="0" applyNumberFormat="1" applyFont="1" applyFill="1" applyBorder="1" applyAlignment="1">
      <alignment horizontal="right" vertical="center"/>
    </xf>
    <xf numFmtId="4" fontId="1" fillId="37" borderId="25" xfId="0" applyNumberFormat="1" applyFont="1" applyFill="1" applyBorder="1" applyAlignment="1">
      <alignment horizontal="right"/>
    </xf>
    <xf numFmtId="4" fontId="1" fillId="37" borderId="25" xfId="0" applyNumberFormat="1" applyFont="1" applyFill="1" applyBorder="1" applyAlignment="1">
      <alignment horizontal="right" wrapText="1"/>
    </xf>
    <xf numFmtId="4" fontId="1" fillId="37" borderId="64" xfId="0" applyNumberFormat="1" applyFont="1" applyFill="1" applyBorder="1" applyAlignment="1">
      <alignment horizontal="right" wrapText="1"/>
    </xf>
    <xf numFmtId="0" fontId="6" fillId="37" borderId="65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4" fontId="1" fillId="37" borderId="65" xfId="0" applyNumberFormat="1" applyFont="1" applyFill="1" applyBorder="1" applyAlignment="1">
      <alignment horizontal="right" vertical="center"/>
    </xf>
    <xf numFmtId="4" fontId="1" fillId="37" borderId="20" xfId="0" applyNumberFormat="1" applyFont="1" applyFill="1" applyBorder="1" applyAlignment="1">
      <alignment horizontal="right" vertical="center"/>
    </xf>
    <xf numFmtId="4" fontId="1" fillId="37" borderId="20" xfId="0" applyNumberFormat="1" applyFont="1" applyFill="1" applyBorder="1" applyAlignment="1">
      <alignment horizontal="right"/>
    </xf>
    <xf numFmtId="4" fontId="1" fillId="37" borderId="20" xfId="0" applyNumberFormat="1" applyFont="1" applyFill="1" applyBorder="1" applyAlignment="1">
      <alignment horizontal="right" wrapText="1"/>
    </xf>
    <xf numFmtId="4" fontId="1" fillId="37" borderId="66" xfId="0" applyNumberFormat="1" applyFont="1" applyFill="1" applyBorder="1" applyAlignment="1">
      <alignment horizontal="right" wrapText="1"/>
    </xf>
    <xf numFmtId="4" fontId="1" fillId="33" borderId="56" xfId="0" applyNumberFormat="1" applyFont="1" applyFill="1" applyBorder="1" applyAlignment="1">
      <alignment horizontal="right" vertical="center"/>
    </xf>
    <xf numFmtId="0" fontId="10" fillId="0" borderId="67" xfId="0" applyFont="1" applyFill="1" applyBorder="1" applyAlignment="1">
      <alignment wrapText="1"/>
    </xf>
    <xf numFmtId="3" fontId="1" fillId="0" borderId="68" xfId="0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 wrapText="1"/>
    </xf>
    <xf numFmtId="3" fontId="9" fillId="0" borderId="50" xfId="0" applyNumberFormat="1" applyFont="1" applyFill="1" applyBorder="1" applyAlignment="1">
      <alignment horizontal="right"/>
    </xf>
    <xf numFmtId="0" fontId="10" fillId="33" borderId="33" xfId="0" applyFont="1" applyFill="1" applyBorder="1" applyAlignment="1">
      <alignment wrapText="1"/>
    </xf>
    <xf numFmtId="3" fontId="1" fillId="33" borderId="33" xfId="0" applyNumberFormat="1" applyFont="1" applyFill="1" applyBorder="1" applyAlignment="1">
      <alignment horizontal="right" wrapText="1"/>
    </xf>
    <xf numFmtId="0" fontId="10" fillId="33" borderId="55" xfId="0" applyFont="1" applyFill="1" applyBorder="1" applyAlignment="1">
      <alignment wrapText="1"/>
    </xf>
    <xf numFmtId="3" fontId="1" fillId="33" borderId="55" xfId="0" applyNumberFormat="1" applyFont="1" applyFill="1" applyBorder="1" applyAlignment="1">
      <alignment horizontal="right" wrapText="1"/>
    </xf>
    <xf numFmtId="0" fontId="2" fillId="33" borderId="69" xfId="0" applyFont="1" applyFill="1" applyBorder="1" applyAlignment="1">
      <alignment wrapText="1"/>
    </xf>
    <xf numFmtId="0" fontId="2" fillId="33" borderId="70" xfId="0" applyFont="1" applyFill="1" applyBorder="1" applyAlignment="1">
      <alignment wrapText="1"/>
    </xf>
    <xf numFmtId="3" fontId="1" fillId="33" borderId="58" xfId="0" applyNumberFormat="1" applyFont="1" applyFill="1" applyBorder="1" applyAlignment="1">
      <alignment horizontal="right" wrapText="1"/>
    </xf>
    <xf numFmtId="0" fontId="2" fillId="37" borderId="71" xfId="0" applyFont="1" applyFill="1" applyBorder="1" applyAlignment="1">
      <alignment wrapText="1"/>
    </xf>
    <xf numFmtId="3" fontId="1" fillId="37" borderId="72" xfId="0" applyNumberFormat="1" applyFont="1" applyFill="1" applyBorder="1" applyAlignment="1">
      <alignment horizontal="right" wrapText="1"/>
    </xf>
    <xf numFmtId="0" fontId="2" fillId="37" borderId="69" xfId="0" applyFont="1" applyFill="1" applyBorder="1" applyAlignment="1">
      <alignment wrapText="1"/>
    </xf>
    <xf numFmtId="3" fontId="1" fillId="37" borderId="60" xfId="0" applyNumberFormat="1" applyFont="1" applyFill="1" applyBorder="1" applyAlignment="1">
      <alignment horizontal="right" wrapText="1"/>
    </xf>
    <xf numFmtId="4" fontId="1" fillId="33" borderId="56" xfId="0" applyNumberFormat="1" applyFont="1" applyFill="1" applyBorder="1" applyAlignment="1">
      <alignment horizontal="right" wrapText="1"/>
    </xf>
    <xf numFmtId="4" fontId="1" fillId="0" borderId="72" xfId="0" applyNumberFormat="1" applyFont="1" applyFill="1" applyBorder="1" applyAlignment="1">
      <alignment horizontal="right"/>
    </xf>
    <xf numFmtId="4" fontId="9" fillId="0" borderId="73" xfId="0" applyNumberFormat="1" applyFont="1" applyFill="1" applyBorder="1" applyAlignment="1">
      <alignment horizontal="right"/>
    </xf>
    <xf numFmtId="4" fontId="1" fillId="33" borderId="33" xfId="0" applyNumberFormat="1" applyFont="1" applyFill="1" applyBorder="1" applyAlignment="1">
      <alignment horizontal="right" wrapText="1"/>
    </xf>
    <xf numFmtId="4" fontId="1" fillId="33" borderId="55" xfId="0" applyNumberFormat="1" applyFont="1" applyFill="1" applyBorder="1" applyAlignment="1">
      <alignment horizontal="right" vertical="center"/>
    </xf>
    <xf numFmtId="4" fontId="1" fillId="33" borderId="58" xfId="0" applyNumberFormat="1" applyFont="1" applyFill="1" applyBorder="1" applyAlignment="1">
      <alignment horizontal="right" vertical="center"/>
    </xf>
    <xf numFmtId="4" fontId="1" fillId="37" borderId="72" xfId="0" applyNumberFormat="1" applyFont="1" applyFill="1" applyBorder="1" applyAlignment="1">
      <alignment horizontal="right" vertical="center"/>
    </xf>
    <xf numFmtId="4" fontId="1" fillId="37" borderId="60" xfId="0" applyNumberFormat="1" applyFont="1" applyFill="1" applyBorder="1" applyAlignment="1">
      <alignment horizontal="right" vertical="center"/>
    </xf>
    <xf numFmtId="4" fontId="1" fillId="33" borderId="44" xfId="0" applyNumberFormat="1" applyFont="1" applyFill="1" applyBorder="1" applyAlignment="1">
      <alignment horizontal="right" wrapText="1"/>
    </xf>
    <xf numFmtId="4" fontId="1" fillId="0" borderId="63" xfId="0" applyNumberFormat="1" applyFont="1" applyFill="1" applyBorder="1" applyAlignment="1">
      <alignment/>
    </xf>
    <xf numFmtId="4" fontId="9" fillId="0" borderId="74" xfId="0" applyNumberFormat="1" applyFont="1" applyFill="1" applyBorder="1" applyAlignment="1">
      <alignment horizontal="right"/>
    </xf>
    <xf numFmtId="4" fontId="1" fillId="33" borderId="58" xfId="0" applyNumberFormat="1" applyFont="1" applyFill="1" applyBorder="1" applyAlignment="1">
      <alignment horizontal="right" wrapText="1"/>
    </xf>
    <xf numFmtId="4" fontId="1" fillId="37" borderId="72" xfId="0" applyNumberFormat="1" applyFont="1" applyFill="1" applyBorder="1" applyAlignment="1">
      <alignment horizontal="right" wrapText="1"/>
    </xf>
    <xf numFmtId="4" fontId="1" fillId="37" borderId="60" xfId="0" applyNumberFormat="1" applyFont="1" applyFill="1" applyBorder="1" applyAlignment="1">
      <alignment horizontal="right" wrapText="1"/>
    </xf>
    <xf numFmtId="0" fontId="5" fillId="0" borderId="5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left"/>
    </xf>
    <xf numFmtId="0" fontId="5" fillId="0" borderId="74" xfId="0" applyFont="1" applyFill="1" applyBorder="1" applyAlignment="1">
      <alignment horizontal="left"/>
    </xf>
    <xf numFmtId="4" fontId="9" fillId="0" borderId="31" xfId="0" applyNumberFormat="1" applyFont="1" applyFill="1" applyBorder="1" applyAlignment="1">
      <alignment horizontal="right"/>
    </xf>
    <xf numFmtId="0" fontId="5" fillId="0" borderId="7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40" borderId="41" xfId="0" applyFont="1" applyFill="1" applyBorder="1" applyAlignment="1">
      <alignment horizontal="center"/>
    </xf>
    <xf numFmtId="0" fontId="6" fillId="40" borderId="76" xfId="0" applyFont="1" applyFill="1" applyBorder="1" applyAlignment="1">
      <alignment horizontal="center"/>
    </xf>
    <xf numFmtId="0" fontId="6" fillId="40" borderId="38" xfId="0" applyFont="1" applyFill="1" applyBorder="1" applyAlignment="1">
      <alignment horizontal="center"/>
    </xf>
    <xf numFmtId="0" fontId="6" fillId="40" borderId="39" xfId="0" applyFont="1" applyFill="1" applyBorder="1" applyAlignment="1">
      <alignment horizontal="center"/>
    </xf>
    <xf numFmtId="0" fontId="1" fillId="40" borderId="41" xfId="0" applyFont="1" applyFill="1" applyBorder="1" applyAlignment="1">
      <alignment wrapText="1"/>
    </xf>
    <xf numFmtId="3" fontId="1" fillId="40" borderId="77" xfId="0" applyNumberFormat="1" applyFont="1" applyFill="1" applyBorder="1" applyAlignment="1">
      <alignment horizontal="right" wrapText="1"/>
    </xf>
    <xf numFmtId="0" fontId="6" fillId="40" borderId="42" xfId="0" applyFont="1" applyFill="1" applyBorder="1" applyAlignment="1">
      <alignment/>
    </xf>
    <xf numFmtId="0" fontId="6" fillId="40" borderId="40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4" fontId="1" fillId="0" borderId="68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4" fontId="1" fillId="33" borderId="61" xfId="0" applyNumberFormat="1" applyFont="1" applyFill="1" applyBorder="1" applyAlignment="1">
      <alignment horizontal="right" wrapText="1"/>
    </xf>
    <xf numFmtId="4" fontId="1" fillId="33" borderId="11" xfId="0" applyNumberFormat="1" applyFont="1" applyFill="1" applyBorder="1" applyAlignment="1">
      <alignment horizontal="right" wrapText="1"/>
    </xf>
    <xf numFmtId="4" fontId="1" fillId="33" borderId="43" xfId="0" applyNumberFormat="1" applyFont="1" applyFill="1" applyBorder="1" applyAlignment="1">
      <alignment horizontal="right" wrapText="1"/>
    </xf>
    <xf numFmtId="0" fontId="6" fillId="37" borderId="35" xfId="0" applyFont="1" applyFill="1" applyBorder="1" applyAlignment="1">
      <alignment horizontal="center"/>
    </xf>
    <xf numFmtId="0" fontId="6" fillId="37" borderId="24" xfId="0" applyFont="1" applyFill="1" applyBorder="1" applyAlignment="1">
      <alignment horizontal="center"/>
    </xf>
    <xf numFmtId="0" fontId="6" fillId="37" borderId="78" xfId="0" applyFont="1" applyFill="1" applyBorder="1" applyAlignment="1">
      <alignment horizontal="center"/>
    </xf>
    <xf numFmtId="0" fontId="2" fillId="37" borderId="79" xfId="0" applyFont="1" applyFill="1" applyBorder="1" applyAlignment="1">
      <alignment wrapText="1"/>
    </xf>
    <xf numFmtId="3" fontId="1" fillId="37" borderId="80" xfId="0" applyNumberFormat="1" applyFont="1" applyFill="1" applyBorder="1" applyAlignment="1">
      <alignment horizontal="right" wrapText="1"/>
    </xf>
    <xf numFmtId="4" fontId="1" fillId="37" borderId="80" xfId="0" applyNumberFormat="1" applyFont="1" applyFill="1" applyBorder="1" applyAlignment="1">
      <alignment horizontal="right" vertical="center"/>
    </xf>
    <xf numFmtId="4" fontId="1" fillId="37" borderId="35" xfId="0" applyNumberFormat="1" applyFont="1" applyFill="1" applyBorder="1" applyAlignment="1">
      <alignment horizontal="right" vertical="center"/>
    </xf>
    <xf numFmtId="4" fontId="1" fillId="37" borderId="24" xfId="0" applyNumberFormat="1" applyFont="1" applyFill="1" applyBorder="1" applyAlignment="1">
      <alignment horizontal="right" vertical="center"/>
    </xf>
    <xf numFmtId="4" fontId="1" fillId="37" borderId="24" xfId="0" applyNumberFormat="1" applyFont="1" applyFill="1" applyBorder="1" applyAlignment="1">
      <alignment horizontal="right"/>
    </xf>
    <xf numFmtId="4" fontId="1" fillId="37" borderId="24" xfId="0" applyNumberFormat="1" applyFont="1" applyFill="1" applyBorder="1" applyAlignment="1">
      <alignment horizontal="right" wrapText="1"/>
    </xf>
    <xf numFmtId="4" fontId="1" fillId="37" borderId="81" xfId="0" applyNumberFormat="1" applyFont="1" applyFill="1" applyBorder="1" applyAlignment="1">
      <alignment horizontal="right" wrapText="1"/>
    </xf>
    <xf numFmtId="4" fontId="1" fillId="37" borderId="80" xfId="0" applyNumberFormat="1" applyFont="1" applyFill="1" applyBorder="1" applyAlignment="1">
      <alignment horizontal="right" wrapText="1"/>
    </xf>
    <xf numFmtId="0" fontId="6" fillId="33" borderId="56" xfId="0" applyFont="1" applyFill="1" applyBorder="1" applyAlignment="1">
      <alignment horizontal="center"/>
    </xf>
    <xf numFmtId="0" fontId="6" fillId="37" borderId="8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37" borderId="23" xfId="0" applyFont="1" applyFill="1" applyBorder="1" applyAlignment="1">
      <alignment horizontal="center"/>
    </xf>
    <xf numFmtId="4" fontId="1" fillId="39" borderId="5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4" fontId="1" fillId="33" borderId="14" xfId="0" applyNumberFormat="1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3" fontId="26" fillId="0" borderId="13" xfId="0" applyNumberFormat="1" applyFont="1" applyFill="1" applyBorder="1" applyAlignment="1">
      <alignment horizontal="right" wrapText="1"/>
    </xf>
    <xf numFmtId="3" fontId="27" fillId="0" borderId="14" xfId="0" applyNumberFormat="1" applyFont="1" applyFill="1" applyBorder="1" applyAlignment="1">
      <alignment horizontal="right" wrapText="1"/>
    </xf>
    <xf numFmtId="3" fontId="28" fillId="0" borderId="14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/>
    </xf>
    <xf numFmtId="4" fontId="9" fillId="34" borderId="14" xfId="0" applyNumberFormat="1" applyFont="1" applyFill="1" applyBorder="1" applyAlignment="1">
      <alignment horizontal="right" wrapText="1"/>
    </xf>
    <xf numFmtId="3" fontId="26" fillId="0" borderId="10" xfId="0" applyNumberFormat="1" applyFont="1" applyBorder="1" applyAlignment="1">
      <alignment horizontal="right" wrapText="1"/>
    </xf>
    <xf numFmtId="4" fontId="26" fillId="0" borderId="10" xfId="0" applyNumberFormat="1" applyFont="1" applyBorder="1" applyAlignment="1">
      <alignment horizontal="right" wrapText="1"/>
    </xf>
    <xf numFmtId="4" fontId="27" fillId="0" borderId="11" xfId="0" applyNumberFormat="1" applyFont="1" applyFill="1" applyBorder="1" applyAlignment="1">
      <alignment horizontal="right" wrapText="1"/>
    </xf>
    <xf numFmtId="4" fontId="28" fillId="0" borderId="11" xfId="0" applyNumberFormat="1" applyFont="1" applyFill="1" applyBorder="1" applyAlignment="1">
      <alignment horizontal="right" wrapText="1"/>
    </xf>
    <xf numFmtId="4" fontId="26" fillId="0" borderId="13" xfId="0" applyNumberFormat="1" applyFont="1" applyFill="1" applyBorder="1" applyAlignment="1">
      <alignment horizontal="right" wrapText="1"/>
    </xf>
    <xf numFmtId="4" fontId="28" fillId="0" borderId="14" xfId="0" applyNumberFormat="1" applyFont="1" applyFill="1" applyBorder="1" applyAlignment="1">
      <alignment horizontal="right" wrapText="1"/>
    </xf>
    <xf numFmtId="4" fontId="28" fillId="34" borderId="14" xfId="0" applyNumberFormat="1" applyFont="1" applyFill="1" applyBorder="1" applyAlignment="1">
      <alignment horizontal="right" wrapText="1"/>
    </xf>
    <xf numFmtId="4" fontId="27" fillId="0" borderId="14" xfId="0" applyNumberFormat="1" applyFont="1" applyFill="1" applyBorder="1" applyAlignment="1">
      <alignment horizontal="right" wrapText="1"/>
    </xf>
    <xf numFmtId="3" fontId="26" fillId="0" borderId="13" xfId="0" applyNumberFormat="1" applyFont="1" applyBorder="1" applyAlignment="1">
      <alignment horizontal="right" wrapText="1"/>
    </xf>
    <xf numFmtId="4" fontId="26" fillId="0" borderId="13" xfId="0" applyNumberFormat="1" applyFont="1" applyBorder="1" applyAlignment="1">
      <alignment horizontal="right" wrapText="1"/>
    </xf>
    <xf numFmtId="3" fontId="1" fillId="34" borderId="13" xfId="0" applyNumberFormat="1" applyFont="1" applyFill="1" applyBorder="1" applyAlignment="1">
      <alignment horizontal="right" wrapText="1"/>
    </xf>
    <xf numFmtId="4" fontId="1" fillId="34" borderId="13" xfId="0" applyNumberFormat="1" applyFont="1" applyFill="1" applyBorder="1" applyAlignment="1">
      <alignment horizontal="right" wrapText="1"/>
    </xf>
    <xf numFmtId="4" fontId="26" fillId="0" borderId="14" xfId="0" applyNumberFormat="1" applyFont="1" applyFill="1" applyBorder="1" applyAlignment="1">
      <alignment horizontal="right" wrapText="1"/>
    </xf>
    <xf numFmtId="4" fontId="29" fillId="35" borderId="14" xfId="0" applyNumberFormat="1" applyFont="1" applyFill="1" applyBorder="1" applyAlignment="1">
      <alignment horizontal="right" wrapText="1"/>
    </xf>
    <xf numFmtId="4" fontId="26" fillId="35" borderId="14" xfId="0" applyNumberFormat="1" applyFont="1" applyFill="1" applyBorder="1" applyAlignment="1">
      <alignment horizontal="right" wrapText="1"/>
    </xf>
    <xf numFmtId="0" fontId="21" fillId="41" borderId="13" xfId="0" applyFont="1" applyFill="1" applyBorder="1" applyAlignment="1">
      <alignment horizontal="center"/>
    </xf>
    <xf numFmtId="0" fontId="21" fillId="41" borderId="14" xfId="0" applyFont="1" applyFill="1" applyBorder="1" applyAlignment="1">
      <alignment horizontal="center"/>
    </xf>
    <xf numFmtId="0" fontId="21" fillId="41" borderId="44" xfId="0" applyFont="1" applyFill="1" applyBorder="1" applyAlignment="1">
      <alignment horizontal="center"/>
    </xf>
    <xf numFmtId="0" fontId="22" fillId="41" borderId="14" xfId="0" applyFont="1" applyFill="1" applyBorder="1" applyAlignment="1">
      <alignment wrapText="1"/>
    </xf>
    <xf numFmtId="3" fontId="23" fillId="41" borderId="56" xfId="0" applyNumberFormat="1" applyFont="1" applyFill="1" applyBorder="1" applyAlignment="1">
      <alignment horizontal="right"/>
    </xf>
    <xf numFmtId="4" fontId="23" fillId="41" borderId="55" xfId="0" applyNumberFormat="1" applyFont="1" applyFill="1" applyBorder="1" applyAlignment="1">
      <alignment horizontal="right"/>
    </xf>
    <xf numFmtId="4" fontId="23" fillId="41" borderId="13" xfId="0" applyNumberFormat="1" applyFont="1" applyFill="1" applyBorder="1" applyAlignment="1">
      <alignment horizontal="right" wrapText="1"/>
    </xf>
    <xf numFmtId="4" fontId="23" fillId="41" borderId="14" xfId="0" applyNumberFormat="1" applyFont="1" applyFill="1" applyBorder="1" applyAlignment="1">
      <alignment horizontal="right" wrapText="1"/>
    </xf>
    <xf numFmtId="4" fontId="23" fillId="41" borderId="14" xfId="0" applyNumberFormat="1" applyFont="1" applyFill="1" applyBorder="1" applyAlignment="1">
      <alignment/>
    </xf>
    <xf numFmtId="4" fontId="23" fillId="41" borderId="15" xfId="0" applyNumberFormat="1" applyFont="1" applyFill="1" applyBorder="1" applyAlignment="1">
      <alignment/>
    </xf>
    <xf numFmtId="0" fontId="21" fillId="41" borderId="46" xfId="0" applyFont="1" applyFill="1" applyBorder="1" applyAlignment="1">
      <alignment horizontal="center"/>
    </xf>
    <xf numFmtId="0" fontId="21" fillId="41" borderId="47" xfId="0" applyFont="1" applyFill="1" applyBorder="1" applyAlignment="1">
      <alignment horizontal="center"/>
    </xf>
    <xf numFmtId="0" fontId="21" fillId="41" borderId="62" xfId="0" applyFont="1" applyFill="1" applyBorder="1" applyAlignment="1">
      <alignment horizontal="center"/>
    </xf>
    <xf numFmtId="0" fontId="22" fillId="41" borderId="47" xfId="0" applyFont="1" applyFill="1" applyBorder="1" applyAlignment="1">
      <alignment wrapText="1"/>
    </xf>
    <xf numFmtId="3" fontId="23" fillId="41" borderId="57" xfId="0" applyNumberFormat="1" applyFont="1" applyFill="1" applyBorder="1" applyAlignment="1">
      <alignment horizontal="right"/>
    </xf>
    <xf numFmtId="4" fontId="23" fillId="41" borderId="58" xfId="0" applyNumberFormat="1" applyFont="1" applyFill="1" applyBorder="1" applyAlignment="1">
      <alignment horizontal="right"/>
    </xf>
    <xf numFmtId="4" fontId="23" fillId="41" borderId="46" xfId="0" applyNumberFormat="1" applyFont="1" applyFill="1" applyBorder="1" applyAlignment="1">
      <alignment horizontal="right" wrapText="1"/>
    </xf>
    <xf numFmtId="4" fontId="23" fillId="41" borderId="47" xfId="0" applyNumberFormat="1" applyFont="1" applyFill="1" applyBorder="1" applyAlignment="1">
      <alignment horizontal="right" wrapText="1"/>
    </xf>
    <xf numFmtId="4" fontId="23" fillId="41" borderId="47" xfId="0" applyNumberFormat="1" applyFont="1" applyFill="1" applyBorder="1" applyAlignment="1">
      <alignment/>
    </xf>
    <xf numFmtId="4" fontId="23" fillId="41" borderId="48" xfId="0" applyNumberFormat="1" applyFont="1" applyFill="1" applyBorder="1" applyAlignment="1">
      <alignment/>
    </xf>
    <xf numFmtId="4" fontId="26" fillId="0" borderId="14" xfId="0" applyNumberFormat="1" applyFont="1" applyFill="1" applyBorder="1" applyAlignment="1">
      <alignment horizontal="right"/>
    </xf>
    <xf numFmtId="4" fontId="26" fillId="0" borderId="20" xfId="0" applyNumberFormat="1" applyFont="1" applyFill="1" applyBorder="1" applyAlignment="1">
      <alignment horizontal="right" wrapText="1"/>
    </xf>
    <xf numFmtId="4" fontId="29" fillId="0" borderId="20" xfId="0" applyNumberFormat="1" applyFont="1" applyFill="1" applyBorder="1" applyAlignment="1">
      <alignment horizontal="right" wrapText="1"/>
    </xf>
    <xf numFmtId="4" fontId="29" fillId="0" borderId="14" xfId="0" applyNumberFormat="1" applyFont="1" applyFill="1" applyBorder="1" applyAlignment="1">
      <alignment horizontal="right" wrapText="1"/>
    </xf>
    <xf numFmtId="4" fontId="29" fillId="35" borderId="14" xfId="0" applyNumberFormat="1" applyFont="1" applyFill="1" applyBorder="1" applyAlignment="1">
      <alignment horizontal="right"/>
    </xf>
    <xf numFmtId="4" fontId="26" fillId="35" borderId="14" xfId="0" applyNumberFormat="1" applyFont="1" applyFill="1" applyBorder="1" applyAlignment="1">
      <alignment horizontal="right"/>
    </xf>
    <xf numFmtId="4" fontId="1" fillId="33" borderId="47" xfId="0" applyNumberFormat="1" applyFont="1" applyFill="1" applyBorder="1" applyAlignment="1">
      <alignment horizontal="right" vertical="center" wrapText="1"/>
    </xf>
    <xf numFmtId="4" fontId="9" fillId="0" borderId="50" xfId="0" applyNumberFormat="1" applyFont="1" applyFill="1" applyBorder="1" applyAlignment="1">
      <alignment horizontal="right" wrapText="1"/>
    </xf>
    <xf numFmtId="4" fontId="9" fillId="0" borderId="31" xfId="0" applyNumberFormat="1" applyFont="1" applyFill="1" applyBorder="1" applyAlignment="1">
      <alignment horizontal="right" wrapText="1"/>
    </xf>
    <xf numFmtId="4" fontId="1" fillId="40" borderId="77" xfId="0" applyNumberFormat="1" applyFont="1" applyFill="1" applyBorder="1" applyAlignment="1">
      <alignment horizontal="right" wrapText="1"/>
    </xf>
    <xf numFmtId="4" fontId="1" fillId="40" borderId="42" xfId="0" applyNumberFormat="1" applyFont="1" applyFill="1" applyBorder="1" applyAlignment="1">
      <alignment horizontal="right" wrapText="1"/>
    </xf>
    <xf numFmtId="4" fontId="1" fillId="40" borderId="41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3" fillId="37" borderId="0" xfId="0" applyFont="1" applyFill="1" applyAlignment="1">
      <alignment/>
    </xf>
    <xf numFmtId="0" fontId="0" fillId="0" borderId="0" xfId="0" applyAlignment="1">
      <alignment/>
    </xf>
    <xf numFmtId="0" fontId="6" fillId="0" borderId="83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75" xfId="0" applyBorder="1" applyAlignment="1">
      <alignment wrapText="1"/>
    </xf>
    <xf numFmtId="0" fontId="6" fillId="0" borderId="84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69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26" xfId="0" applyBorder="1" applyAlignment="1">
      <alignment wrapText="1"/>
    </xf>
    <xf numFmtId="0" fontId="6" fillId="33" borderId="84" xfId="0" applyFont="1" applyFill="1" applyBorder="1" applyAlignment="1">
      <alignment wrapText="1"/>
    </xf>
    <xf numFmtId="0" fontId="0" fillId="33" borderId="28" xfId="0" applyFont="1" applyFill="1" applyBorder="1" applyAlignment="1">
      <alignment wrapText="1"/>
    </xf>
    <xf numFmtId="0" fontId="0" fillId="33" borderId="26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0" fillId="0" borderId="85" xfId="0" applyBorder="1" applyAlignment="1">
      <alignment wrapText="1"/>
    </xf>
    <xf numFmtId="0" fontId="0" fillId="0" borderId="61" xfId="0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14" fillId="0" borderId="0" xfId="0" applyFont="1" applyAlignment="1">
      <alignment horizontal="left"/>
    </xf>
    <xf numFmtId="0" fontId="6" fillId="0" borderId="70" xfId="0" applyFont="1" applyBorder="1" applyAlignment="1">
      <alignment/>
    </xf>
    <xf numFmtId="0" fontId="0" fillId="0" borderId="86" xfId="0" applyBorder="1" applyAlignment="1">
      <alignment/>
    </xf>
    <xf numFmtId="0" fontId="0" fillId="0" borderId="57" xfId="0" applyBorder="1" applyAlignment="1">
      <alignment/>
    </xf>
    <xf numFmtId="0" fontId="6" fillId="0" borderId="5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84" xfId="0" applyFont="1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wrapText="1"/>
    </xf>
    <xf numFmtId="0" fontId="5" fillId="0" borderId="34" xfId="0" applyFont="1" applyBorder="1" applyAlignment="1">
      <alignment/>
    </xf>
    <xf numFmtId="0" fontId="0" fillId="0" borderId="85" xfId="0" applyBorder="1" applyAlignment="1">
      <alignment/>
    </xf>
    <xf numFmtId="0" fontId="0" fillId="0" borderId="29" xfId="0" applyBorder="1" applyAlignment="1">
      <alignment/>
    </xf>
    <xf numFmtId="0" fontId="21" fillId="41" borderId="84" xfId="0" applyFont="1" applyFill="1" applyBorder="1" applyAlignment="1">
      <alignment wrapText="1"/>
    </xf>
    <xf numFmtId="0" fontId="24" fillId="41" borderId="28" xfId="0" applyFont="1" applyFill="1" applyBorder="1" applyAlignment="1">
      <alignment wrapText="1"/>
    </xf>
    <xf numFmtId="0" fontId="24" fillId="41" borderId="26" xfId="0" applyFont="1" applyFill="1" applyBorder="1" applyAlignment="1">
      <alignment wrapText="1"/>
    </xf>
    <xf numFmtId="0" fontId="1" fillId="0" borderId="41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87" xfId="0" applyFont="1" applyBorder="1" applyAlignment="1">
      <alignment horizontal="center"/>
    </xf>
    <xf numFmtId="0" fontId="6" fillId="0" borderId="22" xfId="0" applyFont="1" applyBorder="1" applyAlignment="1">
      <alignment wrapText="1"/>
    </xf>
    <xf numFmtId="0" fontId="3" fillId="42" borderId="0" xfId="0" applyFont="1" applyFill="1" applyBorder="1" applyAlignment="1">
      <alignment horizontal="left"/>
    </xf>
    <xf numFmtId="3" fontId="1" fillId="42" borderId="0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="50" zoomScaleNormal="50" zoomScaleSheetLayoutView="70" zoomScalePageLayoutView="0" workbookViewId="0" topLeftCell="A1">
      <pane xSplit="8" ySplit="1" topLeftCell="J4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72" sqref="K72"/>
    </sheetView>
  </sheetViews>
  <sheetFormatPr defaultColWidth="9.00390625" defaultRowHeight="12.75"/>
  <cols>
    <col min="1" max="1" width="4.875" style="4" customWidth="1"/>
    <col min="2" max="2" width="5.75390625" style="4" customWidth="1"/>
    <col min="3" max="3" width="5.625" style="4" customWidth="1"/>
    <col min="4" max="4" width="7.25390625" style="19" customWidth="1"/>
    <col min="5" max="5" width="5.875" style="19" customWidth="1"/>
    <col min="6" max="6" width="61.75390625" style="4" customWidth="1"/>
    <col min="7" max="8" width="16.75390625" style="4" customWidth="1"/>
    <col min="9" max="9" width="10.00390625" style="4" customWidth="1"/>
    <col min="10" max="14" width="13.125" style="4" customWidth="1"/>
    <col min="15" max="15" width="14.875" style="4" customWidth="1"/>
    <col min="16" max="17" width="13.125" style="4" customWidth="1"/>
    <col min="18" max="16384" width="9.125" style="4" customWidth="1"/>
  </cols>
  <sheetData>
    <row r="1" spans="1:17" ht="20.25" customHeight="1" thickBot="1">
      <c r="A1" s="386" t="s">
        <v>78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2:22" ht="55.5" customHeight="1">
      <c r="B2" s="5"/>
      <c r="C2" s="6"/>
      <c r="D2" s="113" t="s">
        <v>52</v>
      </c>
      <c r="E2" s="7" t="s">
        <v>14</v>
      </c>
      <c r="F2" s="68" t="s">
        <v>0</v>
      </c>
      <c r="G2" s="107" t="s">
        <v>51</v>
      </c>
      <c r="H2" s="110" t="s">
        <v>75</v>
      </c>
      <c r="I2" s="108">
        <v>2007</v>
      </c>
      <c r="J2" s="48">
        <v>2008</v>
      </c>
      <c r="K2" s="48">
        <v>2009</v>
      </c>
      <c r="L2" s="48">
        <v>2010</v>
      </c>
      <c r="M2" s="48">
        <v>2011</v>
      </c>
      <c r="N2" s="48">
        <v>2012</v>
      </c>
      <c r="O2" s="48">
        <v>2013</v>
      </c>
      <c r="P2" s="49">
        <v>2014</v>
      </c>
      <c r="Q2" s="109">
        <v>2015</v>
      </c>
      <c r="R2" s="395" t="s">
        <v>45</v>
      </c>
      <c r="S2" s="396"/>
      <c r="T2" s="396"/>
      <c r="U2" s="396"/>
      <c r="V2" s="396"/>
    </row>
    <row r="3" spans="1:22" ht="29.25" customHeight="1">
      <c r="A3" s="4">
        <v>1</v>
      </c>
      <c r="B3" s="8"/>
      <c r="C3" s="9"/>
      <c r="D3" s="9">
        <v>1</v>
      </c>
      <c r="E3" s="10" t="s">
        <v>14</v>
      </c>
      <c r="F3" s="58" t="s">
        <v>17</v>
      </c>
      <c r="G3" s="145">
        <v>4580</v>
      </c>
      <c r="H3" s="146">
        <v>182152.61</v>
      </c>
      <c r="I3" s="147">
        <v>0</v>
      </c>
      <c r="J3" s="148">
        <v>0</v>
      </c>
      <c r="K3" s="148">
        <v>56695.81</v>
      </c>
      <c r="L3" s="148">
        <v>59422.66</v>
      </c>
      <c r="M3" s="148">
        <f>H3-I3-J3-K3-L3</f>
        <v>66034.13999999998</v>
      </c>
      <c r="N3" s="148">
        <v>0</v>
      </c>
      <c r="O3" s="148">
        <v>0</v>
      </c>
      <c r="P3" s="148">
        <v>0</v>
      </c>
      <c r="Q3" s="184">
        <v>0</v>
      </c>
      <c r="R3" s="390" t="s">
        <v>65</v>
      </c>
      <c r="S3" s="391"/>
      <c r="T3" s="391"/>
      <c r="U3" s="391"/>
      <c r="V3" s="391"/>
    </row>
    <row r="4" spans="1:22" ht="29.25" customHeight="1">
      <c r="A4" s="4">
        <v>2</v>
      </c>
      <c r="B4" s="8"/>
      <c r="C4" s="9"/>
      <c r="D4" s="9"/>
      <c r="E4" s="10"/>
      <c r="F4" s="58" t="s">
        <v>27</v>
      </c>
      <c r="G4" s="145">
        <v>0</v>
      </c>
      <c r="H4" s="185">
        <v>0</v>
      </c>
      <c r="I4" s="186">
        <v>0</v>
      </c>
      <c r="J4" s="149">
        <v>0</v>
      </c>
      <c r="K4" s="149">
        <v>0</v>
      </c>
      <c r="L4" s="149">
        <v>0</v>
      </c>
      <c r="M4" s="149">
        <v>0</v>
      </c>
      <c r="N4" s="149">
        <v>0</v>
      </c>
      <c r="O4" s="149">
        <v>0</v>
      </c>
      <c r="P4" s="149">
        <v>0</v>
      </c>
      <c r="Q4" s="187">
        <v>0</v>
      </c>
      <c r="R4" s="370"/>
      <c r="S4" s="397"/>
      <c r="T4" s="397"/>
      <c r="U4" s="397"/>
      <c r="V4" s="397"/>
    </row>
    <row r="5" spans="1:22" ht="29.25" customHeight="1">
      <c r="A5" s="4">
        <v>3</v>
      </c>
      <c r="B5" s="8"/>
      <c r="C5" s="9"/>
      <c r="D5" s="9">
        <v>1</v>
      </c>
      <c r="E5" s="10" t="s">
        <v>14</v>
      </c>
      <c r="F5" s="58" t="s">
        <v>24</v>
      </c>
      <c r="G5" s="145">
        <v>6250</v>
      </c>
      <c r="H5" s="146">
        <v>317839.22</v>
      </c>
      <c r="I5" s="147">
        <v>0</v>
      </c>
      <c r="J5" s="148">
        <v>0</v>
      </c>
      <c r="K5" s="148">
        <v>16202</v>
      </c>
      <c r="L5" s="148">
        <v>75707.23</v>
      </c>
      <c r="M5" s="148">
        <v>75143.8</v>
      </c>
      <c r="N5" s="149">
        <v>72143.8</v>
      </c>
      <c r="O5" s="149">
        <f>H5-I5-J5-K5-L5-M5-N5</f>
        <v>78642.39</v>
      </c>
      <c r="P5" s="148">
        <v>0</v>
      </c>
      <c r="Q5" s="184">
        <v>0</v>
      </c>
      <c r="R5" s="390" t="s">
        <v>65</v>
      </c>
      <c r="S5" s="391"/>
      <c r="T5" s="391"/>
      <c r="U5" s="391"/>
      <c r="V5" s="391"/>
    </row>
    <row r="6" spans="1:22" ht="29.25" customHeight="1">
      <c r="A6" s="4">
        <v>4</v>
      </c>
      <c r="B6" s="8"/>
      <c r="C6" s="9"/>
      <c r="D6" s="9">
        <v>1</v>
      </c>
      <c r="E6" s="10" t="s">
        <v>14</v>
      </c>
      <c r="F6" s="58" t="s">
        <v>28</v>
      </c>
      <c r="G6" s="145">
        <v>3940</v>
      </c>
      <c r="H6" s="146">
        <v>139734.83</v>
      </c>
      <c r="I6" s="147">
        <v>0</v>
      </c>
      <c r="J6" s="148">
        <v>0</v>
      </c>
      <c r="K6" s="148">
        <v>21226</v>
      </c>
      <c r="L6" s="148">
        <v>59749.05</v>
      </c>
      <c r="M6" s="148">
        <f>H6-I6-J6-K6-L6</f>
        <v>58759.779999999984</v>
      </c>
      <c r="N6" s="148">
        <v>0</v>
      </c>
      <c r="O6" s="148">
        <v>0</v>
      </c>
      <c r="P6" s="148">
        <v>0</v>
      </c>
      <c r="Q6" s="184">
        <v>0</v>
      </c>
      <c r="R6" s="390" t="s">
        <v>65</v>
      </c>
      <c r="S6" s="391"/>
      <c r="T6" s="391"/>
      <c r="U6" s="391"/>
      <c r="V6" s="391"/>
    </row>
    <row r="7" spans="1:22" ht="29.25" customHeight="1">
      <c r="A7" s="4">
        <v>5</v>
      </c>
      <c r="B7" s="8"/>
      <c r="C7" s="9"/>
      <c r="D7" s="9">
        <v>1</v>
      </c>
      <c r="E7" s="10" t="s">
        <v>14</v>
      </c>
      <c r="F7" s="58" t="s">
        <v>29</v>
      </c>
      <c r="G7" s="145">
        <v>1600</v>
      </c>
      <c r="H7" s="146">
        <f>1600000/30.126</f>
        <v>53110.27019849963</v>
      </c>
      <c r="I7" s="147">
        <v>0</v>
      </c>
      <c r="J7" s="148">
        <v>0</v>
      </c>
      <c r="K7" s="148">
        <v>0</v>
      </c>
      <c r="L7" s="148">
        <v>17703.42</v>
      </c>
      <c r="M7" s="148">
        <v>17703.42</v>
      </c>
      <c r="N7" s="149">
        <f>H7-J7-K7-L7-M7</f>
        <v>17703.430198499635</v>
      </c>
      <c r="O7" s="148">
        <v>0</v>
      </c>
      <c r="P7" s="148">
        <v>0</v>
      </c>
      <c r="Q7" s="184">
        <v>0</v>
      </c>
      <c r="R7" s="392"/>
      <c r="S7" s="393"/>
      <c r="T7" s="393"/>
      <c r="U7" s="393"/>
      <c r="V7" s="394"/>
    </row>
    <row r="8" spans="1:22" ht="29.25" customHeight="1">
      <c r="A8" s="4">
        <v>7</v>
      </c>
      <c r="B8" s="8"/>
      <c r="C8" s="9"/>
      <c r="D8" s="9">
        <v>1</v>
      </c>
      <c r="E8" s="10" t="s">
        <v>14</v>
      </c>
      <c r="F8" s="58" t="s">
        <v>46</v>
      </c>
      <c r="G8" s="145">
        <v>6730</v>
      </c>
      <c r="H8" s="146">
        <v>352739.6895</v>
      </c>
      <c r="I8" s="147">
        <v>0</v>
      </c>
      <c r="J8" s="148">
        <v>0</v>
      </c>
      <c r="K8" s="148">
        <v>0</v>
      </c>
      <c r="L8" s="148">
        <v>69202.211</v>
      </c>
      <c r="M8" s="148">
        <v>69202.211</v>
      </c>
      <c r="N8" s="148">
        <v>69202.211</v>
      </c>
      <c r="O8" s="148">
        <v>69202.211</v>
      </c>
      <c r="P8" s="148">
        <f>H8-I8-J8-K8-L8-M8-N8-O8</f>
        <v>75930.84549999995</v>
      </c>
      <c r="Q8" s="184">
        <v>0</v>
      </c>
      <c r="R8" s="390" t="s">
        <v>65</v>
      </c>
      <c r="S8" s="391"/>
      <c r="T8" s="391"/>
      <c r="U8" s="391"/>
      <c r="V8" s="391"/>
    </row>
    <row r="9" spans="1:22" ht="29.25" customHeight="1">
      <c r="A9" s="4">
        <v>8</v>
      </c>
      <c r="B9" s="8"/>
      <c r="C9" s="9"/>
      <c r="D9" s="9">
        <v>1</v>
      </c>
      <c r="E9" s="10" t="s">
        <v>14</v>
      </c>
      <c r="F9" s="58" t="s">
        <v>47</v>
      </c>
      <c r="G9" s="145">
        <v>6630</v>
      </c>
      <c r="H9" s="146">
        <v>339282.4245</v>
      </c>
      <c r="I9" s="147">
        <v>0</v>
      </c>
      <c r="J9" s="148">
        <v>0</v>
      </c>
      <c r="K9" s="148">
        <v>0</v>
      </c>
      <c r="L9" s="148">
        <v>69202.211</v>
      </c>
      <c r="M9" s="148">
        <v>69202.211</v>
      </c>
      <c r="N9" s="148">
        <v>69202.211</v>
      </c>
      <c r="O9" s="148">
        <v>69202.211</v>
      </c>
      <c r="P9" s="148">
        <f>H9-I9-J9-K9-L9-M9-N9-O9</f>
        <v>62473.5805</v>
      </c>
      <c r="Q9" s="184">
        <v>0</v>
      </c>
      <c r="R9" s="390" t="s">
        <v>65</v>
      </c>
      <c r="S9" s="391"/>
      <c r="T9" s="391"/>
      <c r="U9" s="391"/>
      <c r="V9" s="391"/>
    </row>
    <row r="10" spans="1:22" s="18" customFormat="1" ht="29.25" customHeight="1">
      <c r="A10" s="4">
        <v>9</v>
      </c>
      <c r="B10" s="84"/>
      <c r="C10" s="11"/>
      <c r="D10" s="11"/>
      <c r="E10" s="12" t="s">
        <v>15</v>
      </c>
      <c r="F10" s="58" t="s">
        <v>31</v>
      </c>
      <c r="G10" s="150">
        <v>0</v>
      </c>
      <c r="H10" s="146">
        <v>0</v>
      </c>
      <c r="I10" s="147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84">
        <v>0</v>
      </c>
      <c r="R10" s="392"/>
      <c r="S10" s="393"/>
      <c r="T10" s="393"/>
      <c r="U10" s="393"/>
      <c r="V10" s="394"/>
    </row>
    <row r="11" spans="1:22" s="18" customFormat="1" ht="29.25" customHeight="1" thickBot="1">
      <c r="A11" s="4"/>
      <c r="B11" s="132"/>
      <c r="C11" s="133"/>
      <c r="D11" s="133">
        <v>1</v>
      </c>
      <c r="E11" s="134" t="s">
        <v>14</v>
      </c>
      <c r="F11" s="135" t="s">
        <v>54</v>
      </c>
      <c r="G11" s="151">
        <v>1200</v>
      </c>
      <c r="H11" s="152">
        <v>42175.10648</v>
      </c>
      <c r="I11" s="153">
        <v>0</v>
      </c>
      <c r="J11" s="154">
        <v>0</v>
      </c>
      <c r="K11" s="154">
        <v>22962.79321</v>
      </c>
      <c r="L11" s="154">
        <v>19135.63567</v>
      </c>
      <c r="M11" s="154">
        <f>H11-K11-L11</f>
        <v>76.67760000000271</v>
      </c>
      <c r="N11" s="154">
        <v>0</v>
      </c>
      <c r="O11" s="154">
        <v>0</v>
      </c>
      <c r="P11" s="154">
        <v>0</v>
      </c>
      <c r="Q11" s="188">
        <v>0</v>
      </c>
      <c r="R11" s="387"/>
      <c r="S11" s="388"/>
      <c r="T11" s="388"/>
      <c r="U11" s="388"/>
      <c r="V11" s="389"/>
    </row>
    <row r="12" spans="1:22" ht="29.25" customHeight="1" thickTop="1">
      <c r="A12" s="4">
        <v>10</v>
      </c>
      <c r="B12" s="40"/>
      <c r="C12" s="41"/>
      <c r="D12" s="41">
        <v>1</v>
      </c>
      <c r="E12" s="42" t="s">
        <v>14</v>
      </c>
      <c r="F12" s="131" t="s">
        <v>25</v>
      </c>
      <c r="G12" s="155">
        <v>6690</v>
      </c>
      <c r="H12" s="156">
        <f>6690000/30.126</f>
        <v>222067.31726747658</v>
      </c>
      <c r="I12" s="157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89">
        <v>0</v>
      </c>
      <c r="R12" s="365"/>
      <c r="S12" s="366"/>
      <c r="T12" s="366"/>
      <c r="U12" s="366"/>
      <c r="V12" s="367"/>
    </row>
    <row r="13" spans="1:22" ht="29.25" customHeight="1">
      <c r="A13" s="4">
        <v>13</v>
      </c>
      <c r="B13" s="8"/>
      <c r="C13" s="9"/>
      <c r="D13" s="9">
        <v>1</v>
      </c>
      <c r="E13" s="10" t="s">
        <v>14</v>
      </c>
      <c r="F13" s="114" t="s">
        <v>26</v>
      </c>
      <c r="G13" s="159">
        <v>9320</v>
      </c>
      <c r="H13" s="160">
        <f>9320000/30.126</f>
        <v>309367.32390626037</v>
      </c>
      <c r="I13" s="161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3">
        <v>0</v>
      </c>
      <c r="R13" s="368"/>
      <c r="S13" s="374"/>
      <c r="T13" s="374"/>
      <c r="U13" s="374"/>
      <c r="V13" s="375"/>
    </row>
    <row r="14" spans="2:22" ht="29.25" customHeight="1">
      <c r="B14" s="8"/>
      <c r="C14" s="9"/>
      <c r="D14" s="9">
        <v>1</v>
      </c>
      <c r="E14" s="10" t="s">
        <v>14</v>
      </c>
      <c r="F14" s="114" t="s">
        <v>53</v>
      </c>
      <c r="G14" s="159">
        <v>3340</v>
      </c>
      <c r="H14" s="160">
        <f>3340000/30.126</f>
        <v>110867.68903936798</v>
      </c>
      <c r="I14" s="161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3">
        <v>0</v>
      </c>
      <c r="R14" s="368"/>
      <c r="S14" s="374"/>
      <c r="T14" s="374"/>
      <c r="U14" s="374"/>
      <c r="V14" s="375"/>
    </row>
    <row r="15" spans="1:22" ht="29.25" customHeight="1">
      <c r="A15" s="4">
        <v>14</v>
      </c>
      <c r="B15" s="8"/>
      <c r="C15" s="9"/>
      <c r="D15" s="9">
        <v>1</v>
      </c>
      <c r="E15" s="10" t="s">
        <v>14</v>
      </c>
      <c r="F15" s="114" t="s">
        <v>77</v>
      </c>
      <c r="G15" s="159">
        <v>6980</v>
      </c>
      <c r="H15" s="160">
        <f>6980000/30.126</f>
        <v>231693.55374095464</v>
      </c>
      <c r="I15" s="161">
        <v>0</v>
      </c>
      <c r="J15" s="164">
        <v>0</v>
      </c>
      <c r="K15" s="165">
        <v>0</v>
      </c>
      <c r="L15" s="164">
        <v>0</v>
      </c>
      <c r="M15" s="164">
        <v>0</v>
      </c>
      <c r="N15" s="162">
        <v>0</v>
      </c>
      <c r="O15" s="162">
        <v>0</v>
      </c>
      <c r="P15" s="162">
        <v>0</v>
      </c>
      <c r="Q15" s="163">
        <v>0</v>
      </c>
      <c r="R15" s="368"/>
      <c r="S15" s="369"/>
      <c r="T15" s="369"/>
      <c r="U15" s="369"/>
      <c r="V15" s="370"/>
    </row>
    <row r="16" spans="2:22" ht="29.25" customHeight="1">
      <c r="B16" s="8"/>
      <c r="C16" s="9"/>
      <c r="D16" s="9">
        <v>1</v>
      </c>
      <c r="E16" s="10" t="s">
        <v>14</v>
      </c>
      <c r="F16" s="114" t="s">
        <v>55</v>
      </c>
      <c r="G16" s="159">
        <v>2460</v>
      </c>
      <c r="H16" s="160">
        <f>2460000/30.126</f>
        <v>81657.04043019318</v>
      </c>
      <c r="I16" s="161">
        <v>0</v>
      </c>
      <c r="J16" s="164">
        <v>0</v>
      </c>
      <c r="K16" s="165">
        <v>0</v>
      </c>
      <c r="L16" s="164">
        <v>0</v>
      </c>
      <c r="M16" s="164">
        <v>0</v>
      </c>
      <c r="N16" s="162">
        <v>0</v>
      </c>
      <c r="O16" s="162">
        <v>0</v>
      </c>
      <c r="P16" s="162">
        <v>0</v>
      </c>
      <c r="Q16" s="163">
        <v>0</v>
      </c>
      <c r="R16" s="368"/>
      <c r="S16" s="374"/>
      <c r="T16" s="374"/>
      <c r="U16" s="374"/>
      <c r="V16" s="375"/>
    </row>
    <row r="17" spans="1:22" ht="29.25" customHeight="1" thickBot="1">
      <c r="A17" s="4">
        <v>6</v>
      </c>
      <c r="B17" s="47"/>
      <c r="C17" s="50"/>
      <c r="D17" s="50">
        <v>1</v>
      </c>
      <c r="E17" s="51" t="s">
        <v>14</v>
      </c>
      <c r="F17" s="116" t="s">
        <v>30</v>
      </c>
      <c r="G17" s="166">
        <v>100</v>
      </c>
      <c r="H17" s="167">
        <v>3950.07634</v>
      </c>
      <c r="I17" s="168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1689</v>
      </c>
      <c r="Q17" s="190">
        <f>H17-P17</f>
        <v>2261.07634</v>
      </c>
      <c r="R17" s="371"/>
      <c r="S17" s="372"/>
      <c r="T17" s="372"/>
      <c r="U17" s="372"/>
      <c r="V17" s="373"/>
    </row>
    <row r="18" spans="2:22" ht="29.25" customHeight="1" thickBot="1">
      <c r="B18" s="117"/>
      <c r="C18" s="118"/>
      <c r="D18" s="118"/>
      <c r="E18" s="119"/>
      <c r="F18" s="120" t="s">
        <v>71</v>
      </c>
      <c r="G18" s="170">
        <f aca="true" t="shared" si="0" ref="G18:Q18">SUM(G3:G17)</f>
        <v>59820</v>
      </c>
      <c r="H18" s="171">
        <f t="shared" si="0"/>
        <v>2386637.1514027524</v>
      </c>
      <c r="I18" s="171">
        <f t="shared" si="0"/>
        <v>0</v>
      </c>
      <c r="J18" s="171">
        <f t="shared" si="0"/>
        <v>0</v>
      </c>
      <c r="K18" s="171">
        <f t="shared" si="0"/>
        <v>117086.60321</v>
      </c>
      <c r="L18" s="171">
        <f t="shared" si="0"/>
        <v>370122.41767</v>
      </c>
      <c r="M18" s="171">
        <f t="shared" si="0"/>
        <v>356122.2396</v>
      </c>
      <c r="N18" s="171">
        <f t="shared" si="0"/>
        <v>228251.65219849965</v>
      </c>
      <c r="O18" s="171">
        <f t="shared" si="0"/>
        <v>217046.81199999998</v>
      </c>
      <c r="P18" s="171">
        <f t="shared" si="0"/>
        <v>140093.42599999995</v>
      </c>
      <c r="Q18" s="171">
        <f t="shared" si="0"/>
        <v>2261.07634</v>
      </c>
      <c r="R18" s="121"/>
      <c r="S18" s="122"/>
      <c r="T18" s="122"/>
      <c r="U18" s="122"/>
      <c r="V18" s="123"/>
    </row>
    <row r="19" spans="1:22" ht="8.25" customHeight="1" thickBot="1">
      <c r="A19" s="18"/>
      <c r="B19" s="195"/>
      <c r="C19" s="196"/>
      <c r="D19" s="196"/>
      <c r="E19" s="196"/>
      <c r="F19" s="197"/>
      <c r="G19" s="198"/>
      <c r="H19" s="172"/>
      <c r="I19" s="172"/>
      <c r="J19" s="194"/>
      <c r="K19" s="193"/>
      <c r="L19" s="194"/>
      <c r="M19" s="194"/>
      <c r="N19" s="172"/>
      <c r="O19" s="172"/>
      <c r="P19" s="172"/>
      <c r="Q19" s="172"/>
      <c r="R19" s="383"/>
      <c r="S19" s="384"/>
      <c r="T19" s="384"/>
      <c r="U19" s="384"/>
      <c r="V19" s="385"/>
    </row>
    <row r="20" spans="1:22" s="14" customFormat="1" ht="29.25" customHeight="1">
      <c r="A20" s="4">
        <v>15</v>
      </c>
      <c r="B20" s="125"/>
      <c r="C20" s="126"/>
      <c r="D20" s="126">
        <v>3</v>
      </c>
      <c r="E20" s="127" t="s">
        <v>14</v>
      </c>
      <c r="F20" s="124" t="s">
        <v>48</v>
      </c>
      <c r="G20" s="173">
        <v>970</v>
      </c>
      <c r="H20" s="174">
        <v>33543.07</v>
      </c>
      <c r="I20" s="175">
        <v>0</v>
      </c>
      <c r="J20" s="176">
        <v>0</v>
      </c>
      <c r="K20" s="177">
        <v>165.97</v>
      </c>
      <c r="L20" s="177">
        <v>10064.44</v>
      </c>
      <c r="M20" s="178">
        <v>9267</v>
      </c>
      <c r="N20" s="178">
        <f>H20-I20-J20-K20-L20-M20</f>
        <v>14045.659999999996</v>
      </c>
      <c r="O20" s="177">
        <v>0</v>
      </c>
      <c r="P20" s="177">
        <v>0</v>
      </c>
      <c r="Q20" s="191">
        <v>0</v>
      </c>
      <c r="R20" s="398" t="s">
        <v>66</v>
      </c>
      <c r="S20" s="399"/>
      <c r="T20" s="399"/>
      <c r="U20" s="399"/>
      <c r="V20" s="400"/>
    </row>
    <row r="21" spans="1:22" s="296" customFormat="1" ht="29.25" customHeight="1">
      <c r="A21" s="295">
        <v>16</v>
      </c>
      <c r="B21" s="322"/>
      <c r="C21" s="323"/>
      <c r="D21" s="323">
        <v>3</v>
      </c>
      <c r="E21" s="324" t="s">
        <v>14</v>
      </c>
      <c r="F21" s="325" t="s">
        <v>49</v>
      </c>
      <c r="G21" s="326">
        <v>1070</v>
      </c>
      <c r="H21" s="327">
        <f>1070000/30.126</f>
        <v>35517.49319524663</v>
      </c>
      <c r="I21" s="328">
        <v>0</v>
      </c>
      <c r="J21" s="329">
        <v>0</v>
      </c>
      <c r="K21" s="330">
        <v>0</v>
      </c>
      <c r="L21" s="330">
        <v>0</v>
      </c>
      <c r="M21" s="330">
        <v>0</v>
      </c>
      <c r="N21" s="330">
        <v>0</v>
      </c>
      <c r="O21" s="330">
        <v>0</v>
      </c>
      <c r="P21" s="330">
        <v>0</v>
      </c>
      <c r="Q21" s="331">
        <v>0</v>
      </c>
      <c r="R21" s="401"/>
      <c r="S21" s="402"/>
      <c r="T21" s="402"/>
      <c r="U21" s="402"/>
      <c r="V21" s="403"/>
    </row>
    <row r="22" spans="1:22" s="14" customFormat="1" ht="29.25" customHeight="1">
      <c r="A22" s="4"/>
      <c r="B22" s="128"/>
      <c r="C22" s="129"/>
      <c r="D22" s="129">
        <v>3</v>
      </c>
      <c r="E22" s="130" t="s">
        <v>14</v>
      </c>
      <c r="F22" s="115" t="s">
        <v>68</v>
      </c>
      <c r="G22" s="179">
        <v>100</v>
      </c>
      <c r="H22" s="180">
        <f>100000/30.126</f>
        <v>3319.391887406227</v>
      </c>
      <c r="I22" s="147">
        <v>0</v>
      </c>
      <c r="J22" s="148">
        <v>0</v>
      </c>
      <c r="K22" s="181">
        <v>0</v>
      </c>
      <c r="L22" s="181">
        <v>1106.46</v>
      </c>
      <c r="M22" s="181">
        <v>1106.46</v>
      </c>
      <c r="N22" s="181">
        <f>H22-I22-J22-K22-L22-M22</f>
        <v>1106.4718874062269</v>
      </c>
      <c r="O22" s="181">
        <v>0</v>
      </c>
      <c r="P22" s="181">
        <v>0</v>
      </c>
      <c r="Q22" s="182">
        <v>0</v>
      </c>
      <c r="R22" s="368"/>
      <c r="S22" s="374"/>
      <c r="T22" s="374"/>
      <c r="U22" s="374"/>
      <c r="V22" s="376"/>
    </row>
    <row r="23" spans="1:22" s="14" customFormat="1" ht="29.25" customHeight="1">
      <c r="A23" s="4"/>
      <c r="B23" s="128"/>
      <c r="C23" s="129"/>
      <c r="D23" s="129">
        <v>3</v>
      </c>
      <c r="E23" s="130" t="s">
        <v>14</v>
      </c>
      <c r="F23" s="115" t="s">
        <v>50</v>
      </c>
      <c r="G23" s="179">
        <v>980</v>
      </c>
      <c r="H23" s="180">
        <f>980000/30.126</f>
        <v>32530.040496581027</v>
      </c>
      <c r="I23" s="147">
        <v>0</v>
      </c>
      <c r="J23" s="148">
        <v>0</v>
      </c>
      <c r="K23" s="181">
        <v>0</v>
      </c>
      <c r="L23" s="181">
        <v>250</v>
      </c>
      <c r="M23" s="181">
        <v>10000</v>
      </c>
      <c r="N23" s="181">
        <v>15000</v>
      </c>
      <c r="O23" s="181">
        <f>H23-I23-J23-K23-L23-M23-N23</f>
        <v>7280.040496581027</v>
      </c>
      <c r="P23" s="181">
        <v>0</v>
      </c>
      <c r="Q23" s="182">
        <v>0</v>
      </c>
      <c r="R23" s="377"/>
      <c r="S23" s="378"/>
      <c r="T23" s="378"/>
      <c r="U23" s="378"/>
      <c r="V23" s="379"/>
    </row>
    <row r="24" spans="1:22" s="14" customFormat="1" ht="29.25" customHeight="1">
      <c r="A24" s="4">
        <v>17</v>
      </c>
      <c r="B24" s="128"/>
      <c r="C24" s="129"/>
      <c r="D24" s="129">
        <v>3</v>
      </c>
      <c r="E24" s="130" t="s">
        <v>14</v>
      </c>
      <c r="F24" s="115" t="s">
        <v>56</v>
      </c>
      <c r="G24" s="179">
        <v>490</v>
      </c>
      <c r="H24" s="180">
        <f>490000/30.126</f>
        <v>16265.020248290513</v>
      </c>
      <c r="I24" s="147">
        <v>0</v>
      </c>
      <c r="J24" s="148">
        <v>0</v>
      </c>
      <c r="K24" s="181">
        <v>0</v>
      </c>
      <c r="L24" s="181">
        <v>150</v>
      </c>
      <c r="M24" s="181">
        <v>10000</v>
      </c>
      <c r="N24" s="181">
        <f>H24-I24-J24-K24-L24-M24</f>
        <v>6115.020248290513</v>
      </c>
      <c r="O24" s="181">
        <v>0</v>
      </c>
      <c r="P24" s="181">
        <v>0</v>
      </c>
      <c r="Q24" s="182">
        <v>0</v>
      </c>
      <c r="R24" s="368"/>
      <c r="S24" s="374"/>
      <c r="T24" s="374"/>
      <c r="U24" s="374"/>
      <c r="V24" s="376"/>
    </row>
    <row r="25" spans="1:22" s="296" customFormat="1" ht="29.25" customHeight="1" thickBot="1">
      <c r="A25" s="295">
        <v>18</v>
      </c>
      <c r="B25" s="332"/>
      <c r="C25" s="333"/>
      <c r="D25" s="333">
        <v>3</v>
      </c>
      <c r="E25" s="334" t="s">
        <v>14</v>
      </c>
      <c r="F25" s="335" t="s">
        <v>57</v>
      </c>
      <c r="G25" s="336">
        <v>330</v>
      </c>
      <c r="H25" s="337">
        <v>1100</v>
      </c>
      <c r="I25" s="338">
        <v>0</v>
      </c>
      <c r="J25" s="339">
        <v>0</v>
      </c>
      <c r="K25" s="340">
        <v>0</v>
      </c>
      <c r="L25" s="340">
        <v>0</v>
      </c>
      <c r="M25" s="340">
        <v>0</v>
      </c>
      <c r="N25" s="340">
        <v>0</v>
      </c>
      <c r="O25" s="340">
        <v>0</v>
      </c>
      <c r="P25" s="340">
        <v>0</v>
      </c>
      <c r="Q25" s="341">
        <v>0</v>
      </c>
      <c r="R25" s="401"/>
      <c r="S25" s="402"/>
      <c r="T25" s="402"/>
      <c r="U25" s="402"/>
      <c r="V25" s="403"/>
    </row>
    <row r="26" spans="1:22" s="14" customFormat="1" ht="29.25" customHeight="1" thickBot="1" thickTop="1">
      <c r="A26" s="4"/>
      <c r="B26" s="136"/>
      <c r="C26" s="137"/>
      <c r="D26" s="137"/>
      <c r="E26" s="138"/>
      <c r="F26" s="144" t="s">
        <v>70</v>
      </c>
      <c r="G26" s="183">
        <f>SUM(G20:G25)</f>
        <v>3940</v>
      </c>
      <c r="H26" s="294">
        <f aca="true" t="shared" si="1" ref="H26:Q26">SUM(H20:H25)</f>
        <v>122275.01582752439</v>
      </c>
      <c r="I26" s="294">
        <f t="shared" si="1"/>
        <v>0</v>
      </c>
      <c r="J26" s="294">
        <f t="shared" si="1"/>
        <v>0</v>
      </c>
      <c r="K26" s="294">
        <f t="shared" si="1"/>
        <v>165.97</v>
      </c>
      <c r="L26" s="294">
        <f t="shared" si="1"/>
        <v>11570.900000000001</v>
      </c>
      <c r="M26" s="294">
        <f t="shared" si="1"/>
        <v>30373.46</v>
      </c>
      <c r="N26" s="294">
        <f t="shared" si="1"/>
        <v>36267.152135696735</v>
      </c>
      <c r="O26" s="294">
        <f t="shared" si="1"/>
        <v>7280.040496581027</v>
      </c>
      <c r="P26" s="294">
        <f t="shared" si="1"/>
        <v>0</v>
      </c>
      <c r="Q26" s="294">
        <f t="shared" si="1"/>
        <v>0</v>
      </c>
      <c r="R26" s="139"/>
      <c r="S26" s="140"/>
      <c r="T26" s="140"/>
      <c r="U26" s="140"/>
      <c r="V26" s="141"/>
    </row>
    <row r="27" spans="1:22" s="14" customFormat="1" ht="11.25" customHeight="1" thickBot="1">
      <c r="A27" s="18"/>
      <c r="B27" s="269"/>
      <c r="C27" s="196"/>
      <c r="D27" s="196"/>
      <c r="E27" s="270"/>
      <c r="F27" s="225"/>
      <c r="G27" s="226"/>
      <c r="H27" s="241"/>
      <c r="I27" s="271"/>
      <c r="J27" s="172"/>
      <c r="K27" s="272"/>
      <c r="L27" s="272"/>
      <c r="M27" s="272"/>
      <c r="N27" s="272"/>
      <c r="O27" s="272"/>
      <c r="P27" s="272"/>
      <c r="Q27" s="249"/>
      <c r="R27" s="380"/>
      <c r="S27" s="381"/>
      <c r="T27" s="381"/>
      <c r="U27" s="381"/>
      <c r="V27" s="382"/>
    </row>
    <row r="28" spans="1:22" ht="29.25" customHeight="1">
      <c r="A28" s="4">
        <v>11</v>
      </c>
      <c r="B28" s="273"/>
      <c r="C28" s="126"/>
      <c r="D28" s="126">
        <v>4</v>
      </c>
      <c r="E28" s="274" t="s">
        <v>14</v>
      </c>
      <c r="F28" s="229" t="s">
        <v>67</v>
      </c>
      <c r="G28" s="230">
        <v>1520</v>
      </c>
      <c r="H28" s="243">
        <f>1520000/30.126</f>
        <v>50454.75668857465</v>
      </c>
      <c r="I28" s="275">
        <v>0</v>
      </c>
      <c r="J28" s="276">
        <v>0</v>
      </c>
      <c r="K28" s="276">
        <v>0</v>
      </c>
      <c r="L28" s="276">
        <v>9958.18</v>
      </c>
      <c r="M28" s="276">
        <v>13277.57</v>
      </c>
      <c r="N28" s="276">
        <f>H28-I28-J28-K28-L28-M28</f>
        <v>27219.00668857465</v>
      </c>
      <c r="O28" s="276">
        <v>0</v>
      </c>
      <c r="P28" s="277">
        <v>0</v>
      </c>
      <c r="Q28" s="243">
        <v>0</v>
      </c>
      <c r="R28" s="369"/>
      <c r="S28" s="374"/>
      <c r="T28" s="374"/>
      <c r="U28" s="374"/>
      <c r="V28" s="375"/>
    </row>
    <row r="29" spans="1:22" ht="29.25" customHeight="1">
      <c r="A29" s="4">
        <v>12</v>
      </c>
      <c r="B29" s="199"/>
      <c r="C29" s="129"/>
      <c r="D29" s="129">
        <v>4</v>
      </c>
      <c r="E29" s="200" t="s">
        <v>14</v>
      </c>
      <c r="F29" s="231" t="s">
        <v>4</v>
      </c>
      <c r="G29" s="232">
        <v>12640</v>
      </c>
      <c r="H29" s="185">
        <f>12640000/30.126</f>
        <v>419571.13456814707</v>
      </c>
      <c r="I29" s="240">
        <v>0</v>
      </c>
      <c r="J29" s="149">
        <v>0</v>
      </c>
      <c r="K29" s="149">
        <v>0</v>
      </c>
      <c r="L29" s="149">
        <v>66387.84</v>
      </c>
      <c r="M29" s="149">
        <v>66387.84</v>
      </c>
      <c r="N29" s="149">
        <v>66387.84</v>
      </c>
      <c r="O29" s="149">
        <v>69387.84</v>
      </c>
      <c r="P29" s="248">
        <v>76387.84</v>
      </c>
      <c r="Q29" s="185">
        <f>H29-I29-J29-K29-L29-M29-N29-O29-P29</f>
        <v>74631.93456814709</v>
      </c>
      <c r="R29" s="369"/>
      <c r="S29" s="374"/>
      <c r="T29" s="374"/>
      <c r="U29" s="374"/>
      <c r="V29" s="375"/>
    </row>
    <row r="30" spans="1:22" s="14" customFormat="1" ht="33" customHeight="1">
      <c r="A30" s="18">
        <v>8</v>
      </c>
      <c r="B30" s="128"/>
      <c r="C30" s="290"/>
      <c r="D30" s="129">
        <v>4</v>
      </c>
      <c r="E30" s="201" t="s">
        <v>14</v>
      </c>
      <c r="F30" s="233" t="s">
        <v>58</v>
      </c>
      <c r="G30" s="232">
        <v>1280</v>
      </c>
      <c r="H30" s="244">
        <f>1280000/30.126</f>
        <v>42488.2161587997</v>
      </c>
      <c r="I30" s="224">
        <v>0</v>
      </c>
      <c r="J30" s="202">
        <v>0</v>
      </c>
      <c r="K30" s="202">
        <v>0</v>
      </c>
      <c r="L30" s="202">
        <v>9340.44</v>
      </c>
      <c r="M30" s="202">
        <v>12793.8</v>
      </c>
      <c r="N30" s="202">
        <v>8163.7</v>
      </c>
      <c r="O30" s="297">
        <f>H30-L30-M30-N30</f>
        <v>12190.276158799701</v>
      </c>
      <c r="P30" s="248">
        <v>0</v>
      </c>
      <c r="Q30" s="185">
        <v>0</v>
      </c>
      <c r="R30" s="369"/>
      <c r="S30" s="374"/>
      <c r="T30" s="374"/>
      <c r="U30" s="374"/>
      <c r="V30" s="375"/>
    </row>
    <row r="31" spans="1:22" s="14" customFormat="1" ht="29.25" customHeight="1">
      <c r="A31" s="4">
        <v>9</v>
      </c>
      <c r="B31" s="128"/>
      <c r="C31" s="290"/>
      <c r="D31" s="129">
        <v>4</v>
      </c>
      <c r="E31" s="201" t="s">
        <v>14</v>
      </c>
      <c r="F31" s="233" t="s">
        <v>59</v>
      </c>
      <c r="G31" s="232">
        <v>1190</v>
      </c>
      <c r="H31" s="244">
        <f>1190000/30.126</f>
        <v>39500.763460134105</v>
      </c>
      <c r="I31" s="224">
        <v>0</v>
      </c>
      <c r="J31" s="202">
        <v>0</v>
      </c>
      <c r="K31" s="202">
        <v>164.31</v>
      </c>
      <c r="L31" s="202">
        <v>0</v>
      </c>
      <c r="M31" s="202">
        <v>0</v>
      </c>
      <c r="N31" s="202">
        <v>19668.23</v>
      </c>
      <c r="O31" s="297">
        <f>H31-I31-J31-K31-L31-M31-N31</f>
        <v>19668.223460134108</v>
      </c>
      <c r="P31" s="248">
        <v>0</v>
      </c>
      <c r="Q31" s="185">
        <v>0</v>
      </c>
      <c r="R31" s="369"/>
      <c r="S31" s="374"/>
      <c r="T31" s="374"/>
      <c r="U31" s="374"/>
      <c r="V31" s="375"/>
    </row>
    <row r="32" spans="1:22" s="14" customFormat="1" ht="29.25" customHeight="1" thickBot="1">
      <c r="A32" s="4"/>
      <c r="B32" s="142"/>
      <c r="C32" s="203"/>
      <c r="D32" s="143">
        <v>4</v>
      </c>
      <c r="E32" s="204" t="s">
        <v>14</v>
      </c>
      <c r="F32" s="234" t="s">
        <v>60</v>
      </c>
      <c r="G32" s="235">
        <v>1350</v>
      </c>
      <c r="H32" s="245">
        <f>1350000/30.126</f>
        <v>44811.79047998406</v>
      </c>
      <c r="I32" s="205">
        <v>0</v>
      </c>
      <c r="J32" s="206">
        <v>0</v>
      </c>
      <c r="K32" s="206">
        <f>126.14+126.14</f>
        <v>252.28</v>
      </c>
      <c r="L32" s="206">
        <v>4514</v>
      </c>
      <c r="M32" s="206">
        <v>18693</v>
      </c>
      <c r="N32" s="206">
        <v>18693</v>
      </c>
      <c r="O32" s="348">
        <f>H32-K32-L32-M32-N32</f>
        <v>2659.510479984063</v>
      </c>
      <c r="P32" s="207">
        <v>0</v>
      </c>
      <c r="Q32" s="251">
        <v>0</v>
      </c>
      <c r="R32" s="369" t="s">
        <v>76</v>
      </c>
      <c r="S32" s="374"/>
      <c r="T32" s="374"/>
      <c r="U32" s="374"/>
      <c r="V32" s="375"/>
    </row>
    <row r="33" spans="1:22" s="14" customFormat="1" ht="29.25" customHeight="1" thickTop="1">
      <c r="A33" s="4"/>
      <c r="B33" s="291"/>
      <c r="C33" s="208"/>
      <c r="D33" s="209">
        <v>4</v>
      </c>
      <c r="E33" s="210" t="s">
        <v>14</v>
      </c>
      <c r="F33" s="236" t="s">
        <v>61</v>
      </c>
      <c r="G33" s="237">
        <v>360</v>
      </c>
      <c r="H33" s="246">
        <f>360000/30.126</f>
        <v>11949.810794662417</v>
      </c>
      <c r="I33" s="211"/>
      <c r="J33" s="212"/>
      <c r="K33" s="212"/>
      <c r="L33" s="212"/>
      <c r="M33" s="212"/>
      <c r="N33" s="213"/>
      <c r="O33" s="214"/>
      <c r="P33" s="215"/>
      <c r="Q33" s="252"/>
      <c r="R33" s="369"/>
      <c r="S33" s="374"/>
      <c r="T33" s="374"/>
      <c r="U33" s="374"/>
      <c r="V33" s="375"/>
    </row>
    <row r="34" spans="1:22" s="14" customFormat="1" ht="29.25" customHeight="1">
      <c r="A34" s="4"/>
      <c r="B34" s="292"/>
      <c r="C34" s="216"/>
      <c r="D34" s="217">
        <v>4</v>
      </c>
      <c r="E34" s="218" t="s">
        <v>14</v>
      </c>
      <c r="F34" s="238" t="s">
        <v>62</v>
      </c>
      <c r="G34" s="239">
        <v>1150</v>
      </c>
      <c r="H34" s="247">
        <f>1150000/30.126</f>
        <v>38173.00670517161</v>
      </c>
      <c r="I34" s="219"/>
      <c r="J34" s="220"/>
      <c r="K34" s="220"/>
      <c r="L34" s="220"/>
      <c r="M34" s="220"/>
      <c r="N34" s="221"/>
      <c r="O34" s="222"/>
      <c r="P34" s="223"/>
      <c r="Q34" s="253"/>
      <c r="R34" s="369"/>
      <c r="S34" s="374"/>
      <c r="T34" s="374"/>
      <c r="U34" s="374"/>
      <c r="V34" s="375"/>
    </row>
    <row r="35" spans="1:22" s="14" customFormat="1" ht="29.25" customHeight="1">
      <c r="A35" s="4"/>
      <c r="B35" s="292"/>
      <c r="C35" s="216"/>
      <c r="D35" s="217">
        <v>4</v>
      </c>
      <c r="E35" s="218" t="s">
        <v>14</v>
      </c>
      <c r="F35" s="238" t="s">
        <v>63</v>
      </c>
      <c r="G35" s="239">
        <v>470</v>
      </c>
      <c r="H35" s="247">
        <f>470000/30.126</f>
        <v>15601.141870809268</v>
      </c>
      <c r="I35" s="219"/>
      <c r="J35" s="220"/>
      <c r="K35" s="220"/>
      <c r="L35" s="220"/>
      <c r="M35" s="220"/>
      <c r="N35" s="221"/>
      <c r="O35" s="222"/>
      <c r="P35" s="223"/>
      <c r="Q35" s="253"/>
      <c r="R35" s="369"/>
      <c r="S35" s="374"/>
      <c r="T35" s="374"/>
      <c r="U35" s="374"/>
      <c r="V35" s="375"/>
    </row>
    <row r="36" spans="1:22" s="14" customFormat="1" ht="29.25" customHeight="1" thickBot="1">
      <c r="A36" s="4"/>
      <c r="B36" s="293"/>
      <c r="C36" s="278"/>
      <c r="D36" s="279">
        <v>4</v>
      </c>
      <c r="E36" s="280" t="s">
        <v>14</v>
      </c>
      <c r="F36" s="281" t="s">
        <v>64</v>
      </c>
      <c r="G36" s="282">
        <v>820</v>
      </c>
      <c r="H36" s="283">
        <f>820000/30.126</f>
        <v>27219.013476731063</v>
      </c>
      <c r="I36" s="284"/>
      <c r="J36" s="285"/>
      <c r="K36" s="285"/>
      <c r="L36" s="285"/>
      <c r="M36" s="285"/>
      <c r="N36" s="286"/>
      <c r="O36" s="287"/>
      <c r="P36" s="288"/>
      <c r="Q36" s="289"/>
      <c r="R36" s="412"/>
      <c r="S36" s="372"/>
      <c r="T36" s="372"/>
      <c r="U36" s="372"/>
      <c r="V36" s="373"/>
    </row>
    <row r="37" spans="1:22" s="14" customFormat="1" ht="29.25" customHeight="1" thickBot="1">
      <c r="A37" s="4"/>
      <c r="B37" s="261"/>
      <c r="C37" s="262"/>
      <c r="D37" s="263"/>
      <c r="E37" s="264"/>
      <c r="F37" s="265" t="s">
        <v>69</v>
      </c>
      <c r="G37" s="266">
        <f>SUM(G28:G36)</f>
        <v>20780</v>
      </c>
      <c r="H37" s="351">
        <f aca="true" t="shared" si="2" ref="H37:Q37">SUM(H28:H36)</f>
        <v>689769.634203014</v>
      </c>
      <c r="I37" s="352">
        <f t="shared" si="2"/>
        <v>0</v>
      </c>
      <c r="J37" s="353">
        <f t="shared" si="2"/>
        <v>0</v>
      </c>
      <c r="K37" s="353">
        <f t="shared" si="2"/>
        <v>416.59000000000003</v>
      </c>
      <c r="L37" s="353">
        <f t="shared" si="2"/>
        <v>90200.45999999999</v>
      </c>
      <c r="M37" s="353">
        <f t="shared" si="2"/>
        <v>111152.21</v>
      </c>
      <c r="N37" s="353">
        <f t="shared" si="2"/>
        <v>140131.77668857464</v>
      </c>
      <c r="O37" s="353">
        <f t="shared" si="2"/>
        <v>103905.85009891787</v>
      </c>
      <c r="P37" s="353">
        <f t="shared" si="2"/>
        <v>76387.84</v>
      </c>
      <c r="Q37" s="351">
        <f t="shared" si="2"/>
        <v>74631.93456814709</v>
      </c>
      <c r="R37" s="267"/>
      <c r="S37" s="267"/>
      <c r="T37" s="267"/>
      <c r="U37" s="267"/>
      <c r="V37" s="268"/>
    </row>
    <row r="38" spans="2:22" s="16" customFormat="1" ht="9.75" customHeight="1" thickBot="1">
      <c r="B38" s="254"/>
      <c r="C38" s="255"/>
      <c r="D38" s="256"/>
      <c r="E38" s="257"/>
      <c r="F38" s="227"/>
      <c r="G38" s="228"/>
      <c r="H38" s="242"/>
      <c r="I38" s="349"/>
      <c r="J38" s="350"/>
      <c r="K38" s="258"/>
      <c r="L38" s="258"/>
      <c r="M38" s="258"/>
      <c r="N38" s="258"/>
      <c r="O38" s="258"/>
      <c r="P38" s="258"/>
      <c r="Q38" s="250"/>
      <c r="R38" s="259"/>
      <c r="S38" s="260"/>
      <c r="T38" s="260"/>
      <c r="U38" s="260"/>
      <c r="V38" s="260"/>
    </row>
    <row r="39" spans="1:19" s="16" customFormat="1" ht="24.75" customHeight="1" thickBot="1">
      <c r="A39" s="298"/>
      <c r="B39" s="299"/>
      <c r="C39" s="411" t="s">
        <v>73</v>
      </c>
      <c r="D39" s="411"/>
      <c r="E39" s="411"/>
      <c r="F39" s="411"/>
      <c r="G39" s="411"/>
      <c r="H39" s="111"/>
      <c r="I39" s="106"/>
      <c r="J39" s="57"/>
      <c r="K39" s="57"/>
      <c r="L39" s="57"/>
      <c r="M39" s="57"/>
      <c r="N39" s="57"/>
      <c r="O39" s="57"/>
      <c r="P39" s="57"/>
      <c r="Q39" s="57"/>
      <c r="R39" s="15"/>
      <c r="S39" s="15"/>
    </row>
    <row r="40" spans="1:17" ht="29.25" customHeight="1">
      <c r="A40" s="4">
        <v>1</v>
      </c>
      <c r="B40" s="40" t="s">
        <v>38</v>
      </c>
      <c r="C40" s="41" t="s">
        <v>5</v>
      </c>
      <c r="D40" s="41">
        <v>27</v>
      </c>
      <c r="E40" s="42" t="s">
        <v>15</v>
      </c>
      <c r="F40" s="59" t="s">
        <v>34</v>
      </c>
      <c r="G40" s="307">
        <v>5050</v>
      </c>
      <c r="H40" s="308">
        <v>5050</v>
      </c>
      <c r="I40" s="309">
        <v>0</v>
      </c>
      <c r="J40" s="310">
        <v>70</v>
      </c>
      <c r="K40" s="310">
        <v>30</v>
      </c>
      <c r="L40" s="310">
        <v>551</v>
      </c>
      <c r="M40" s="310">
        <v>920</v>
      </c>
      <c r="N40" s="310">
        <v>1113</v>
      </c>
      <c r="O40" s="310">
        <v>1168</v>
      </c>
      <c r="P40" s="310">
        <v>898</v>
      </c>
      <c r="Q40" s="310">
        <v>300</v>
      </c>
    </row>
    <row r="41" spans="1:17" s="18" customFormat="1" ht="29.25" customHeight="1">
      <c r="A41" s="18">
        <v>2</v>
      </c>
      <c r="B41" s="17"/>
      <c r="C41" s="11" t="s">
        <v>15</v>
      </c>
      <c r="D41" s="11">
        <v>21</v>
      </c>
      <c r="E41" s="12" t="s">
        <v>15</v>
      </c>
      <c r="F41" s="60" t="s">
        <v>72</v>
      </c>
      <c r="G41" s="302">
        <v>400</v>
      </c>
      <c r="H41" s="303">
        <v>0</v>
      </c>
      <c r="I41" s="304">
        <v>100</v>
      </c>
      <c r="J41" s="304">
        <v>75</v>
      </c>
      <c r="K41" s="304">
        <v>50</v>
      </c>
      <c r="L41" s="304">
        <v>50</v>
      </c>
      <c r="M41" s="304">
        <v>35</v>
      </c>
      <c r="N41" s="304">
        <v>35</v>
      </c>
      <c r="O41" s="304">
        <v>35</v>
      </c>
      <c r="P41" s="304">
        <v>20</v>
      </c>
      <c r="Q41" s="305"/>
    </row>
    <row r="42" spans="1:17" s="18" customFormat="1" ht="29.25" customHeight="1">
      <c r="A42" s="4">
        <v>3</v>
      </c>
      <c r="B42" s="17"/>
      <c r="C42" s="11" t="s">
        <v>15</v>
      </c>
      <c r="D42" s="11"/>
      <c r="E42" s="12" t="s">
        <v>15</v>
      </c>
      <c r="F42" s="60" t="s">
        <v>32</v>
      </c>
      <c r="G42" s="302">
        <v>40</v>
      </c>
      <c r="H42" s="311">
        <v>40</v>
      </c>
      <c r="I42" s="312">
        <v>0</v>
      </c>
      <c r="J42" s="313">
        <v>10</v>
      </c>
      <c r="K42" s="313">
        <v>15</v>
      </c>
      <c r="L42" s="313">
        <v>15</v>
      </c>
      <c r="M42" s="312">
        <v>0</v>
      </c>
      <c r="N42" s="312">
        <v>0</v>
      </c>
      <c r="O42" s="312">
        <v>0</v>
      </c>
      <c r="P42" s="314">
        <v>0</v>
      </c>
      <c r="Q42" s="314">
        <v>0</v>
      </c>
    </row>
    <row r="43" spans="1:17" ht="29.25" customHeight="1">
      <c r="A43" s="18">
        <v>4</v>
      </c>
      <c r="B43" s="8" t="s">
        <v>38</v>
      </c>
      <c r="C43" s="9" t="s">
        <v>15</v>
      </c>
      <c r="D43" s="9">
        <v>24</v>
      </c>
      <c r="E43" s="10" t="s">
        <v>15</v>
      </c>
      <c r="F43" s="60" t="s">
        <v>2</v>
      </c>
      <c r="G43" s="315">
        <v>100</v>
      </c>
      <c r="H43" s="316">
        <v>100</v>
      </c>
      <c r="I43" s="314">
        <v>0</v>
      </c>
      <c r="J43" s="313">
        <v>50</v>
      </c>
      <c r="K43" s="313">
        <v>50</v>
      </c>
      <c r="L43" s="314">
        <v>0</v>
      </c>
      <c r="M43" s="314">
        <v>0</v>
      </c>
      <c r="N43" s="314">
        <v>0</v>
      </c>
      <c r="O43" s="314">
        <v>0</v>
      </c>
      <c r="P43" s="314">
        <v>0</v>
      </c>
      <c r="Q43" s="314">
        <v>0</v>
      </c>
    </row>
    <row r="44" spans="1:17" ht="29.25" customHeight="1">
      <c r="A44" s="4">
        <v>5</v>
      </c>
      <c r="B44" s="47"/>
      <c r="C44" s="50"/>
      <c r="D44" s="50"/>
      <c r="E44" s="51"/>
      <c r="F44" s="61" t="s">
        <v>35</v>
      </c>
      <c r="G44" s="317">
        <v>110</v>
      </c>
      <c r="H44" s="318">
        <f>110000/30.126</f>
        <v>3651.3310761468497</v>
      </c>
      <c r="I44" s="85"/>
      <c r="J44" s="86"/>
      <c r="K44" s="86"/>
      <c r="L44" s="86"/>
      <c r="M44" s="91">
        <v>1651.33</v>
      </c>
      <c r="N44" s="306">
        <f>H44-M44</f>
        <v>2000.0010761468498</v>
      </c>
      <c r="O44" s="85"/>
      <c r="P44" s="85"/>
      <c r="Q44" s="85"/>
    </row>
    <row r="45" spans="2:19" s="14" customFormat="1" ht="35.25" customHeight="1" thickBot="1">
      <c r="B45" s="43"/>
      <c r="C45" s="44"/>
      <c r="D45" s="45"/>
      <c r="E45" s="46"/>
      <c r="F45" s="52" t="s">
        <v>42</v>
      </c>
      <c r="G45" s="87">
        <f>SUM(G40:G44)</f>
        <v>5700</v>
      </c>
      <c r="H45" s="112"/>
      <c r="I45" s="88">
        <f aca="true" t="shared" si="3" ref="I45:Q45">SUM(I40:I44)</f>
        <v>100</v>
      </c>
      <c r="J45" s="88">
        <f t="shared" si="3"/>
        <v>205</v>
      </c>
      <c r="K45" s="88">
        <f t="shared" si="3"/>
        <v>145</v>
      </c>
      <c r="L45" s="88">
        <f t="shared" si="3"/>
        <v>616</v>
      </c>
      <c r="M45" s="88">
        <f t="shared" si="3"/>
        <v>2606.33</v>
      </c>
      <c r="N45" s="88">
        <f t="shared" si="3"/>
        <v>3148.0010761468498</v>
      </c>
      <c r="O45" s="88">
        <f t="shared" si="3"/>
        <v>1203</v>
      </c>
      <c r="P45" s="88">
        <f t="shared" si="3"/>
        <v>918</v>
      </c>
      <c r="Q45" s="88">
        <f t="shared" si="3"/>
        <v>300</v>
      </c>
      <c r="R45" s="13"/>
      <c r="S45" s="13"/>
    </row>
    <row r="46" spans="1:17" ht="25.5" customHeight="1" thickBot="1">
      <c r="A46" s="404"/>
      <c r="B46" s="409"/>
      <c r="C46" s="409"/>
      <c r="D46" s="409"/>
      <c r="E46" s="409"/>
      <c r="F46" s="410"/>
      <c r="G46" s="89"/>
      <c r="H46" s="89"/>
      <c r="I46" s="90"/>
      <c r="J46" s="90"/>
      <c r="K46" s="90"/>
      <c r="L46" s="90"/>
      <c r="M46" s="90"/>
      <c r="N46" s="90"/>
      <c r="O46" s="90"/>
      <c r="P46" s="90"/>
      <c r="Q46" s="90"/>
    </row>
    <row r="47" spans="3:17" ht="17.25" customHeight="1" thickBot="1">
      <c r="C47" s="408" t="s">
        <v>40</v>
      </c>
      <c r="D47" s="408"/>
      <c r="E47" s="408"/>
      <c r="F47" s="408"/>
      <c r="G47" s="408"/>
      <c r="H47" s="83"/>
      <c r="I47" s="92"/>
      <c r="J47" s="92"/>
      <c r="K47" s="92"/>
      <c r="L47" s="92"/>
      <c r="M47" s="92"/>
      <c r="N47" s="92"/>
      <c r="O47" s="93"/>
      <c r="P47" s="93"/>
      <c r="Q47" s="93"/>
    </row>
    <row r="48" spans="2:17" s="18" customFormat="1" ht="21" customHeight="1">
      <c r="B48" s="22"/>
      <c r="C48" s="34" t="s">
        <v>5</v>
      </c>
      <c r="D48" s="23" t="s">
        <v>6</v>
      </c>
      <c r="E48" s="23" t="s">
        <v>14</v>
      </c>
      <c r="F48" s="53" t="s">
        <v>0</v>
      </c>
      <c r="G48" s="24" t="s">
        <v>1</v>
      </c>
      <c r="H48" s="24"/>
      <c r="I48" s="105">
        <v>2007</v>
      </c>
      <c r="J48" s="105">
        <v>2008</v>
      </c>
      <c r="K48" s="105">
        <v>2009</v>
      </c>
      <c r="L48" s="105">
        <v>2010</v>
      </c>
      <c r="M48" s="105">
        <v>2011</v>
      </c>
      <c r="N48" s="105">
        <v>2012</v>
      </c>
      <c r="O48" s="105">
        <v>2013</v>
      </c>
      <c r="P48" s="105">
        <v>2014</v>
      </c>
      <c r="Q48" s="105">
        <v>2015</v>
      </c>
    </row>
    <row r="49" spans="2:17" ht="16.5" customHeight="1">
      <c r="B49" s="8" t="s">
        <v>19</v>
      </c>
      <c r="C49" s="9" t="s">
        <v>5</v>
      </c>
      <c r="D49" s="9">
        <v>8</v>
      </c>
      <c r="E49" s="9" t="s">
        <v>14</v>
      </c>
      <c r="F49" s="62" t="s">
        <v>3</v>
      </c>
      <c r="G49" s="94"/>
      <c r="H49" s="94"/>
      <c r="I49" s="94"/>
      <c r="J49" s="94"/>
      <c r="K49" s="94"/>
      <c r="L49" s="94"/>
      <c r="M49" s="97"/>
      <c r="N49" s="97"/>
      <c r="O49" s="94"/>
      <c r="P49" s="94"/>
      <c r="Q49" s="94"/>
    </row>
    <row r="50" spans="2:17" ht="16.5" customHeight="1">
      <c r="B50" s="8" t="s">
        <v>19</v>
      </c>
      <c r="C50" s="9" t="s">
        <v>5</v>
      </c>
      <c r="D50" s="9">
        <v>9</v>
      </c>
      <c r="E50" s="9" t="s">
        <v>14</v>
      </c>
      <c r="F50" s="62" t="s">
        <v>12</v>
      </c>
      <c r="G50" s="102"/>
      <c r="H50" s="102"/>
      <c r="I50" s="94"/>
      <c r="J50" s="94"/>
      <c r="K50" s="94"/>
      <c r="L50" s="94"/>
      <c r="M50" s="94"/>
      <c r="N50" s="94"/>
      <c r="O50" s="94"/>
      <c r="P50" s="97"/>
      <c r="Q50" s="97"/>
    </row>
    <row r="51" spans="2:17" s="18" customFormat="1" ht="16.5" customHeight="1">
      <c r="B51" s="17"/>
      <c r="C51" s="11" t="s">
        <v>15</v>
      </c>
      <c r="D51" s="11">
        <v>23</v>
      </c>
      <c r="E51" s="11" t="s">
        <v>15</v>
      </c>
      <c r="F51" s="62" t="s">
        <v>8</v>
      </c>
      <c r="G51" s="319">
        <v>635</v>
      </c>
      <c r="H51" s="319"/>
      <c r="I51" s="319">
        <v>0</v>
      </c>
      <c r="J51" s="95">
        <v>0</v>
      </c>
      <c r="K51" s="96">
        <v>0</v>
      </c>
      <c r="L51" s="96">
        <v>0</v>
      </c>
      <c r="M51" s="96">
        <v>0</v>
      </c>
      <c r="N51" s="94">
        <v>0</v>
      </c>
      <c r="O51" s="94">
        <v>0</v>
      </c>
      <c r="P51" s="94">
        <v>0</v>
      </c>
      <c r="Q51" s="94">
        <v>0</v>
      </c>
    </row>
    <row r="52" spans="2:17" s="18" customFormat="1" ht="16.5" customHeight="1">
      <c r="B52" s="17"/>
      <c r="C52" s="11" t="s">
        <v>5</v>
      </c>
      <c r="D52" s="11"/>
      <c r="E52" s="11"/>
      <c r="F52" s="62" t="s">
        <v>18</v>
      </c>
      <c r="G52" s="319">
        <v>6500</v>
      </c>
      <c r="H52" s="319"/>
      <c r="I52" s="319">
        <v>0</v>
      </c>
      <c r="J52" s="345">
        <v>0</v>
      </c>
      <c r="K52" s="319">
        <v>0</v>
      </c>
      <c r="L52" s="319">
        <v>0</v>
      </c>
      <c r="M52" s="321">
        <v>1500</v>
      </c>
      <c r="N52" s="321">
        <v>2500</v>
      </c>
      <c r="O52" s="321">
        <v>2500</v>
      </c>
      <c r="P52" s="94">
        <v>0</v>
      </c>
      <c r="Q52" s="94">
        <v>0</v>
      </c>
    </row>
    <row r="53" spans="2:17" s="18" customFormat="1" ht="16.5" customHeight="1">
      <c r="B53" s="17"/>
      <c r="C53" s="11" t="s">
        <v>15</v>
      </c>
      <c r="D53" s="11" t="s">
        <v>7</v>
      </c>
      <c r="E53" s="11" t="s">
        <v>15</v>
      </c>
      <c r="F53" s="62" t="s">
        <v>22</v>
      </c>
      <c r="G53" s="319">
        <v>3100</v>
      </c>
      <c r="H53" s="319">
        <f>3100000/30.126</f>
        <v>102901.14850959304</v>
      </c>
      <c r="I53" s="319">
        <v>0</v>
      </c>
      <c r="J53" s="320">
        <v>18356</v>
      </c>
      <c r="K53" s="94"/>
      <c r="L53" s="94"/>
      <c r="M53" s="94"/>
      <c r="N53" s="94"/>
      <c r="O53" s="94"/>
      <c r="P53" s="94">
        <v>0</v>
      </c>
      <c r="Q53" s="94">
        <v>0</v>
      </c>
    </row>
    <row r="54" spans="2:17" s="18" customFormat="1" ht="16.5" customHeight="1">
      <c r="B54" s="17"/>
      <c r="C54" s="11" t="s">
        <v>15</v>
      </c>
      <c r="D54" s="11"/>
      <c r="E54" s="11" t="s">
        <v>15</v>
      </c>
      <c r="F54" s="62" t="s">
        <v>33</v>
      </c>
      <c r="G54" s="319">
        <v>1050</v>
      </c>
      <c r="H54" s="319"/>
      <c r="I54" s="319">
        <v>0</v>
      </c>
      <c r="J54" s="320">
        <v>200</v>
      </c>
      <c r="K54" s="321">
        <v>200</v>
      </c>
      <c r="L54" s="321">
        <v>200</v>
      </c>
      <c r="M54" s="321">
        <v>200</v>
      </c>
      <c r="N54" s="321">
        <v>150</v>
      </c>
      <c r="O54" s="321">
        <v>100</v>
      </c>
      <c r="P54" s="319">
        <v>0</v>
      </c>
      <c r="Q54" s="319">
        <v>0</v>
      </c>
    </row>
    <row r="55" spans="2:17" s="18" customFormat="1" ht="16.5" customHeight="1">
      <c r="B55" s="17"/>
      <c r="C55" s="11" t="s">
        <v>15</v>
      </c>
      <c r="D55" s="11" t="s">
        <v>9</v>
      </c>
      <c r="E55" s="11" t="s">
        <v>14</v>
      </c>
      <c r="F55" s="62" t="s">
        <v>11</v>
      </c>
      <c r="G55" s="319">
        <v>700</v>
      </c>
      <c r="H55" s="319"/>
      <c r="I55" s="319">
        <v>0</v>
      </c>
      <c r="J55" s="345">
        <v>0</v>
      </c>
      <c r="K55" s="319">
        <v>0</v>
      </c>
      <c r="L55" s="319">
        <v>0</v>
      </c>
      <c r="M55" s="321">
        <v>300</v>
      </c>
      <c r="N55" s="96">
        <v>400</v>
      </c>
      <c r="O55" s="94">
        <v>0</v>
      </c>
      <c r="P55" s="94">
        <v>0</v>
      </c>
      <c r="Q55" s="94">
        <v>0</v>
      </c>
    </row>
    <row r="56" spans="2:17" s="18" customFormat="1" ht="16.5" customHeight="1">
      <c r="B56" s="17"/>
      <c r="C56" s="11" t="s">
        <v>15</v>
      </c>
      <c r="D56" s="11" t="s">
        <v>10</v>
      </c>
      <c r="E56" s="11" t="s">
        <v>15</v>
      </c>
      <c r="F56" s="63" t="s">
        <v>39</v>
      </c>
      <c r="G56" s="342">
        <v>1235</v>
      </c>
      <c r="H56" s="342"/>
      <c r="I56" s="342">
        <v>0</v>
      </c>
      <c r="J56" s="346">
        <v>350</v>
      </c>
      <c r="K56" s="347">
        <v>350</v>
      </c>
      <c r="L56" s="347">
        <v>285</v>
      </c>
      <c r="M56" s="321">
        <v>250</v>
      </c>
      <c r="N56" s="319">
        <v>0</v>
      </c>
      <c r="O56" s="319">
        <v>0</v>
      </c>
      <c r="P56" s="319">
        <v>0</v>
      </c>
      <c r="Q56" s="319">
        <v>0</v>
      </c>
    </row>
    <row r="57" spans="2:17" s="18" customFormat="1" ht="16.5" customHeight="1">
      <c r="B57" s="17" t="s">
        <v>38</v>
      </c>
      <c r="C57" s="11" t="s">
        <v>15</v>
      </c>
      <c r="D57" s="11">
        <v>25</v>
      </c>
      <c r="E57" s="11" t="s">
        <v>15</v>
      </c>
      <c r="F57" s="64" t="s">
        <v>44</v>
      </c>
      <c r="G57" s="98">
        <v>72</v>
      </c>
      <c r="H57" s="98">
        <f>72000/30.126</f>
        <v>2389.9621589324834</v>
      </c>
      <c r="I57" s="99">
        <f>13500/30.126</f>
        <v>448.11790479984063</v>
      </c>
      <c r="J57" s="99">
        <f>26000/30.126</f>
        <v>863.041890725619</v>
      </c>
      <c r="K57" s="342">
        <v>14</v>
      </c>
      <c r="L57" s="342"/>
      <c r="M57" s="319"/>
      <c r="N57" s="319"/>
      <c r="O57" s="94"/>
      <c r="P57" s="94"/>
      <c r="Q57" s="94"/>
    </row>
    <row r="58" spans="2:17" s="18" customFormat="1" ht="16.5" customHeight="1">
      <c r="B58" s="17"/>
      <c r="C58" s="11" t="s">
        <v>5</v>
      </c>
      <c r="D58" s="11">
        <v>16</v>
      </c>
      <c r="E58" s="11" t="s">
        <v>14</v>
      </c>
      <c r="F58" s="62" t="s">
        <v>13</v>
      </c>
      <c r="G58" s="319">
        <v>2700</v>
      </c>
      <c r="H58" s="319"/>
      <c r="I58" s="345">
        <v>1.14</v>
      </c>
      <c r="J58" s="345"/>
      <c r="K58" s="319"/>
      <c r="L58" s="319"/>
      <c r="M58" s="319">
        <v>700</v>
      </c>
      <c r="N58" s="319">
        <v>1000</v>
      </c>
      <c r="O58" s="319">
        <v>999</v>
      </c>
      <c r="P58" s="319">
        <v>0</v>
      </c>
      <c r="Q58" s="319">
        <v>0</v>
      </c>
    </row>
    <row r="59" spans="2:17" s="18" customFormat="1" ht="16.5" customHeight="1">
      <c r="B59" s="65"/>
      <c r="C59" s="66"/>
      <c r="D59" s="66"/>
      <c r="E59" s="66"/>
      <c r="F59" s="67" t="s">
        <v>36</v>
      </c>
      <c r="G59" s="343">
        <v>450</v>
      </c>
      <c r="H59" s="343"/>
      <c r="I59" s="344">
        <v>0</v>
      </c>
      <c r="J59" s="344">
        <v>80</v>
      </c>
      <c r="K59" s="343">
        <v>100</v>
      </c>
      <c r="L59" s="343">
        <v>150</v>
      </c>
      <c r="M59" s="343">
        <v>120</v>
      </c>
      <c r="N59" s="343"/>
      <c r="O59" s="343"/>
      <c r="P59" s="343"/>
      <c r="Q59" s="343"/>
    </row>
    <row r="60" spans="2:17" s="18" customFormat="1" ht="16.5" customHeight="1">
      <c r="B60" s="65"/>
      <c r="C60" s="66"/>
      <c r="D60" s="66"/>
      <c r="E60" s="66"/>
      <c r="F60" s="192" t="s">
        <v>37</v>
      </c>
      <c r="G60" s="343">
        <v>600</v>
      </c>
      <c r="H60" s="343"/>
      <c r="I60" s="344">
        <v>0</v>
      </c>
      <c r="J60" s="344">
        <v>100</v>
      </c>
      <c r="K60" s="343">
        <v>100</v>
      </c>
      <c r="L60" s="343">
        <v>200</v>
      </c>
      <c r="M60" s="343">
        <v>180</v>
      </c>
      <c r="N60" s="343"/>
      <c r="O60" s="343"/>
      <c r="P60" s="343"/>
      <c r="Q60" s="343"/>
    </row>
    <row r="61" spans="2:17" ht="16.5" customHeight="1" thickBot="1">
      <c r="B61" s="54"/>
      <c r="C61" s="55"/>
      <c r="D61" s="56"/>
      <c r="E61" s="56"/>
      <c r="F61" s="52" t="s">
        <v>43</v>
      </c>
      <c r="G61" s="103">
        <f>SUM(G49:G60)</f>
        <v>17042</v>
      </c>
      <c r="H61" s="103"/>
      <c r="I61" s="100">
        <f aca="true" t="shared" si="4" ref="I61:Q61">SUM(I49:I58)</f>
        <v>449.2579047998406</v>
      </c>
      <c r="J61" s="100">
        <f t="shared" si="4"/>
        <v>19769.04189072562</v>
      </c>
      <c r="K61" s="100">
        <f t="shared" si="4"/>
        <v>564</v>
      </c>
      <c r="L61" s="100">
        <f t="shared" si="4"/>
        <v>485</v>
      </c>
      <c r="M61" s="100">
        <f t="shared" si="4"/>
        <v>2950</v>
      </c>
      <c r="N61" s="100">
        <f t="shared" si="4"/>
        <v>4050</v>
      </c>
      <c r="O61" s="100">
        <f t="shared" si="4"/>
        <v>3599</v>
      </c>
      <c r="P61" s="100">
        <f t="shared" si="4"/>
        <v>0</v>
      </c>
      <c r="Q61" s="100">
        <f t="shared" si="4"/>
        <v>0</v>
      </c>
    </row>
    <row r="62" spans="1:17" ht="24.75" customHeight="1" thickBot="1">
      <c r="A62" s="404" t="s">
        <v>41</v>
      </c>
      <c r="B62" s="405"/>
      <c r="C62" s="405"/>
      <c r="D62" s="405"/>
      <c r="E62" s="405"/>
      <c r="F62" s="406"/>
      <c r="G62" s="104">
        <v>105</v>
      </c>
      <c r="H62" s="104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3:17" ht="17.25" customHeight="1">
      <c r="C63" s="407" t="s">
        <v>16</v>
      </c>
      <c r="D63" s="407"/>
      <c r="E63" s="407"/>
      <c r="F63" s="407"/>
      <c r="G63" s="407"/>
      <c r="H63" s="407"/>
      <c r="I63" s="407"/>
      <c r="J63" s="407"/>
      <c r="K63" s="407"/>
      <c r="L63" s="407"/>
      <c r="M63" s="20"/>
      <c r="N63" s="20"/>
      <c r="O63" s="20"/>
      <c r="P63" s="20"/>
      <c r="Q63" s="20"/>
    </row>
    <row r="64" spans="3:17" ht="17.25" customHeight="1">
      <c r="C64" s="28"/>
      <c r="D64" s="28"/>
      <c r="E64" s="28"/>
      <c r="F64" s="3" t="s">
        <v>23</v>
      </c>
      <c r="G64" s="28"/>
      <c r="H64" s="28"/>
      <c r="I64" s="28"/>
      <c r="J64" s="28"/>
      <c r="K64" s="28"/>
      <c r="L64" s="28"/>
      <c r="M64" s="20"/>
      <c r="N64" s="20"/>
      <c r="O64" s="20"/>
      <c r="P64" s="20"/>
      <c r="Q64" s="20"/>
    </row>
    <row r="65" spans="2:19" s="14" customFormat="1" ht="21" customHeight="1">
      <c r="B65" s="13"/>
      <c r="C65" s="13"/>
      <c r="D65" s="25"/>
      <c r="E65" s="25"/>
      <c r="F65" s="1" t="s">
        <v>20</v>
      </c>
      <c r="G65" s="26"/>
      <c r="H65" s="26"/>
      <c r="I65" s="27"/>
      <c r="J65" s="413"/>
      <c r="K65" s="414"/>
      <c r="L65" s="414"/>
      <c r="M65" s="27"/>
      <c r="N65" s="27"/>
      <c r="O65" s="27"/>
      <c r="P65" s="27"/>
      <c r="Q65" s="27"/>
      <c r="R65" s="13"/>
      <c r="S65" s="13"/>
    </row>
    <row r="66" spans="2:19" s="14" customFormat="1" ht="21" customHeight="1">
      <c r="B66" s="13"/>
      <c r="C66" s="13"/>
      <c r="D66" s="25"/>
      <c r="E66" s="25"/>
      <c r="F66" s="2" t="s">
        <v>21</v>
      </c>
      <c r="G66" s="26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13"/>
      <c r="S66" s="13"/>
    </row>
    <row r="67" spans="3:17" ht="21" customHeight="1">
      <c r="C67" s="28"/>
      <c r="D67" s="28"/>
      <c r="E67" s="28"/>
      <c r="F67" s="363" t="s">
        <v>74</v>
      </c>
      <c r="G67" s="364"/>
      <c r="H67" s="28"/>
      <c r="I67" s="28"/>
      <c r="J67" s="28"/>
      <c r="K67" s="356"/>
      <c r="L67" s="30"/>
      <c r="M67" s="20"/>
      <c r="N67" s="20"/>
      <c r="O67" s="20"/>
      <c r="P67" s="20"/>
      <c r="Q67" s="20"/>
    </row>
    <row r="68" spans="1:21" ht="22.5" customHeight="1">
      <c r="A68" s="301"/>
      <c r="B68" s="300"/>
      <c r="C68" s="300"/>
      <c r="D68" s="300"/>
      <c r="E68" s="300"/>
      <c r="F68" s="73"/>
      <c r="G68" s="300"/>
      <c r="H68" s="83"/>
      <c r="I68" s="32"/>
      <c r="J68" s="72"/>
      <c r="K68" s="360"/>
      <c r="L68" s="357"/>
      <c r="M68" s="358"/>
      <c r="N68" s="359"/>
      <c r="O68" s="358"/>
      <c r="P68" s="359"/>
      <c r="Q68" s="32"/>
      <c r="R68" s="29"/>
      <c r="S68" s="29"/>
      <c r="T68" s="29"/>
      <c r="U68" s="29"/>
    </row>
    <row r="69" spans="1:21" ht="29.25" customHeight="1">
      <c r="A69" s="29"/>
      <c r="B69" s="29"/>
      <c r="C69" s="29"/>
      <c r="D69" s="28"/>
      <c r="E69" s="28"/>
      <c r="F69" s="73"/>
      <c r="G69" s="74"/>
      <c r="H69" s="74"/>
      <c r="I69" s="75"/>
      <c r="J69" s="69"/>
      <c r="K69" s="361"/>
      <c r="L69" s="354"/>
      <c r="M69" s="69"/>
      <c r="N69" s="69"/>
      <c r="O69" s="69"/>
      <c r="P69" s="69"/>
      <c r="Q69" s="75"/>
      <c r="R69" s="29"/>
      <c r="S69" s="29"/>
      <c r="T69" s="29"/>
      <c r="U69" s="29"/>
    </row>
    <row r="70" spans="1:21" ht="29.25" customHeight="1">
      <c r="A70" s="29"/>
      <c r="B70" s="29"/>
      <c r="C70" s="29"/>
      <c r="D70" s="28"/>
      <c r="E70" s="28"/>
      <c r="F70" s="73"/>
      <c r="G70" s="74"/>
      <c r="H70" s="74"/>
      <c r="I70" s="75"/>
      <c r="J70" s="69"/>
      <c r="K70" s="362"/>
      <c r="L70" s="354"/>
      <c r="M70" s="69"/>
      <c r="N70" s="69"/>
      <c r="O70" s="69"/>
      <c r="P70" s="69"/>
      <c r="Q70" s="75"/>
      <c r="R70" s="29"/>
      <c r="S70" s="29"/>
      <c r="T70" s="29"/>
      <c r="U70" s="29"/>
    </row>
    <row r="71" spans="1:21" ht="29.25" customHeight="1">
      <c r="A71" s="29"/>
      <c r="B71" s="29"/>
      <c r="C71" s="29"/>
      <c r="D71" s="28"/>
      <c r="E71" s="28"/>
      <c r="F71" s="73"/>
      <c r="G71" s="74"/>
      <c r="H71" s="74"/>
      <c r="I71" s="75"/>
      <c r="J71" s="69"/>
      <c r="K71" s="69"/>
      <c r="L71" s="69"/>
      <c r="M71" s="69"/>
      <c r="N71" s="69"/>
      <c r="O71" s="69"/>
      <c r="P71" s="69"/>
      <c r="Q71" s="75"/>
      <c r="R71" s="29"/>
      <c r="S71" s="29"/>
      <c r="T71" s="29"/>
      <c r="U71" s="29"/>
    </row>
    <row r="72" spans="1:21" s="18" customFormat="1" ht="29.25" customHeight="1">
      <c r="A72" s="21"/>
      <c r="B72" s="21"/>
      <c r="C72" s="21"/>
      <c r="D72" s="30"/>
      <c r="E72" s="30"/>
      <c r="F72" s="73"/>
      <c r="G72" s="76"/>
      <c r="H72" s="76"/>
      <c r="I72" s="69"/>
      <c r="J72" s="69"/>
      <c r="K72" s="77"/>
      <c r="L72" s="77"/>
      <c r="M72" s="77"/>
      <c r="N72" s="355"/>
      <c r="O72" s="77"/>
      <c r="P72" s="77"/>
      <c r="Q72" s="77"/>
      <c r="R72" s="21"/>
      <c r="S72" s="21"/>
      <c r="T72" s="21"/>
      <c r="U72" s="21"/>
    </row>
    <row r="73" spans="1:21" s="18" customFormat="1" ht="29.25" customHeight="1">
      <c r="A73" s="21"/>
      <c r="B73" s="21"/>
      <c r="C73" s="21"/>
      <c r="D73" s="30"/>
      <c r="E73" s="30"/>
      <c r="F73" s="73"/>
      <c r="G73" s="76"/>
      <c r="H73" s="76"/>
      <c r="I73" s="69"/>
      <c r="J73" s="69"/>
      <c r="K73" s="69"/>
      <c r="L73" s="69"/>
      <c r="M73" s="69"/>
      <c r="N73" s="69"/>
      <c r="O73" s="69"/>
      <c r="P73" s="69"/>
      <c r="Q73" s="69"/>
      <c r="R73" s="21"/>
      <c r="S73" s="21"/>
      <c r="T73" s="21"/>
      <c r="U73" s="21"/>
    </row>
    <row r="74" spans="1:21" ht="29.25" customHeight="1">
      <c r="A74" s="29"/>
      <c r="B74" s="29"/>
      <c r="C74" s="29"/>
      <c r="D74" s="28"/>
      <c r="E74" s="28"/>
      <c r="F74" s="73"/>
      <c r="G74" s="32"/>
      <c r="H74" s="32"/>
      <c r="I74" s="75"/>
      <c r="J74" s="75"/>
      <c r="K74" s="69"/>
      <c r="L74" s="69"/>
      <c r="M74" s="69"/>
      <c r="N74" s="69"/>
      <c r="O74" s="69"/>
      <c r="P74" s="69"/>
      <c r="Q74" s="75"/>
      <c r="R74" s="29"/>
      <c r="S74" s="29"/>
      <c r="T74" s="29"/>
      <c r="U74" s="29"/>
    </row>
    <row r="75" spans="1:21" ht="29.25" customHeight="1">
      <c r="A75" s="29"/>
      <c r="B75" s="29"/>
      <c r="C75" s="29"/>
      <c r="D75" s="28"/>
      <c r="E75" s="28"/>
      <c r="F75" s="31"/>
      <c r="G75" s="32"/>
      <c r="H75" s="32"/>
      <c r="I75" s="75"/>
      <c r="J75" s="75"/>
      <c r="K75" s="69"/>
      <c r="L75" s="69"/>
      <c r="M75" s="69"/>
      <c r="N75" s="69"/>
      <c r="O75" s="69"/>
      <c r="P75" s="69"/>
      <c r="Q75" s="75"/>
      <c r="R75" s="29"/>
      <c r="S75" s="29"/>
      <c r="T75" s="29"/>
      <c r="U75" s="29"/>
    </row>
    <row r="76" spans="1:21" ht="29.25" customHeight="1">
      <c r="A76" s="29"/>
      <c r="B76" s="29"/>
      <c r="C76" s="29"/>
      <c r="D76" s="28"/>
      <c r="E76" s="28"/>
      <c r="F76" s="70"/>
      <c r="G76" s="32"/>
      <c r="H76" s="32"/>
      <c r="I76" s="75"/>
      <c r="J76" s="75"/>
      <c r="K76" s="69"/>
      <c r="L76" s="69"/>
      <c r="M76" s="69"/>
      <c r="N76" s="69"/>
      <c r="O76" s="69"/>
      <c r="P76" s="69"/>
      <c r="Q76" s="75"/>
      <c r="R76" s="29"/>
      <c r="S76" s="29"/>
      <c r="T76" s="29"/>
      <c r="U76" s="29"/>
    </row>
    <row r="77" spans="1:21" ht="29.25" customHeight="1">
      <c r="A77" s="29"/>
      <c r="B77" s="29"/>
      <c r="C77" s="29"/>
      <c r="D77" s="28"/>
      <c r="E77" s="28"/>
      <c r="F77" s="31"/>
      <c r="G77" s="32"/>
      <c r="H77" s="32"/>
      <c r="I77" s="78"/>
      <c r="J77" s="78"/>
      <c r="K77" s="78"/>
      <c r="L77" s="78"/>
      <c r="M77" s="78"/>
      <c r="N77" s="69"/>
      <c r="O77" s="69"/>
      <c r="P77" s="69"/>
      <c r="Q77" s="69"/>
      <c r="R77" s="29"/>
      <c r="S77" s="29"/>
      <c r="T77" s="29"/>
      <c r="U77" s="29"/>
    </row>
    <row r="78" spans="1:21" ht="29.25" customHeight="1">
      <c r="A78" s="29"/>
      <c r="B78" s="29"/>
      <c r="C78" s="29"/>
      <c r="D78" s="28"/>
      <c r="E78" s="28"/>
      <c r="F78" s="80"/>
      <c r="G78" s="71"/>
      <c r="H78" s="71"/>
      <c r="I78" s="79"/>
      <c r="J78" s="79"/>
      <c r="K78" s="79"/>
      <c r="L78" s="79"/>
      <c r="M78" s="79"/>
      <c r="N78" s="69"/>
      <c r="O78" s="69"/>
      <c r="P78" s="69"/>
      <c r="Q78" s="69"/>
      <c r="R78" s="29"/>
      <c r="S78" s="29"/>
      <c r="T78" s="29"/>
      <c r="U78" s="29"/>
    </row>
    <row r="79" spans="1:21" ht="22.5" customHeight="1">
      <c r="A79" s="29"/>
      <c r="B79" s="29"/>
      <c r="C79" s="29"/>
      <c r="D79" s="28"/>
      <c r="E79" s="28"/>
      <c r="F79" s="80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29"/>
      <c r="S79" s="29"/>
      <c r="T79" s="29"/>
      <c r="U79" s="29"/>
    </row>
    <row r="80" spans="1:21" ht="22.5" customHeight="1">
      <c r="A80" s="29"/>
      <c r="B80" s="29"/>
      <c r="C80" s="29"/>
      <c r="D80" s="28"/>
      <c r="E80" s="28"/>
      <c r="F80" s="80"/>
      <c r="G80" s="32"/>
      <c r="H80" s="32"/>
      <c r="I80" s="80"/>
      <c r="J80" s="80"/>
      <c r="K80" s="80"/>
      <c r="L80" s="80"/>
      <c r="M80" s="80"/>
      <c r="N80" s="80"/>
      <c r="O80" s="80"/>
      <c r="P80" s="80"/>
      <c r="Q80" s="80"/>
      <c r="R80" s="29"/>
      <c r="S80" s="29"/>
      <c r="T80" s="29"/>
      <c r="U80" s="29"/>
    </row>
    <row r="81" spans="1:21" ht="22.5" customHeight="1">
      <c r="A81" s="29"/>
      <c r="B81" s="29"/>
      <c r="C81" s="29"/>
      <c r="D81" s="28"/>
      <c r="E81" s="28"/>
      <c r="F81" s="80"/>
      <c r="G81" s="32"/>
      <c r="H81" s="32"/>
      <c r="I81" s="81"/>
      <c r="J81" s="81"/>
      <c r="K81" s="81"/>
      <c r="L81" s="81"/>
      <c r="M81" s="81"/>
      <c r="N81" s="81"/>
      <c r="O81" s="81"/>
      <c r="P81" s="81"/>
      <c r="Q81" s="81"/>
      <c r="R81" s="29"/>
      <c r="S81" s="29"/>
      <c r="T81" s="29"/>
      <c r="U81" s="29"/>
    </row>
    <row r="82" spans="1:21" ht="22.5" customHeight="1">
      <c r="A82" s="29"/>
      <c r="B82" s="29"/>
      <c r="C82" s="29"/>
      <c r="D82" s="28"/>
      <c r="E82" s="28"/>
      <c r="F82" s="80"/>
      <c r="G82" s="32"/>
      <c r="H82" s="32"/>
      <c r="I82" s="81"/>
      <c r="J82" s="81"/>
      <c r="K82" s="81"/>
      <c r="L82" s="81"/>
      <c r="M82" s="81"/>
      <c r="N82" s="81"/>
      <c r="O82" s="81"/>
      <c r="P82" s="81"/>
      <c r="Q82" s="81"/>
      <c r="R82" s="29"/>
      <c r="S82" s="29"/>
      <c r="T82" s="29"/>
      <c r="U82" s="29"/>
    </row>
    <row r="83" spans="1:21" ht="22.5" customHeight="1">
      <c r="A83" s="29"/>
      <c r="B83" s="29"/>
      <c r="C83" s="29"/>
      <c r="D83" s="28"/>
      <c r="E83" s="28"/>
      <c r="F83" s="80"/>
      <c r="G83" s="32"/>
      <c r="H83" s="32"/>
      <c r="I83" s="81"/>
      <c r="J83" s="81"/>
      <c r="K83" s="81"/>
      <c r="L83" s="81"/>
      <c r="M83" s="81"/>
      <c r="N83" s="81"/>
      <c r="O83" s="81"/>
      <c r="P83" s="81"/>
      <c r="Q83" s="81"/>
      <c r="R83" s="29"/>
      <c r="S83" s="29"/>
      <c r="T83" s="29"/>
      <c r="U83" s="29"/>
    </row>
    <row r="84" spans="1:21" ht="22.5" customHeight="1">
      <c r="A84" s="29"/>
      <c r="B84" s="29"/>
      <c r="C84" s="29"/>
      <c r="D84" s="28"/>
      <c r="E84" s="28"/>
      <c r="F84" s="80"/>
      <c r="G84" s="32"/>
      <c r="H84" s="32"/>
      <c r="I84" s="81"/>
      <c r="J84" s="81"/>
      <c r="K84" s="81"/>
      <c r="L84" s="81"/>
      <c r="M84" s="81"/>
      <c r="N84" s="81"/>
      <c r="O84" s="81"/>
      <c r="P84" s="81"/>
      <c r="Q84" s="81"/>
      <c r="R84" s="29"/>
      <c r="S84" s="29"/>
      <c r="T84" s="29"/>
      <c r="U84" s="29"/>
    </row>
    <row r="85" spans="1:21" ht="22.5" customHeight="1">
      <c r="A85" s="29"/>
      <c r="B85" s="29"/>
      <c r="C85" s="29"/>
      <c r="D85" s="28"/>
      <c r="E85" s="28"/>
      <c r="F85" s="29"/>
      <c r="G85" s="32"/>
      <c r="H85" s="32"/>
      <c r="I85" s="81"/>
      <c r="J85" s="81"/>
      <c r="K85" s="81"/>
      <c r="L85" s="81"/>
      <c r="M85" s="81"/>
      <c r="N85" s="81"/>
      <c r="O85" s="81"/>
      <c r="P85" s="81"/>
      <c r="Q85" s="81"/>
      <c r="R85" s="29"/>
      <c r="S85" s="29"/>
      <c r="T85" s="29"/>
      <c r="U85" s="29"/>
    </row>
    <row r="86" spans="1:21" ht="22.5" customHeight="1">
      <c r="A86" s="29"/>
      <c r="B86" s="29"/>
      <c r="C86" s="29"/>
      <c r="D86" s="28"/>
      <c r="E86" s="28"/>
      <c r="F86" s="29"/>
      <c r="G86" s="80"/>
      <c r="H86" s="80"/>
      <c r="I86" s="82"/>
      <c r="J86" s="82"/>
      <c r="K86" s="82"/>
      <c r="L86" s="82"/>
      <c r="M86" s="82"/>
      <c r="N86" s="82"/>
      <c r="O86" s="82"/>
      <c r="P86" s="82"/>
      <c r="Q86" s="82"/>
      <c r="R86" s="29"/>
      <c r="S86" s="29"/>
      <c r="T86" s="29"/>
      <c r="U86" s="29"/>
    </row>
    <row r="87" spans="1:21" ht="12.75">
      <c r="A87" s="29"/>
      <c r="B87" s="29"/>
      <c r="C87" s="29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ht="15.75">
      <c r="A88" s="29"/>
      <c r="B88" s="29"/>
      <c r="C88" s="29"/>
      <c r="D88" s="28"/>
      <c r="E88" s="28"/>
      <c r="G88" s="21"/>
      <c r="H88" s="21"/>
      <c r="I88" s="35"/>
      <c r="J88" s="35"/>
      <c r="K88" s="35"/>
      <c r="L88" s="35"/>
      <c r="M88" s="35"/>
      <c r="N88" s="21"/>
      <c r="O88" s="29"/>
      <c r="P88" s="29"/>
      <c r="Q88" s="29"/>
      <c r="R88" s="29"/>
      <c r="S88" s="29"/>
      <c r="T88" s="29"/>
      <c r="U88" s="29"/>
    </row>
    <row r="89" spans="1:21" ht="15.75">
      <c r="A89" s="29"/>
      <c r="B89" s="29"/>
      <c r="C89" s="29"/>
      <c r="D89" s="28"/>
      <c r="E89" s="28"/>
      <c r="G89" s="36"/>
      <c r="H89" s="36"/>
      <c r="I89" s="37"/>
      <c r="J89" s="38"/>
      <c r="K89" s="38"/>
      <c r="L89" s="38"/>
      <c r="M89" s="38"/>
      <c r="N89" s="21"/>
      <c r="O89" s="29"/>
      <c r="P89" s="29"/>
      <c r="Q89" s="29"/>
      <c r="R89" s="29"/>
      <c r="S89" s="29"/>
      <c r="T89" s="29"/>
      <c r="U89" s="29"/>
    </row>
    <row r="90" spans="7:14" ht="15.75">
      <c r="G90" s="36"/>
      <c r="H90" s="36"/>
      <c r="I90" s="37"/>
      <c r="J90" s="39"/>
      <c r="K90" s="39"/>
      <c r="L90" s="39"/>
      <c r="M90" s="39"/>
      <c r="N90" s="21"/>
    </row>
    <row r="91" spans="7:14" ht="15.75">
      <c r="G91" s="36"/>
      <c r="H91" s="36"/>
      <c r="I91" s="37"/>
      <c r="J91" s="39"/>
      <c r="K91" s="39"/>
      <c r="L91" s="39"/>
      <c r="M91" s="39"/>
      <c r="N91" s="21"/>
    </row>
  </sheetData>
  <sheetProtection/>
  <mergeCells count="40">
    <mergeCell ref="R34:V34"/>
    <mergeCell ref="R35:V35"/>
    <mergeCell ref="R25:V25"/>
    <mergeCell ref="R30:V30"/>
    <mergeCell ref="A62:F62"/>
    <mergeCell ref="C63:L63"/>
    <mergeCell ref="C47:G47"/>
    <mergeCell ref="A46:F46"/>
    <mergeCell ref="R8:V8"/>
    <mergeCell ref="R24:V24"/>
    <mergeCell ref="C39:G39"/>
    <mergeCell ref="R36:V36"/>
    <mergeCell ref="R32:V32"/>
    <mergeCell ref="R33:V33"/>
    <mergeCell ref="R31:V31"/>
    <mergeCell ref="R13:V13"/>
    <mergeCell ref="R14:V14"/>
    <mergeCell ref="R29:V29"/>
    <mergeCell ref="R20:V20"/>
    <mergeCell ref="R21:V21"/>
    <mergeCell ref="A1:Q1"/>
    <mergeCell ref="R11:V11"/>
    <mergeCell ref="R9:V9"/>
    <mergeCell ref="R10:V10"/>
    <mergeCell ref="R2:V2"/>
    <mergeCell ref="R4:V4"/>
    <mergeCell ref="R3:V3"/>
    <mergeCell ref="R5:V5"/>
    <mergeCell ref="R6:V6"/>
    <mergeCell ref="R7:V7"/>
    <mergeCell ref="F67:G67"/>
    <mergeCell ref="R12:V12"/>
    <mergeCell ref="R15:V15"/>
    <mergeCell ref="R17:V17"/>
    <mergeCell ref="R28:V28"/>
    <mergeCell ref="R16:V16"/>
    <mergeCell ref="R22:V22"/>
    <mergeCell ref="R23:V23"/>
    <mergeCell ref="R27:V27"/>
    <mergeCell ref="R19:V19"/>
  </mergeCells>
  <printOptions horizontalCentered="1" verticalCentered="1"/>
  <pageMargins left="0.7874015748031497" right="0.7874015748031497" top="0.5118110236220472" bottom="0.4724409448818898" header="0.4724409448818898" footer="0.4724409448818898"/>
  <pageSetup horizontalDpi="600" verticalDpi="600" orientation="landscape" paperSize="9" scale="41" r:id="rId1"/>
  <headerFooter alignWithMargins="0">
    <oddHeader>&amp;R&amp;20Príloha č. 2</oddHeader>
  </headerFooter>
  <rowBreaks count="1" manualBreakCount="1">
    <brk id="6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Stredisko informatiky</dc:creator>
  <cp:keywords/>
  <dc:description/>
  <cp:lastModifiedBy>tokolyova</cp:lastModifiedBy>
  <cp:lastPrinted>2009-03-20T07:52:22Z</cp:lastPrinted>
  <dcterms:created xsi:type="dcterms:W3CDTF">2006-10-30T13:23:47Z</dcterms:created>
  <dcterms:modified xsi:type="dcterms:W3CDTF">2009-03-20T08:00:50Z</dcterms:modified>
  <cp:category/>
  <cp:version/>
  <cp:contentType/>
  <cp:contentStatus/>
</cp:coreProperties>
</file>