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31" activeTab="1"/>
  </bookViews>
  <sheets>
    <sheet name="IV" sheetId="1" r:id="rId1"/>
    <sheet name="Celkom PPP" sheetId="2" r:id="rId2"/>
    <sheet name="D1 130" sheetId="3" r:id="rId3"/>
    <sheet name="D1 760" sheetId="4" r:id="rId4"/>
    <sheet name="D1 920" sheetId="5" r:id="rId5"/>
    <sheet name="D 1318" sheetId="6" r:id="rId6"/>
    <sheet name="D1 133" sheetId="7" r:id="rId7"/>
    <sheet name="D1 186" sheetId="8" r:id="rId8"/>
    <sheet name="D1 166" sheetId="9" r:id="rId9"/>
    <sheet name="D1 1281" sheetId="10" r:id="rId10"/>
    <sheet name="D1 188" sheetId="11" r:id="rId11"/>
    <sheet name="R1 831" sheetId="12" r:id="rId12"/>
    <sheet name="R1 830" sheetId="13" r:id="rId13"/>
    <sheet name="R1 1528" sheetId="14" r:id="rId14"/>
    <sheet name="Celkom ŠR + PPP" sheetId="15" r:id="rId15"/>
  </sheets>
  <definedNames>
    <definedName name="_xlnm.Print_Titles" localSheetId="2">'D1 130'!$1:$1</definedName>
    <definedName name="_xlnm.Print_Titles" localSheetId="4">'D1 920'!$1:$1</definedName>
    <definedName name="_xlnm.Print_Titles" localSheetId="0">'IV'!$1:$2</definedName>
  </definedNames>
  <calcPr fullCalcOnLoad="1"/>
</workbook>
</file>

<file path=xl/comments5.xml><?xml version="1.0" encoding="utf-8"?>
<comments xmlns="http://schemas.openxmlformats.org/spreadsheetml/2006/main">
  <authors>
    <author>kaljarova</author>
  </authors>
  <commentList>
    <comment ref="G2" authorId="0">
      <text>
        <r>
          <rPr>
            <b/>
            <sz val="8"/>
            <rFont val="Tahoma"/>
            <family val="2"/>
          </rPr>
          <t>kaljarova:</t>
        </r>
        <r>
          <rPr>
            <sz val="8"/>
            <rFont val="Tahoma"/>
            <family val="2"/>
          </rPr>
          <t xml:space="preserve">
K fa je dobropis pod č. 2108001187 a nahrádza fa nahrádza fa č. 2108000839</t>
        </r>
      </text>
    </comment>
    <comment ref="G3" authorId="0">
      <text>
        <r>
          <rPr>
            <b/>
            <sz val="8"/>
            <rFont val="Tahoma"/>
            <family val="2"/>
          </rPr>
          <t>kaljarova:</t>
        </r>
        <r>
          <rPr>
            <sz val="8"/>
            <rFont val="Tahoma"/>
            <family val="2"/>
          </rPr>
          <t xml:space="preserve">
dobropis k fa č. 2108001186</t>
        </r>
      </text>
    </comment>
  </commentList>
</comments>
</file>

<file path=xl/sharedStrings.xml><?xml version="1.0" encoding="utf-8"?>
<sst xmlns="http://schemas.openxmlformats.org/spreadsheetml/2006/main" count="1614" uniqueCount="988">
  <si>
    <t>Evid. čís.faktúry</t>
  </si>
  <si>
    <t>Dodavateľ</t>
  </si>
  <si>
    <t>Suma bez DPH</t>
  </si>
  <si>
    <t>Došla dňa</t>
  </si>
  <si>
    <t>3008000453</t>
  </si>
  <si>
    <t>Obvodný lesný úrad v Žiline</t>
  </si>
  <si>
    <t/>
  </si>
  <si>
    <t>2308009077</t>
  </si>
  <si>
    <t>Ertl Peter</t>
  </si>
  <si>
    <t>2308009026</t>
  </si>
  <si>
    <t>Turská Štefánia</t>
  </si>
  <si>
    <t>2308009025</t>
  </si>
  <si>
    <t>Benechová Oľga</t>
  </si>
  <si>
    <t>2308008988</t>
  </si>
  <si>
    <t>Brezianský Igor</t>
  </si>
  <si>
    <t>2308008987</t>
  </si>
  <si>
    <t>2308008986</t>
  </si>
  <si>
    <t>2308008985</t>
  </si>
  <si>
    <t>2308008984</t>
  </si>
  <si>
    <t>2308008983</t>
  </si>
  <si>
    <t>2308008982</t>
  </si>
  <si>
    <t>2308008981</t>
  </si>
  <si>
    <t>2308008980</t>
  </si>
  <si>
    <t>2308008979</t>
  </si>
  <si>
    <t>2308008126</t>
  </si>
  <si>
    <t xml:space="preserve">Bárdy Ivan  </t>
  </si>
  <si>
    <t>2308007936</t>
  </si>
  <si>
    <t>Štrbová Emília</t>
  </si>
  <si>
    <t>2308007934</t>
  </si>
  <si>
    <t>Syrová Libuša</t>
  </si>
  <si>
    <t>2308007933</t>
  </si>
  <si>
    <t>Rabiňáková Alena</t>
  </si>
  <si>
    <t>2308007932</t>
  </si>
  <si>
    <t>Sušková Nataša</t>
  </si>
  <si>
    <t>2308007931</t>
  </si>
  <si>
    <t>Pančuha Miroslav</t>
  </si>
  <si>
    <t>2308007928</t>
  </si>
  <si>
    <t>Lamoš Milan</t>
  </si>
  <si>
    <t>2308007927</t>
  </si>
  <si>
    <t>Lamoš Ján</t>
  </si>
  <si>
    <t>2308007893</t>
  </si>
  <si>
    <t>Obec Lipovec</t>
  </si>
  <si>
    <t>2308007253</t>
  </si>
  <si>
    <t>Novacká Alexandra</t>
  </si>
  <si>
    <t>2308007075</t>
  </si>
  <si>
    <t>2308007074</t>
  </si>
  <si>
    <t>2308007073</t>
  </si>
  <si>
    <t>2308007072</t>
  </si>
  <si>
    <t>2308007071</t>
  </si>
  <si>
    <t>2308007070</t>
  </si>
  <si>
    <t>2308007069</t>
  </si>
  <si>
    <t>2308007068</t>
  </si>
  <si>
    <t>2308004153</t>
  </si>
  <si>
    <t>Hermysová Mária</t>
  </si>
  <si>
    <t>2308003199</t>
  </si>
  <si>
    <t>Tirpáková Tatiana</t>
  </si>
  <si>
    <t>2308003198</t>
  </si>
  <si>
    <t>Kollátiová Kamila</t>
  </si>
  <si>
    <t>2308001217</t>
  </si>
  <si>
    <t>Kišová Katarína</t>
  </si>
  <si>
    <t>2308001191</t>
  </si>
  <si>
    <t>Kramárová Elena</t>
  </si>
  <si>
    <t>2308001189</t>
  </si>
  <si>
    <t>Rišiaňová Vilma</t>
  </si>
  <si>
    <t>2308001188</t>
  </si>
  <si>
    <t>Sitárová Marta</t>
  </si>
  <si>
    <t>2308001187</t>
  </si>
  <si>
    <t>Žuchová Emília</t>
  </si>
  <si>
    <t>2308001186</t>
  </si>
  <si>
    <t>Budinská Valéria</t>
  </si>
  <si>
    <t>2308001185</t>
  </si>
  <si>
    <t>Lamošová Margita</t>
  </si>
  <si>
    <t>2308001184</t>
  </si>
  <si>
    <t>Nack Peter</t>
  </si>
  <si>
    <t>2308000998</t>
  </si>
  <si>
    <t>Šťastný Dušan</t>
  </si>
  <si>
    <t>2308000997</t>
  </si>
  <si>
    <t>Wittyová Elena</t>
  </si>
  <si>
    <t>2308000992</t>
  </si>
  <si>
    <t>Nemcová Viera</t>
  </si>
  <si>
    <t>2308000991</t>
  </si>
  <si>
    <t>Višňovcová Božena</t>
  </si>
  <si>
    <t>2108001993</t>
  </si>
  <si>
    <t xml:space="preserve">Doprastav a.s., Bratislava </t>
  </si>
  <si>
    <t>2108001851</t>
  </si>
  <si>
    <t>Geodet - Real, s.r.o.</t>
  </si>
  <si>
    <t>2108001824</t>
  </si>
  <si>
    <t>Lasica Stanislav</t>
  </si>
  <si>
    <t>2108001823</t>
  </si>
  <si>
    <t>2108001778</t>
  </si>
  <si>
    <t xml:space="preserve">VODOHOSPODÁRSKA VÝSTAVBA š.p. </t>
  </si>
  <si>
    <t>2108001774</t>
  </si>
  <si>
    <t>Severoslovenské vodárne a kanalizácie, a.s.</t>
  </si>
  <si>
    <t>2108001712</t>
  </si>
  <si>
    <t>2108001711</t>
  </si>
  <si>
    <t>GEO3 Trenčín s.r.o.</t>
  </si>
  <si>
    <t>2108001668</t>
  </si>
  <si>
    <t>MPS, s.r.o.</t>
  </si>
  <si>
    <t>2108001654</t>
  </si>
  <si>
    <t>Železnice Slovenskej republiky Bratislava</t>
  </si>
  <si>
    <t>2108001627</t>
  </si>
  <si>
    <t>Povoda Vladimír Ing.</t>
  </si>
  <si>
    <t>2108001487</t>
  </si>
  <si>
    <t>2108001478</t>
  </si>
  <si>
    <t>GEO-NET s.r.o.</t>
  </si>
  <si>
    <t>2108001474</t>
  </si>
  <si>
    <t>2108001461</t>
  </si>
  <si>
    <t>Mrvová Jarmila</t>
  </si>
  <si>
    <t>2108001345</t>
  </si>
  <si>
    <t>2108001261</t>
  </si>
  <si>
    <t>2108001190</t>
  </si>
  <si>
    <t>GEODET v.o.s.</t>
  </si>
  <si>
    <t>2108001140</t>
  </si>
  <si>
    <t>2108001134</t>
  </si>
  <si>
    <t>2108000599</t>
  </si>
  <si>
    <t>2108000441</t>
  </si>
  <si>
    <t>2108000324</t>
  </si>
  <si>
    <t>2108000169</t>
  </si>
  <si>
    <t>2108000036</t>
  </si>
  <si>
    <t>3008000368</t>
  </si>
  <si>
    <t xml:space="preserve">Obec Turany </t>
  </si>
  <si>
    <t>2308007889</t>
  </si>
  <si>
    <t>2308007887</t>
  </si>
  <si>
    <t>2308007885</t>
  </si>
  <si>
    <t>2308007883</t>
  </si>
  <si>
    <t>2308007882</t>
  </si>
  <si>
    <t>2308007881</t>
  </si>
  <si>
    <t>2308007880</t>
  </si>
  <si>
    <t>2308007879</t>
  </si>
  <si>
    <t>2308007878</t>
  </si>
  <si>
    <t>2308007877</t>
  </si>
  <si>
    <t>2108002030</t>
  </si>
  <si>
    <t>KOMADOOR-M, s.r.o.</t>
  </si>
  <si>
    <t>2108002011</t>
  </si>
  <si>
    <t>Dopravoprojekt a.s.</t>
  </si>
  <si>
    <t>2108002009</t>
  </si>
  <si>
    <t>2108002003</t>
  </si>
  <si>
    <t>2108002002</t>
  </si>
  <si>
    <t>2108001765</t>
  </si>
  <si>
    <t>JAKZ, a.s.</t>
  </si>
  <si>
    <t>2108001644</t>
  </si>
  <si>
    <t>2108001632</t>
  </si>
  <si>
    <t>2108001631</t>
  </si>
  <si>
    <t>2108001630</t>
  </si>
  <si>
    <t>2108001629</t>
  </si>
  <si>
    <t>2108001628</t>
  </si>
  <si>
    <t>2108001138</t>
  </si>
  <si>
    <t>2108001186</t>
  </si>
  <si>
    <t>FISCHER &amp; PARTNERS, s.r.o.</t>
  </si>
  <si>
    <t>2108001187</t>
  </si>
  <si>
    <t>2108001480</t>
  </si>
  <si>
    <t>Geoplán spol. s r.o.</t>
  </si>
  <si>
    <t>2108001484</t>
  </si>
  <si>
    <t>I.F.I. Group, a.s.</t>
  </si>
  <si>
    <t>2108001521</t>
  </si>
  <si>
    <t>Myka spol. s r.o.</t>
  </si>
  <si>
    <t>2108001612</t>
  </si>
  <si>
    <t>2108001613</t>
  </si>
  <si>
    <t>2108001705</t>
  </si>
  <si>
    <t>2108001852</t>
  </si>
  <si>
    <t>2108001859</t>
  </si>
  <si>
    <t>2108001966</t>
  </si>
  <si>
    <t>2108001997</t>
  </si>
  <si>
    <t>2308008049</t>
  </si>
  <si>
    <t>Žihlavníková Jozefína</t>
  </si>
  <si>
    <t>2308008050</t>
  </si>
  <si>
    <t>Sordiliaková Anna</t>
  </si>
  <si>
    <t>2308008051</t>
  </si>
  <si>
    <t>Chrenková Johana</t>
  </si>
  <si>
    <t>2308008052</t>
  </si>
  <si>
    <t>Bočka Ľudovít</t>
  </si>
  <si>
    <t>2308008053</t>
  </si>
  <si>
    <t>Šušorený Marián</t>
  </si>
  <si>
    <t>2308008054</t>
  </si>
  <si>
    <t>Lopeň Vladimír</t>
  </si>
  <si>
    <t>2308008055</t>
  </si>
  <si>
    <t>Škoda Milan</t>
  </si>
  <si>
    <t>2308008056</t>
  </si>
  <si>
    <t>Nechaj Karol</t>
  </si>
  <si>
    <t>2308008057</t>
  </si>
  <si>
    <t>Celderová Júlia</t>
  </si>
  <si>
    <t>2308008058</t>
  </si>
  <si>
    <t>Janky Anton</t>
  </si>
  <si>
    <t>2308008059</t>
  </si>
  <si>
    <t>Široň Ján</t>
  </si>
  <si>
    <t>2308008060</t>
  </si>
  <si>
    <t>Pažítka Ján</t>
  </si>
  <si>
    <t>2308008061</t>
  </si>
  <si>
    <t>Šarinová Elena</t>
  </si>
  <si>
    <t>2308008062</t>
  </si>
  <si>
    <t>Lauková Marta</t>
  </si>
  <si>
    <t>2308008063</t>
  </si>
  <si>
    <t>Olosová Marta</t>
  </si>
  <si>
    <t>2308008064</t>
  </si>
  <si>
    <t>Okál Daniel</t>
  </si>
  <si>
    <t>2308008065</t>
  </si>
  <si>
    <t>Šarinová Vlasta</t>
  </si>
  <si>
    <t>2308008066</t>
  </si>
  <si>
    <t>Zubaj Gabriel</t>
  </si>
  <si>
    <t>2308008067</t>
  </si>
  <si>
    <t>Burošová Jana</t>
  </si>
  <si>
    <t>2308008068</t>
  </si>
  <si>
    <t>Brndiarová Antónia</t>
  </si>
  <si>
    <t>2308008069</t>
  </si>
  <si>
    <t>Galan Alojz</t>
  </si>
  <si>
    <t>2308008070</t>
  </si>
  <si>
    <t>Durdiaková Ľudmila</t>
  </si>
  <si>
    <t>2308008071</t>
  </si>
  <si>
    <t>Dančová Marta</t>
  </si>
  <si>
    <t>2308008072</t>
  </si>
  <si>
    <t>Chovan Bartolomej</t>
  </si>
  <si>
    <t>2308008073</t>
  </si>
  <si>
    <t>Pukajová Jana</t>
  </si>
  <si>
    <t>2308008074</t>
  </si>
  <si>
    <t>Žihlavníková Mária</t>
  </si>
  <si>
    <t>2308008075</t>
  </si>
  <si>
    <t>Šušorená Eva</t>
  </si>
  <si>
    <t>2308008076</t>
  </si>
  <si>
    <t>Tomly Gabriel</t>
  </si>
  <si>
    <t>2308008077</t>
  </si>
  <si>
    <t>Okál Michal</t>
  </si>
  <si>
    <t>2308008081</t>
  </si>
  <si>
    <t>Plško Aleš</t>
  </si>
  <si>
    <t>2308008082</t>
  </si>
  <si>
    <t>Olosová Oľga</t>
  </si>
  <si>
    <t>2308008083</t>
  </si>
  <si>
    <t>Olosová Mária</t>
  </si>
  <si>
    <t>2308008084</t>
  </si>
  <si>
    <t>Mäsiarová Anna</t>
  </si>
  <si>
    <t>2308008085</t>
  </si>
  <si>
    <t>Matulová Anna</t>
  </si>
  <si>
    <t>2308008086</t>
  </si>
  <si>
    <t>Galan Jozef</t>
  </si>
  <si>
    <t>2308008087</t>
  </si>
  <si>
    <t>Gerecová Anna</t>
  </si>
  <si>
    <t>2308008088</t>
  </si>
  <si>
    <t>Gajdošová Anna</t>
  </si>
  <si>
    <t>2308008089</t>
  </si>
  <si>
    <t>Ftorková Eva</t>
  </si>
  <si>
    <t>2308008090</t>
  </si>
  <si>
    <t>Bražina Rudolf</t>
  </si>
  <si>
    <t>2308008091</t>
  </si>
  <si>
    <t>Baďová Eva</t>
  </si>
  <si>
    <t>2308008092</t>
  </si>
  <si>
    <t>Jarinová Mária</t>
  </si>
  <si>
    <t>2308008093</t>
  </si>
  <si>
    <t>Húska Marián</t>
  </si>
  <si>
    <t>2308008122</t>
  </si>
  <si>
    <t>Roštek Viktor</t>
  </si>
  <si>
    <t>2308008124</t>
  </si>
  <si>
    <t>Michalcová Oľga</t>
  </si>
  <si>
    <t>2308008238</t>
  </si>
  <si>
    <t>Galan Štefan</t>
  </si>
  <si>
    <t>2308009296</t>
  </si>
  <si>
    <t>Koreňová Žofia</t>
  </si>
  <si>
    <t>2308009297</t>
  </si>
  <si>
    <t>Kedzierska Eva</t>
  </si>
  <si>
    <t>2308009298</t>
  </si>
  <si>
    <t>Kendera Ján</t>
  </si>
  <si>
    <t>2308009299</t>
  </si>
  <si>
    <t>Juršták Ján</t>
  </si>
  <si>
    <t>2308009300</t>
  </si>
  <si>
    <t>Jurigová Emília</t>
  </si>
  <si>
    <t>2308009301</t>
  </si>
  <si>
    <t>Jurčiaková Mária</t>
  </si>
  <si>
    <t>2308009302</t>
  </si>
  <si>
    <t>Jurčiaková Helena</t>
  </si>
  <si>
    <t>2308009303</t>
  </si>
  <si>
    <t>Lauko Emil</t>
  </si>
  <si>
    <t>2308009304</t>
  </si>
  <si>
    <t>Bražina Marián</t>
  </si>
  <si>
    <t>2308009305</t>
  </si>
  <si>
    <t>Tomčufčíková Mária</t>
  </si>
  <si>
    <t>2308009306</t>
  </si>
  <si>
    <t>Šubertová Jolana</t>
  </si>
  <si>
    <t>2308009307</t>
  </si>
  <si>
    <t>Šturek Ján</t>
  </si>
  <si>
    <t>2308009308</t>
  </si>
  <si>
    <t>Stolár Jozef</t>
  </si>
  <si>
    <t>2308009309</t>
  </si>
  <si>
    <t>Španková Oľga</t>
  </si>
  <si>
    <t>2308009310</t>
  </si>
  <si>
    <t>Rapsová Anna</t>
  </si>
  <si>
    <t>2308009311</t>
  </si>
  <si>
    <t>Pilarčíková Jolana</t>
  </si>
  <si>
    <t>2308009312</t>
  </si>
  <si>
    <t>Valachová Mária</t>
  </si>
  <si>
    <t>2308009313</t>
  </si>
  <si>
    <t>Bražina Július</t>
  </si>
  <si>
    <t>2308009314</t>
  </si>
  <si>
    <t>Hatala Jaroslav</t>
  </si>
  <si>
    <t>2308009315</t>
  </si>
  <si>
    <t>Húšťa Vladimír</t>
  </si>
  <si>
    <t>2308009316</t>
  </si>
  <si>
    <t>Holubčíková Helena</t>
  </si>
  <si>
    <t>2308009317</t>
  </si>
  <si>
    <t>Holubčík Jozef</t>
  </si>
  <si>
    <t>2308009318</t>
  </si>
  <si>
    <t>Jaroš Pavol</t>
  </si>
  <si>
    <t>2308009319</t>
  </si>
  <si>
    <t>Húšťová Jolana</t>
  </si>
  <si>
    <t>2308009320</t>
  </si>
  <si>
    <t>Hatalová Mária</t>
  </si>
  <si>
    <t>2308009321</t>
  </si>
  <si>
    <t>Hatalová Ema</t>
  </si>
  <si>
    <t>2308009322</t>
  </si>
  <si>
    <t>Jurčiak Miroslav</t>
  </si>
  <si>
    <t>2308009323</t>
  </si>
  <si>
    <t>Hatalová Anna</t>
  </si>
  <si>
    <t>2308009324</t>
  </si>
  <si>
    <t>Lacková Marta</t>
  </si>
  <si>
    <t>2308009325</t>
  </si>
  <si>
    <t>Lysá Ludvika</t>
  </si>
  <si>
    <t>2308009326</t>
  </si>
  <si>
    <t>Mokoš Ján</t>
  </si>
  <si>
    <t>2308009327</t>
  </si>
  <si>
    <t>Mokoš Ľudovít</t>
  </si>
  <si>
    <t>2308009328</t>
  </si>
  <si>
    <t>Mokoš Zdeno</t>
  </si>
  <si>
    <t>2308009329</t>
  </si>
  <si>
    <t>Kubala Jozef</t>
  </si>
  <si>
    <t>2308009330</t>
  </si>
  <si>
    <t>Kubíková Jarmila</t>
  </si>
  <si>
    <t>2308009331</t>
  </si>
  <si>
    <t>Kuniaková Mária</t>
  </si>
  <si>
    <t>2308009332</t>
  </si>
  <si>
    <t>Král Jozef</t>
  </si>
  <si>
    <t>2308009333</t>
  </si>
  <si>
    <t>Pyšná Gabriela</t>
  </si>
  <si>
    <t>2308009334</t>
  </si>
  <si>
    <t>Pudišová Eva</t>
  </si>
  <si>
    <t>2308009335</t>
  </si>
  <si>
    <t>Cibulková Emília</t>
  </si>
  <si>
    <t>2308009336</t>
  </si>
  <si>
    <t>Fričová Mária</t>
  </si>
  <si>
    <t>2308009337</t>
  </si>
  <si>
    <t>Gavlas Štefan</t>
  </si>
  <si>
    <t>2308009338</t>
  </si>
  <si>
    <t>Birvoň Ján</t>
  </si>
  <si>
    <t>2308009339</t>
  </si>
  <si>
    <t>Bubalová Marta</t>
  </si>
  <si>
    <t>2308009340</t>
  </si>
  <si>
    <t>Buchtová Emília</t>
  </si>
  <si>
    <t>2308009341</t>
  </si>
  <si>
    <t>Callo Pavol</t>
  </si>
  <si>
    <t>2308009342</t>
  </si>
  <si>
    <t>Buchta Vincent</t>
  </si>
  <si>
    <t>2308009343</t>
  </si>
  <si>
    <t>Jurštáková Emília</t>
  </si>
  <si>
    <t>2308009344</t>
  </si>
  <si>
    <t>Balcierak Emil</t>
  </si>
  <si>
    <t>2308009345</t>
  </si>
  <si>
    <t>Henželová Ľubomíra</t>
  </si>
  <si>
    <t>2308009346</t>
  </si>
  <si>
    <t>Balcieraková Mária</t>
  </si>
  <si>
    <t>2108001674</t>
  </si>
  <si>
    <t>Žatkovič Igor Ing. - Geo-Real</t>
  </si>
  <si>
    <t>2108001675</t>
  </si>
  <si>
    <t>2108002001</t>
  </si>
  <si>
    <t>2108002004</t>
  </si>
  <si>
    <t>2308009081</t>
  </si>
  <si>
    <t>Nováková Iveta</t>
  </si>
  <si>
    <t>3008000425</t>
  </si>
  <si>
    <t>Krajský lesný úrad v Prešove</t>
  </si>
  <si>
    <t>2108001896</t>
  </si>
  <si>
    <t>2108001894</t>
  </si>
  <si>
    <t>2108001891</t>
  </si>
  <si>
    <t>AXIOMA, s.r.o.</t>
  </si>
  <si>
    <t>2108001890</t>
  </si>
  <si>
    <t>2108001889</t>
  </si>
  <si>
    <t>2108001726</t>
  </si>
  <si>
    <t>CLC advokátska kancelária s.r.o.</t>
  </si>
  <si>
    <t>2108001605</t>
  </si>
  <si>
    <t>2108001579</t>
  </si>
  <si>
    <t>2108001566</t>
  </si>
  <si>
    <t>Gaálová Mariana</t>
  </si>
  <si>
    <t>2108001562</t>
  </si>
  <si>
    <t>2108001482</t>
  </si>
  <si>
    <t>2108001481</t>
  </si>
  <si>
    <t>2108001452</t>
  </si>
  <si>
    <t>POĽNOHOSPODÁR Spišský Štvrtok, s.r.o.</t>
  </si>
  <si>
    <t xml:space="preserve">GEOCONSULT, spol. s r.o. 
</t>
  </si>
  <si>
    <t>2108001203</t>
  </si>
  <si>
    <t>2108001572</t>
  </si>
  <si>
    <t>2108001626</t>
  </si>
  <si>
    <t>2108001666</t>
  </si>
  <si>
    <t>Slámková Marta Ing.</t>
  </si>
  <si>
    <t>2308007062</t>
  </si>
  <si>
    <t>2308009193</t>
  </si>
  <si>
    <t>2308009279</t>
  </si>
  <si>
    <t>Kurej Pavel</t>
  </si>
  <si>
    <t>2308009168</t>
  </si>
  <si>
    <t>Klima Peter</t>
  </si>
  <si>
    <t>2308009154</t>
  </si>
  <si>
    <t>Habáň Ján</t>
  </si>
  <si>
    <t>2308008120</t>
  </si>
  <si>
    <t>Mičura Pavol</t>
  </si>
  <si>
    <t>2308007552</t>
  </si>
  <si>
    <t>Hoferica Rudolf</t>
  </si>
  <si>
    <t>2308007210</t>
  </si>
  <si>
    <t>Drdáková Oľga</t>
  </si>
  <si>
    <t>2308007077</t>
  </si>
  <si>
    <t>2308007067</t>
  </si>
  <si>
    <t>2308007066</t>
  </si>
  <si>
    <t>2308007065</t>
  </si>
  <si>
    <t>2308007064</t>
  </si>
  <si>
    <t>2308007063</t>
  </si>
  <si>
    <t>2308006898</t>
  </si>
  <si>
    <t>Ševčíková Mária</t>
  </si>
  <si>
    <t>2308006383</t>
  </si>
  <si>
    <t>Dibáková Margita</t>
  </si>
  <si>
    <t>2308006382</t>
  </si>
  <si>
    <t>Rehorová Jana</t>
  </si>
  <si>
    <t>2308006380</t>
  </si>
  <si>
    <t>Madrová Agneša</t>
  </si>
  <si>
    <t>2308006370</t>
  </si>
  <si>
    <t>Mičura František</t>
  </si>
  <si>
    <t>2308006368</t>
  </si>
  <si>
    <t>Mičurová Eva</t>
  </si>
  <si>
    <t>2308006367</t>
  </si>
  <si>
    <t xml:space="preserve">Mičura Miroslav </t>
  </si>
  <si>
    <t>2308006364</t>
  </si>
  <si>
    <t>Mičura Štefan</t>
  </si>
  <si>
    <t>2308006363</t>
  </si>
  <si>
    <t>Mičura Ľudovít</t>
  </si>
  <si>
    <t>2308005378</t>
  </si>
  <si>
    <t>Hoferica Štefan</t>
  </si>
  <si>
    <t>2308005228</t>
  </si>
  <si>
    <t>Hoferica Viliam</t>
  </si>
  <si>
    <t>2308003465</t>
  </si>
  <si>
    <t>Puchoň Štefan</t>
  </si>
  <si>
    <t>2308003464</t>
  </si>
  <si>
    <t>Nehajová Elena</t>
  </si>
  <si>
    <t>2308003463</t>
  </si>
  <si>
    <t>Hoferica Ján</t>
  </si>
  <si>
    <t>2308003462</t>
  </si>
  <si>
    <t>Majeríková Anna</t>
  </si>
  <si>
    <t>2108001868</t>
  </si>
  <si>
    <t>2108001864</t>
  </si>
  <si>
    <t>2108001708</t>
  </si>
  <si>
    <t>2108001599</t>
  </si>
  <si>
    <t xml:space="preserve">Revit, s.r.o. </t>
  </si>
  <si>
    <t>2108001594</t>
  </si>
  <si>
    <t>2108001593</t>
  </si>
  <si>
    <t>2108001520</t>
  </si>
  <si>
    <t>Ing. Čanády Peter - SAJGA</t>
  </si>
  <si>
    <t>2108001563</t>
  </si>
  <si>
    <t>2108001578</t>
  </si>
  <si>
    <t>2108001615</t>
  </si>
  <si>
    <t>2108001815</t>
  </si>
  <si>
    <t>2108001816</t>
  </si>
  <si>
    <t>2108001817</t>
  </si>
  <si>
    <t>2108001818</t>
  </si>
  <si>
    <t>2108001819</t>
  </si>
  <si>
    <t>2108001820</t>
  </si>
  <si>
    <t>2108001821</t>
  </si>
  <si>
    <t>2108001822</t>
  </si>
  <si>
    <t>2108001861</t>
  </si>
  <si>
    <t>2108001862</t>
  </si>
  <si>
    <t>2108001988</t>
  </si>
  <si>
    <t>2108002005</t>
  </si>
  <si>
    <t>2108002007</t>
  </si>
  <si>
    <t>2108002012</t>
  </si>
  <si>
    <t>2108002015</t>
  </si>
  <si>
    <t>2308008418</t>
  </si>
  <si>
    <t>Mikócziová Alena</t>
  </si>
  <si>
    <t>2308008419</t>
  </si>
  <si>
    <t>2308008420</t>
  </si>
  <si>
    <t>2308008761</t>
  </si>
  <si>
    <t>Mikláš Ivan</t>
  </si>
  <si>
    <t>2308008762</t>
  </si>
  <si>
    <t>2308008763</t>
  </si>
  <si>
    <t>2108001651</t>
  </si>
  <si>
    <t>2108001709</t>
  </si>
  <si>
    <t>2108001869</t>
  </si>
  <si>
    <t>2308007213</t>
  </si>
  <si>
    <t>Vráblová Anna</t>
  </si>
  <si>
    <t>2308007553</t>
  </si>
  <si>
    <t>Pudík František</t>
  </si>
  <si>
    <t>2308007554</t>
  </si>
  <si>
    <t>Šmáriková Ľubica</t>
  </si>
  <si>
    <t>2308007555</t>
  </si>
  <si>
    <t>Pekárová Janka</t>
  </si>
  <si>
    <t>2308007556</t>
  </si>
  <si>
    <t>Jozefa Zábojníková</t>
  </si>
  <si>
    <t>2308007557</t>
  </si>
  <si>
    <t>Valo Milan</t>
  </si>
  <si>
    <t>2308007558</t>
  </si>
  <si>
    <t>Chovan Martin</t>
  </si>
  <si>
    <t>2308007559</t>
  </si>
  <si>
    <t>Chovan Jozef</t>
  </si>
  <si>
    <t>2308007884</t>
  </si>
  <si>
    <t>2308009087</t>
  </si>
  <si>
    <t>Kurincová Miroslava</t>
  </si>
  <si>
    <t>2308009088</t>
  </si>
  <si>
    <t>Tvrdý Štefan</t>
  </si>
  <si>
    <t>2308009151</t>
  </si>
  <si>
    <t>Chovan František</t>
  </si>
  <si>
    <t>2308009152</t>
  </si>
  <si>
    <t>Chovan Anton</t>
  </si>
  <si>
    <t>2308009153</t>
  </si>
  <si>
    <t>Pavlovičová Gabriela</t>
  </si>
  <si>
    <t>2308009171</t>
  </si>
  <si>
    <t>Tvrdý Marián</t>
  </si>
  <si>
    <t>2308009174</t>
  </si>
  <si>
    <t>Očkaják Tibor</t>
  </si>
  <si>
    <t>2308009175</t>
  </si>
  <si>
    <t>Danko Michal</t>
  </si>
  <si>
    <t>2308009176</t>
  </si>
  <si>
    <t>Chmeliar Jozef</t>
  </si>
  <si>
    <t>2308009194</t>
  </si>
  <si>
    <t>Chrenková Helena</t>
  </si>
  <si>
    <t>2308009195</t>
  </si>
  <si>
    <t>Herzegová Eva</t>
  </si>
  <si>
    <t>2308009196</t>
  </si>
  <si>
    <t>Chrenko Tibor</t>
  </si>
  <si>
    <t>2308009197</t>
  </si>
  <si>
    <t>Trúchla Antónia</t>
  </si>
  <si>
    <t>2308009198</t>
  </si>
  <si>
    <t>Lamošová Magdaléna</t>
  </si>
  <si>
    <t>2308009199</t>
  </si>
  <si>
    <t>Slaboňová Magdaléna</t>
  </si>
  <si>
    <t>2308009278</t>
  </si>
  <si>
    <t>Závodníková Elena</t>
  </si>
  <si>
    <t>2308009281</t>
  </si>
  <si>
    <t>Vodilková Margita</t>
  </si>
  <si>
    <t>2308009282</t>
  </si>
  <si>
    <t>Chovan Oliver</t>
  </si>
  <si>
    <t>2308009283</t>
  </si>
  <si>
    <t>Paur Ján</t>
  </si>
  <si>
    <t>2308009291</t>
  </si>
  <si>
    <t>2308009292</t>
  </si>
  <si>
    <t>Krkošová Františka</t>
  </si>
  <si>
    <t>2308009295</t>
  </si>
  <si>
    <t>Chovanová Zuzana</t>
  </si>
  <si>
    <t>3008000461</t>
  </si>
  <si>
    <t xml:space="preserve">Krajský lesný úrad v Žiline </t>
  </si>
  <si>
    <t>2108001643</t>
  </si>
  <si>
    <t>2108001768</t>
  </si>
  <si>
    <t>Archeologický ústav SAV</t>
  </si>
  <si>
    <t>2108001769</t>
  </si>
  <si>
    <t>2108001854</t>
  </si>
  <si>
    <t>GEOFOS,s.r.o.</t>
  </si>
  <si>
    <t>2108001990</t>
  </si>
  <si>
    <t>2108001991</t>
  </si>
  <si>
    <t>2108002008</t>
  </si>
  <si>
    <t>2108002014</t>
  </si>
  <si>
    <t>2308007191</t>
  </si>
  <si>
    <t>Lasab Imrich</t>
  </si>
  <si>
    <t>2308007192</t>
  </si>
  <si>
    <t>2308007193</t>
  </si>
  <si>
    <t>2308007194</t>
  </si>
  <si>
    <t>2308007254</t>
  </si>
  <si>
    <t>2308007410</t>
  </si>
  <si>
    <t>2308007411</t>
  </si>
  <si>
    <t>2308007412</t>
  </si>
  <si>
    <t>2308007413</t>
  </si>
  <si>
    <t>2308007825</t>
  </si>
  <si>
    <t>2308007826</t>
  </si>
  <si>
    <t>2308007827</t>
  </si>
  <si>
    <t>2308007829</t>
  </si>
  <si>
    <t>2308007832</t>
  </si>
  <si>
    <t>2308007833</t>
  </si>
  <si>
    <t>3008000452</t>
  </si>
  <si>
    <t>Obec Čierne Kľačany</t>
  </si>
  <si>
    <t>3008000466</t>
  </si>
  <si>
    <t>Obec Čeľadice</t>
  </si>
  <si>
    <t>3008000465</t>
  </si>
  <si>
    <t>Obec Pohranice</t>
  </si>
  <si>
    <t>3008000434</t>
  </si>
  <si>
    <t>Obec Nitrianske Hrnčiarovce</t>
  </si>
  <si>
    <t>2308008417</t>
  </si>
  <si>
    <t>2308007876</t>
  </si>
  <si>
    <t>2308007061</t>
  </si>
  <si>
    <t>2308007060</t>
  </si>
  <si>
    <t>2308007059</t>
  </si>
  <si>
    <t>2308007058</t>
  </si>
  <si>
    <t>2108002013</t>
  </si>
  <si>
    <t>2108002006</t>
  </si>
  <si>
    <t>2108001886</t>
  </si>
  <si>
    <t xml:space="preserve">Ing. Jozef Piroha - Geodetika </t>
  </si>
  <si>
    <t>2108001867</t>
  </si>
  <si>
    <t xml:space="preserve">ÚEOS - Komercia, a.s. </t>
  </si>
  <si>
    <t>2108001866</t>
  </si>
  <si>
    <t>2108001853</t>
  </si>
  <si>
    <t>2108001841</t>
  </si>
  <si>
    <t>2108001840</t>
  </si>
  <si>
    <t>2108001832</t>
  </si>
  <si>
    <t>2108001754</t>
  </si>
  <si>
    <t>2108001642</t>
  </si>
  <si>
    <t>3008000451</t>
  </si>
  <si>
    <t>Obec Lužianky</t>
  </si>
  <si>
    <t>3008000450</t>
  </si>
  <si>
    <t>Obec Lehota</t>
  </si>
  <si>
    <t>2308008123</t>
  </si>
  <si>
    <t>Stollár Oliver</t>
  </si>
  <si>
    <t>2308008121</t>
  </si>
  <si>
    <t>2308007257</t>
  </si>
  <si>
    <t>Martiška Peter</t>
  </si>
  <si>
    <t>2308007256</t>
  </si>
  <si>
    <t>2308007255</t>
  </si>
  <si>
    <t>2108002016</t>
  </si>
  <si>
    <t>2108002010</t>
  </si>
  <si>
    <t>2108001981</t>
  </si>
  <si>
    <t>Jazdecký klub sv. Juraja Ranč DD</t>
  </si>
  <si>
    <t>2108001887</t>
  </si>
  <si>
    <t>2108001855</t>
  </si>
  <si>
    <t>2108001831</t>
  </si>
  <si>
    <t>2108001830</t>
  </si>
  <si>
    <t>2108001829</t>
  </si>
  <si>
    <t>2108001828</t>
  </si>
  <si>
    <t>2108001827</t>
  </si>
  <si>
    <t>2108001826</t>
  </si>
  <si>
    <t>2108001645</t>
  </si>
  <si>
    <t>2108001438</t>
  </si>
  <si>
    <t>2308007209</t>
  </si>
  <si>
    <t>Drdák Ivan</t>
  </si>
  <si>
    <t>3008000424</t>
  </si>
  <si>
    <t>2308007929</t>
  </si>
  <si>
    <t>2108001662</t>
  </si>
  <si>
    <t>2108000573</t>
  </si>
  <si>
    <t>2108000572</t>
  </si>
  <si>
    <t>2108000861</t>
  </si>
  <si>
    <t>2108000505</t>
  </si>
  <si>
    <t>2108001202</t>
  </si>
  <si>
    <t>2108000571</t>
  </si>
  <si>
    <t>2108000570</t>
  </si>
  <si>
    <t>2108000569</t>
  </si>
  <si>
    <t>2108000568</t>
  </si>
  <si>
    <t>2108000697</t>
  </si>
  <si>
    <t>2108000532</t>
  </si>
  <si>
    <t>2108000579</t>
  </si>
  <si>
    <t>2108000863</t>
  </si>
  <si>
    <t>2108000934</t>
  </si>
  <si>
    <t>2108000931</t>
  </si>
  <si>
    <t>2108000858</t>
  </si>
  <si>
    <t>2108000631</t>
  </si>
  <si>
    <t>2108000630</t>
  </si>
  <si>
    <t>2108000575</t>
  </si>
  <si>
    <t>2108000530</t>
  </si>
  <si>
    <t>2108000506</t>
  </si>
  <si>
    <t>2108000864</t>
  </si>
  <si>
    <t>2108000859</t>
  </si>
  <si>
    <t>2108000618</t>
  </si>
  <si>
    <t>2108000590</t>
  </si>
  <si>
    <t>2108000574</t>
  </si>
  <si>
    <t>celkova suma na úhradu za R1/1528</t>
  </si>
  <si>
    <t>celkova suma na úhradu za R1/830</t>
  </si>
  <si>
    <t>celkova suma na úhradu za R1/831</t>
  </si>
  <si>
    <t>celkova suma na úhradu za D1/188</t>
  </si>
  <si>
    <t>celkova suma na úhradu za D1/1281</t>
  </si>
  <si>
    <t>celkova suma na úhradu za D1/166</t>
  </si>
  <si>
    <t>celkova suma na úhradu za D1/186</t>
  </si>
  <si>
    <t>celkova suma na úhradu za D1/133</t>
  </si>
  <si>
    <t>celkova suma na úhradu za D1/1318</t>
  </si>
  <si>
    <t>celkova suma na úhradu za D1/920</t>
  </si>
  <si>
    <t>celkova suma na úhradu za D1/760</t>
  </si>
  <si>
    <t>Balík 1</t>
  </si>
  <si>
    <t>D1/0760</t>
  </si>
  <si>
    <t>Dubná skala - Turany spolu</t>
  </si>
  <si>
    <t>D1/1281</t>
  </si>
  <si>
    <t>Turany - Hubová spolu</t>
  </si>
  <si>
    <t>D1/0920</t>
  </si>
  <si>
    <t>Hubová - Ivachnová spolu</t>
  </si>
  <si>
    <t>D1/0133</t>
  </si>
  <si>
    <t>Jánovce - Jablonov spolu</t>
  </si>
  <si>
    <t>D1/1318</t>
  </si>
  <si>
    <t>Fričovce - Svinia spolu</t>
  </si>
  <si>
    <t xml:space="preserve">Balík 1 spolu: </t>
  </si>
  <si>
    <t>Balík 2</t>
  </si>
  <si>
    <t>R1/0830</t>
  </si>
  <si>
    <t>Nitra západ - Selenec spolu</t>
  </si>
  <si>
    <t>Selenec - Beladice spolu</t>
  </si>
  <si>
    <t>R1/1528</t>
  </si>
  <si>
    <t>Beladice - Tekovské Nemce spolu</t>
  </si>
  <si>
    <t>Balík 2 spolu:</t>
  </si>
  <si>
    <t>Balík 3</t>
  </si>
  <si>
    <t>D1/0166</t>
  </si>
  <si>
    <t>D1/0188</t>
  </si>
  <si>
    <t>D1/0130</t>
  </si>
  <si>
    <t>Višňové - Dubná Skala</t>
  </si>
  <si>
    <t xml:space="preserve">Balík 3 spolu: </t>
  </si>
  <si>
    <t>D1/0186</t>
  </si>
  <si>
    <t xml:space="preserve">Lietavská Lúčka - Višňové </t>
  </si>
  <si>
    <t>Privádzač Lietavská Lúčka - Žilina</t>
  </si>
  <si>
    <t>2108000721</t>
  </si>
  <si>
    <t>kolky</t>
  </si>
  <si>
    <t>2108001250</t>
  </si>
  <si>
    <t>INGEO-ighp, s.r.o.</t>
  </si>
  <si>
    <t>2108001334</t>
  </si>
  <si>
    <t>2408000270</t>
  </si>
  <si>
    <t>Kaplík Vilém</t>
  </si>
  <si>
    <t>2408000276</t>
  </si>
  <si>
    <t>Hríň Ján</t>
  </si>
  <si>
    <t>2108001287</t>
  </si>
  <si>
    <t>2108001277</t>
  </si>
  <si>
    <t>2108001286</t>
  </si>
  <si>
    <t>Úrad Nitrianskeho samosprávneho kraja</t>
  </si>
  <si>
    <t>2108002063</t>
  </si>
  <si>
    <t>2108002062</t>
  </si>
  <si>
    <t xml:space="preserve">Hričovské Podhradie - Lietavská Lúčka </t>
  </si>
  <si>
    <t>Ing. Jozef Piroha - Geodetika rozdiel na doplatenie</t>
  </si>
  <si>
    <t>AXIOMA, s.r.o. rozdiel na doplatenie</t>
  </si>
  <si>
    <t>Lamoš Slavko rozdiel na doplatenie</t>
  </si>
  <si>
    <t>Spolu  za D1/130</t>
  </si>
  <si>
    <t>Spolu na úhradu za D1/130</t>
  </si>
  <si>
    <t>Mesto Martin, Mestský úrad rozdiel na doplatenie</t>
  </si>
  <si>
    <t>Dr. SMART&amp;PARTNER,Bratislava,s.r.o. rozdiel na doplatenie</t>
  </si>
  <si>
    <t>GEODÉZIA Žilina a.s. rozdiel na doplatenie</t>
  </si>
  <si>
    <t>Suma celkom D1/920</t>
  </si>
  <si>
    <t>celkova suma za D1/1318</t>
  </si>
  <si>
    <t>CLC advokátska kancelária s.r.o. rozdiel na doplatenie</t>
  </si>
  <si>
    <t>celkova suma za D1/133</t>
  </si>
  <si>
    <t>celkova suma za D1/166</t>
  </si>
  <si>
    <t>Geodet - Real, s.r.o. rozdiel na doplatenie</t>
  </si>
  <si>
    <t>Dopravoprojekt a.s. rozdiel na doplatenie</t>
  </si>
  <si>
    <t>celkova suma za D1/188</t>
  </si>
  <si>
    <t>InKat spol. s r.o. rozdiel na doplatenie</t>
  </si>
  <si>
    <t>AGON Brothers, s.r.o. rozdiel na doplatenie</t>
  </si>
  <si>
    <t>Hronček Vladimír Ing.-GEOREAL rozdiel na doplatenie</t>
  </si>
  <si>
    <t>Ing. Jozef Piroha - Geodetika  rozdiel na doplatenie</t>
  </si>
  <si>
    <t>celkova suma za R1/1528</t>
  </si>
  <si>
    <t>2408000195</t>
  </si>
  <si>
    <t>Fraštacký Pavol</t>
  </si>
  <si>
    <t>z toho nauhradene zadrzne</t>
  </si>
  <si>
    <t>charakter fa</t>
  </si>
  <si>
    <t>znalecký posudok</t>
  </si>
  <si>
    <t>dokumentácia</t>
  </si>
  <si>
    <t>projektová dokumentácia</t>
  </si>
  <si>
    <t>KZ- senník</t>
  </si>
  <si>
    <t xml:space="preserve">majetkoprávna príprava - uzavretie zmluvy o bud. zmluve, res. obmedzenie vlastn. práva </t>
  </si>
  <si>
    <t>monitoring podzemnej vody</t>
  </si>
  <si>
    <t>znalečné na pozemky</t>
  </si>
  <si>
    <t>ZP-pozemok</t>
  </si>
  <si>
    <t>rozhodnutie o vynati z LF</t>
  </si>
  <si>
    <t>vypracovanie dokumentácie</t>
  </si>
  <si>
    <t>KZ-premostenie severného obchvatu</t>
  </si>
  <si>
    <t>majetkoprávne vysporiadanie. Dobropis k fak. 2108000865.</t>
  </si>
  <si>
    <t xml:space="preserve">majetkoprávne vysporiadanie.  Zápočet s fak. 2108000860 - rozdiel sa doplatí. </t>
  </si>
  <si>
    <t xml:space="preserve">majetkoprávne vysporiadanie stavby. </t>
  </si>
  <si>
    <t xml:space="preserve">majetkoprávne vysporiadanie. </t>
  </si>
  <si>
    <t>majetkoprávne vysporiadanie k staveb. povoleniu</t>
  </si>
  <si>
    <t>výrub drevín</t>
  </si>
  <si>
    <t>Znalecký posudok</t>
  </si>
  <si>
    <t xml:space="preserve">majetkoprávna príprava. </t>
  </si>
  <si>
    <t>ZP-trvalý záber</t>
  </si>
  <si>
    <t>Rozhodnutie  o vynatí půdy z PPF</t>
  </si>
  <si>
    <t>dokumentácia pre stav. povolenie</t>
  </si>
  <si>
    <t>príprava stavby zabezpečenie LV</t>
  </si>
  <si>
    <t xml:space="preserve"> majetkoprávne vysporiadanie.  Dobropis je vystavený k faktúre 2108000821.</t>
  </si>
  <si>
    <t xml:space="preserve"> majetkoprávna príprava stavby</t>
  </si>
  <si>
    <t>majetkoprávne vysporiadanie</t>
  </si>
  <si>
    <t>majetkoprávna príprava diaľnice</t>
  </si>
  <si>
    <t>mejetkoprávna príprava diaľnice</t>
  </si>
  <si>
    <t>majetkoprávne vysporiadanie stavby</t>
  </si>
  <si>
    <t>z toho neuhradene zadrzne</t>
  </si>
  <si>
    <t>vypracovanie dokum. pre stavebné povolenie</t>
  </si>
  <si>
    <t>zarozhodnutie o vyňatí pôdy z PPF, z LF</t>
  </si>
  <si>
    <t>archeologické práce</t>
  </si>
  <si>
    <t>monitoring geologických faktorov a podzemnej vody</t>
  </si>
  <si>
    <t>archeol. prieskum</t>
  </si>
  <si>
    <t>archeol. práce</t>
  </si>
  <si>
    <t>ZP-dočasný záber</t>
  </si>
  <si>
    <t>ZP-trvalý,dočasný,ročný záber</t>
  </si>
  <si>
    <t>zmluva o budúcej zmluve,resp.nájomnej zmluve</t>
  </si>
  <si>
    <t xml:space="preserve">majetkoprávne vysporiadanie. K faktúre je vystavený dobropis 2108000866. </t>
  </si>
  <si>
    <t>príprava stavby, zabezpečenie LV</t>
  </si>
  <si>
    <t>Majetkoprávne vysporiadanie - zmluva o budúcej  zmluve</t>
  </si>
  <si>
    <t>majetkoprávne vysporiadanie-poštovné</t>
  </si>
  <si>
    <t>výrub stromov</t>
  </si>
  <si>
    <t>Majetkoprávna príprava - poštovné</t>
  </si>
  <si>
    <t>KZ-pozemok</t>
  </si>
  <si>
    <t>znalečné na nájomné</t>
  </si>
  <si>
    <t>úhrada odvodu za les</t>
  </si>
  <si>
    <t>vyňatie lesných pozemkov</t>
  </si>
  <si>
    <t>31.12.2008</t>
  </si>
  <si>
    <t>IG-prieskum</t>
  </si>
  <si>
    <t>Vyučt. k ZP 42/08</t>
  </si>
  <si>
    <t>znalečné na budovy určené k likvidácii</t>
  </si>
  <si>
    <t>ZP-  stanovenie všeobecnej hodnoty nehnuteľnosti</t>
  </si>
  <si>
    <t xml:space="preserve"> majetkoprávne vysporiadanie</t>
  </si>
  <si>
    <t>vykonanie prieskumu bioty, monitoring vôd</t>
  </si>
  <si>
    <t>orientačný rozpočet  stavby</t>
  </si>
  <si>
    <t>Dokumentacia na stavebne</t>
  </si>
  <si>
    <t>dokumentácia na stavebné povolenie</t>
  </si>
  <si>
    <t>znalečné pre stav. povolenie</t>
  </si>
  <si>
    <t>znalečné na stav. povolenie</t>
  </si>
  <si>
    <t>majetkoprávna príprava-nájomné</t>
  </si>
  <si>
    <t xml:space="preserve"> majetkoprávna príprava k stavebnému povoleniu</t>
  </si>
  <si>
    <t>úhrada za vyňatie z LPF</t>
  </si>
  <si>
    <t>majetkoprávna príprava</t>
  </si>
  <si>
    <t>právne poradenstvo , vypracovanie a uzavretie kúpnej zmluvy</t>
  </si>
  <si>
    <t>majetkoprávna príprava k stav. povoleniu</t>
  </si>
  <si>
    <t>majetkoprávna príprava a vysporiadanie</t>
  </si>
  <si>
    <t>vegetačné úpravy, FA preradená z bež. 2208010346</t>
  </si>
  <si>
    <t>stanovenie  hodnoty nehnuteľnosti</t>
  </si>
  <si>
    <t>zmluvy o majetkovom vyrovnaní</t>
  </si>
  <si>
    <t>Dobropis k vystavenej fak. 296/2008 ev. čís. 2108001202.</t>
  </si>
  <si>
    <t>lustrovanie a príprava geodetických podkladov k zmluvám. K fak. je dobropis pod ev. č. 2108001203</t>
  </si>
  <si>
    <t>majetkoprávna príprava stavby</t>
  </si>
  <si>
    <t>majetkoprávne vysporiadanie pozemkov</t>
  </si>
  <si>
    <t>k. ú. Bytča poštovné</t>
  </si>
  <si>
    <t>Kúpna zmluva</t>
  </si>
  <si>
    <t>náhrada za užívanie pozemku</t>
  </si>
  <si>
    <t>Dobropis opravná faktúra  k fa č. 80065 ev. č. 2108001593.</t>
  </si>
  <si>
    <t xml:space="preserve">Náhrada za užívanie pozemku, náhrada za nájomné. </t>
  </si>
  <si>
    <t>Majetkoprávne vysporiadanie  pre stavbu dialnice</t>
  </si>
  <si>
    <t>vypracovanie dokumentácie na ponuku</t>
  </si>
  <si>
    <t>Nájomná zmluva PPP</t>
  </si>
  <si>
    <t>KZ pozemok</t>
  </si>
  <si>
    <t>NZ nájom</t>
  </si>
  <si>
    <t>ZP trvalý záber</t>
  </si>
  <si>
    <t>NZ nájom pozemku</t>
  </si>
  <si>
    <t>NZ nájomné</t>
  </si>
  <si>
    <t>majetkoprávna príprava - obmedzenie vlastníctva</t>
  </si>
  <si>
    <t>projektové práce</t>
  </si>
  <si>
    <t>znalečné na pozemok (ZP)</t>
  </si>
  <si>
    <t>majetkoprávne vysporiadanie - ZoBZ</t>
  </si>
  <si>
    <t>majetkoprávna príprava - ZoBZ,KZ</t>
  </si>
  <si>
    <t>majetkoprávna príprava - poplatky z výpisov katastra</t>
  </si>
  <si>
    <t>návrh na povolenie vkladu do katastra (kolky na odvkladovanie KZ)</t>
  </si>
  <si>
    <t>refakturované kolky spojené s podaním návrhov na vklad do KN</t>
  </si>
  <si>
    <t>majetkovprávna príprava - odvkladovanie KZ</t>
  </si>
  <si>
    <t>geodetické práce - dokumentácia</t>
  </si>
  <si>
    <t>majetkoprávna príprava - ZoBZ</t>
  </si>
  <si>
    <t>majektoprávna príparava - KZ</t>
  </si>
  <si>
    <t>MPV - ZoBZ</t>
  </si>
  <si>
    <t>kolky spojené s návrhom na vklad do KN</t>
  </si>
  <si>
    <t>ZP - znalečné na vecné bremeno</t>
  </si>
  <si>
    <t>ZP pozemky</t>
  </si>
  <si>
    <t>ZP nájomné</t>
  </si>
  <si>
    <t>ZP vecné bremeno</t>
  </si>
  <si>
    <t>vyvlastnenie pozemkov</t>
  </si>
  <si>
    <t>orientačný rozpočet stavby</t>
  </si>
  <si>
    <t>zmluva o budúcej zmluve</t>
  </si>
  <si>
    <t>rozhodnutie o vyňatí pôdy z PPF</t>
  </si>
  <si>
    <t>ZP (trvalý, ročný, dočasný záber)</t>
  </si>
  <si>
    <t>ZP výkupy</t>
  </si>
  <si>
    <t>majetkopráva príprava - KZ</t>
  </si>
  <si>
    <t>náhrada za výrub drevín</t>
  </si>
  <si>
    <t>majektoprávne vysporiadanie ZoBZ, dopbrobis k fa č. 2108000862</t>
  </si>
  <si>
    <t>majektoprávne vysporiadanie stavby (ZoBZ, pozemky - poplatky spojené s poštovným</t>
  </si>
  <si>
    <t>kúpna zmluva</t>
  </si>
  <si>
    <t>znalečné na ekonomickú ujmu</t>
  </si>
  <si>
    <t>stavebné práce</t>
  </si>
  <si>
    <t>majetkoprávna príprava - pozemky</t>
  </si>
  <si>
    <t>ZP dočasný záber</t>
  </si>
  <si>
    <t>vypracované vyjadrenie na diaľnicu</t>
  </si>
  <si>
    <t>geometrický plán</t>
  </si>
  <si>
    <t>majetkoprávne vysporiadanie-správne poplatky (kolky na KZ)</t>
  </si>
  <si>
    <t>odvodňovacia priekopa (prenájom pozemku)</t>
  </si>
  <si>
    <t>majetkoprávne vysporiadanie - KZ</t>
  </si>
  <si>
    <t>majetkoprávne vysporiadanie (V4)</t>
  </si>
  <si>
    <t>NZ nájom pozemku (dobropis k FA č: 2108001654)</t>
  </si>
  <si>
    <t>východný portál - kontrolné meranie</t>
  </si>
  <si>
    <t>majetkoprávna príprava - KZ</t>
  </si>
  <si>
    <t>majektoprávne vysporiadanie stavby (príprava, správne poplatky)</t>
  </si>
  <si>
    <t>majetkoprávne vysporiadanie stavby (príprava, správne poplatky)</t>
  </si>
  <si>
    <t>neuhradené zádržné celkom</t>
  </si>
  <si>
    <t>Suma bez DPH v Sk</t>
  </si>
  <si>
    <t>Suma bez DPH v EUR</t>
  </si>
  <si>
    <t>2109000344</t>
  </si>
  <si>
    <t>2109000345</t>
  </si>
  <si>
    <t>2109000346</t>
  </si>
  <si>
    <t>vypracovanie dokumentácie na ponuku - vyúčt. fa k 5008001063</t>
  </si>
  <si>
    <t>vypracovanie dokumentácie na ponuku - vyúčt. fa k 5008000777</t>
  </si>
  <si>
    <t>vypracovanie dokumentácie na ponuku - vyúčt. Fa k 5008000653</t>
  </si>
  <si>
    <t>PPP                                           na doplatenie v EUR</t>
  </si>
  <si>
    <t>PPP                                                     na doplatenie v Sk</t>
  </si>
  <si>
    <t>Neuhradené                      zádržné v Sk</t>
  </si>
  <si>
    <t>Neuhradené                            zádržné EUR</t>
  </si>
  <si>
    <t>Názov stavby</t>
  </si>
  <si>
    <t>z toho neuhradene                    zadrzne</t>
  </si>
  <si>
    <t>z toho                                       nauhradene zadrzne</t>
  </si>
  <si>
    <t>z toho                                      nauhradene zadrzne</t>
  </si>
  <si>
    <t>Zdroj ŠR (kód 111)</t>
  </si>
  <si>
    <t>Účet</t>
  </si>
  <si>
    <t xml:space="preserve"> Číslo účt.dokladu</t>
  </si>
  <si>
    <t>Skratka účt.dokladu</t>
  </si>
  <si>
    <t>Dátum účt.dokladu</t>
  </si>
  <si>
    <t>RIS</t>
  </si>
  <si>
    <t>Číslo stavby</t>
  </si>
  <si>
    <t>Text účt.dokladu</t>
  </si>
  <si>
    <t xml:space="preserve">Má dať </t>
  </si>
  <si>
    <t xml:space="preserve">Dal </t>
  </si>
  <si>
    <t xml:space="preserve">Suma v CM </t>
  </si>
  <si>
    <t xml:space="preserve"> Mena</t>
  </si>
  <si>
    <t>Číslo zdrojového dokladu</t>
  </si>
  <si>
    <t>Dátum ZD</t>
  </si>
  <si>
    <t>Zdrojový doklad</t>
  </si>
  <si>
    <t>OŠ</t>
  </si>
  <si>
    <t>EO</t>
  </si>
  <si>
    <t>EO nazov</t>
  </si>
  <si>
    <t>PS</t>
  </si>
  <si>
    <t>Suma v Sk</t>
  </si>
  <si>
    <t>Suma v €</t>
  </si>
  <si>
    <t>Suma v € po zaokrúhlení</t>
  </si>
  <si>
    <t>Čiastočná                               úhrada na iný zdroj</t>
  </si>
  <si>
    <t>Variabilny symbol, číslo FA, dodávateľ</t>
  </si>
  <si>
    <t>Predmet fakturácie</t>
  </si>
  <si>
    <t>321200</t>
  </si>
  <si>
    <t xml:space="preserve">          2108001875</t>
  </si>
  <si>
    <t>DF</t>
  </si>
  <si>
    <t>D10068000000,F1</t>
  </si>
  <si>
    <t>Hybe-Važec</t>
  </si>
  <si>
    <t>2108001875</t>
  </si>
  <si>
    <t>Došlá faktúra VS.: 3290008 Fak č.: 2108001875 Dodavateľ: HYDROSTAV, a.s. v konkurze Zo dňa: 19.12.2008 Suma: 1645237.5[SKK] Splatnosť: 02.01.2009</t>
  </si>
  <si>
    <t>Hybe-Važec, Investičné - ŠR</t>
  </si>
  <si>
    <t>3290008</t>
  </si>
  <si>
    <t>VS.: 3290008 Fak č.: 2108001875 Dodavateľ: HYDROSTAV, a.s. v konkurze Zo dňa: 19.12.2008 Suma: 1645237.5[SKK] Splatnosť: 02.01.2009</t>
  </si>
  <si>
    <t>D10068000000,F1 Celkom</t>
  </si>
  <si>
    <t xml:space="preserve">          2108001767</t>
  </si>
  <si>
    <t>D10107000000,F1</t>
  </si>
  <si>
    <t>BA, Mierová-Senecká</t>
  </si>
  <si>
    <t>2108001767</t>
  </si>
  <si>
    <t>Došlá faktúra VS.: 1060820166 Fak č.: 2108001767 Dodavateľ: Doprastav a.s., Bratislava  Zo dňa: 16.12.2008 Suma: 5967678.6[SKK] Splatnosť: 14.02.2009</t>
  </si>
  <si>
    <t>Mierová-Senecká, Investičné - ŠR</t>
  </si>
  <si>
    <t>1060820166</t>
  </si>
  <si>
    <t>VS.: 1060820166 Fak č.: 2108001767 Dodavateľ: Doprastav a.s., Bratislava  Zo dňa: 16.12.2008 Suma: 5967678.6[SKK] Splatnosť: 14.02.2009</t>
  </si>
  <si>
    <t>stavebné práce - zvislé veľkorozmerové značky</t>
  </si>
  <si>
    <t>D10107000000,F1 Celkom</t>
  </si>
  <si>
    <t>stavebné práce 12/2008</t>
  </si>
  <si>
    <t>108</t>
  </si>
  <si>
    <t>BV</t>
  </si>
  <si>
    <t>D10198000000,F1</t>
  </si>
  <si>
    <t xml:space="preserve">Vrtižer-Hričovské Podhradie, </t>
  </si>
  <si>
    <t>Vrtižer-Hričovské Podhradie, Investičné - ŠR</t>
  </si>
  <si>
    <t xml:space="preserve">          2108002020</t>
  </si>
  <si>
    <t>2108002020</t>
  </si>
  <si>
    <t>Došlá faktúra VS.: 1030820463 Fak č.: 2108002020 Dodavateľ: Doprastav a.s., Bratislava  Zo dňa: 15.01.2009 Suma: 82918417[SKK] Splatnosť: 19.02.2009</t>
  </si>
  <si>
    <t>1030820463</t>
  </si>
  <si>
    <t>VS.: 1030820463 Fak č.: 2108002020 Dodavateľ: Doprastav a.s., Bratislava  Zo dňa: 15.01.2009 Suma: 82918417[SKK] Splatnosť: 19.02.2009</t>
  </si>
  <si>
    <t>stavebné práce za 12/2006</t>
  </si>
  <si>
    <t>D10198000000,F1 Celkom</t>
  </si>
  <si>
    <t xml:space="preserve">                 288</t>
  </si>
  <si>
    <t>D11687000000,F1</t>
  </si>
  <si>
    <t>Križovatka Voderady</t>
  </si>
  <si>
    <t>Doúhrada fa</t>
  </si>
  <si>
    <t>86</t>
  </si>
  <si>
    <t>Bankový výpis č.86 zo dňa 05.05.2008, VBÚ: 1954346357</t>
  </si>
  <si>
    <t>Investičné - ŠR, Križovatka Voderady</t>
  </si>
  <si>
    <t>320800057</t>
  </si>
  <si>
    <t>VS.: 320800057 Fak č.: 2108000178 Dodavateľ: VÁHOSTAV-SK a.s. Zo dňa: 11.03.2008 Suma: 32308897.5[SKK] Splatnosť: 07.05.2008 Číslo HZ: 330-56/07</t>
  </si>
  <si>
    <t>stavebné práce - doúhrada fa</t>
  </si>
  <si>
    <t xml:space="preserve">                 364</t>
  </si>
  <si>
    <t>Bankový výpis č.108 zo dňa 05.06.2008, VBÚ: 1954346357</t>
  </si>
  <si>
    <t>320800097</t>
  </si>
  <si>
    <t>VS.: 320800097 Fak č.: 2108000323 Dodavateľ: VÁHOSTAV-SK a.s. Zo dňa: 10.04.2008 Suma: 21174780.5[SKK] Splatnosť: 09.06.2008 Číslo HZ: 330-56/07</t>
  </si>
  <si>
    <t xml:space="preserve">                 476</t>
  </si>
  <si>
    <t>133</t>
  </si>
  <si>
    <t>Bankový výpis č.133 zo dňa 10.07.2008, VBÚ: 1954346357</t>
  </si>
  <si>
    <t>320800144</t>
  </si>
  <si>
    <t>VS.: 320800144 Fak č.: 2108000458 Dodavateľ: VÁHOSTAV-SK a.s. Zo dňa: 16.05.2008 Suma: 44945375.5[SKK] Splatnosť: 14.07.2008 Číslo HZ: 330-56/07</t>
  </si>
  <si>
    <t xml:space="preserve">          2108001664</t>
  </si>
  <si>
    <t>2108001664</t>
  </si>
  <si>
    <t>Došlá faktúra VS.: 320800455 Fak č.: 2108001664 Dodavateľ: VÁHOSTAV-SK a.s. Zo dňa: 05.12.2008 Suma: 1680639.5[SKK] Splatnosť: 02.02.2009</t>
  </si>
  <si>
    <t>320800455</t>
  </si>
  <si>
    <t>VS.: 320800455 Fak č.: 2108001664 Dodavateľ: VÁHOSTAV-SK a.s. Zo dňa: 05.12.2008 Suma: 1680639.5[SKK] Splatnosť: 02.02.2009</t>
  </si>
  <si>
    <t>stavebné práce za 11/2008</t>
  </si>
  <si>
    <t>D11687000000,F1 Celkom</t>
  </si>
  <si>
    <t xml:space="preserve">          2108001657</t>
  </si>
  <si>
    <t>R11150000000,F1</t>
  </si>
  <si>
    <t>Trnava Nitra úpr. na R1 OP</t>
  </si>
  <si>
    <t>2108001657</t>
  </si>
  <si>
    <t>Došlá faktúra VS.: 801080754 Fak č.: 2108001657 Dodavateľ: CESTY NITRA, a.s. Zo dňa: 30.11.2008 Suma: 2914522.2[SKK] Splatnosť: 07.01.2009</t>
  </si>
  <si>
    <t>Investičné - ŠR, Trnava Nitra úpr. na R1 OP</t>
  </si>
  <si>
    <t>801080754</t>
  </si>
  <si>
    <t>VS.: 801080754 Fak č.: 2108001657 Dodavateľ: CESTY NITRA, a.s. Zo dňa: 30.11.2008 Suma: 2914522.2[SKK] Splatnosť: 07.01.2009</t>
  </si>
  <si>
    <t>stavebné práce 11/2008</t>
  </si>
  <si>
    <t xml:space="preserve">          2108001766</t>
  </si>
  <si>
    <t>2108001766</t>
  </si>
  <si>
    <t>Došlá faktúra VS.: 801080796 Fak č.: 2108001766 Dodavateľ: CESTY NITRA, a.s. Zo dňa: 12.12.2008 Suma: 351706.9[SKK] Splatnosť: 17.01.2009</t>
  </si>
  <si>
    <t>801080796</t>
  </si>
  <si>
    <t>VS.: 801080796 Fak č.: 2108001766 Dodavateľ: CESTY NITRA, a.s. Zo dňa: 12.12.2008 Suma: 351706.9[SKK] Splatnosť: 17.01.2009</t>
  </si>
  <si>
    <t>R11150000000,F1 Celkom</t>
  </si>
  <si>
    <t>Celkom</t>
  </si>
  <si>
    <t>telekom. zariadenie diaľnice stavebná časť, za 12/2008.</t>
  </si>
  <si>
    <t>Poznámka</t>
  </si>
  <si>
    <t>FA</t>
  </si>
  <si>
    <t>faktúry IV</t>
  </si>
  <si>
    <t>faktúry PPP</t>
  </si>
  <si>
    <t>Celkom ŠR + PPP</t>
  </si>
  <si>
    <t>Investičné výdavky - projekty PPP celkom</t>
  </si>
  <si>
    <t>PPP                                     preplatené za rok  2008</t>
  </si>
  <si>
    <t>PPP                                            celkom za  rok 2008</t>
  </si>
  <si>
    <t>Č. stavby</t>
  </si>
  <si>
    <t>Č. balíka</t>
  </si>
  <si>
    <t>R1/0831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</si>
</sst>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 ##0.00\ &quot;Sk&quot;;\-#\ ##0.00\ &quot;Sk&quot;"/>
    <numFmt numFmtId="173" formatCode="dd\.mm\.yyyy\ hh:mm:ss:\f\f\f\f"/>
    <numFmt numFmtId="174" formatCode="#,##0.00\ \S\k;\-#,##0.00\ \S\k"/>
    <numFmt numFmtId="175" formatCode="dd\.mm\.yyyy"/>
    <numFmt numFmtId="176" formatCode="#,##0.00;[Red]\-#,##0.00"/>
    <numFmt numFmtId="177" formatCode="#\ ##0.00\ &quot;€&quot;;\-#\ ##0.00\ &quot;€&quot;"/>
    <numFmt numFmtId="178" formatCode="#,##0.00\ &quot;Sk&quot;"/>
    <numFmt numFmtId="179" formatCode="mmm/yyyy"/>
    <numFmt numFmtId="180" formatCode="#,##0.00\ _S_k"/>
    <numFmt numFmtId="181" formatCode="#\ ##0.00\ &quot;Sk&quot;;\-#\ ##0.00\ &quot;Sk&quot;;[Red]#\ ##0.00\ &quot;Sk&quot;"/>
    <numFmt numFmtId="182" formatCode="d\.\ m\.\ yyyy"/>
    <numFmt numFmtId="183" formatCode="#,##0.00\ [$€-1]"/>
    <numFmt numFmtId="184" formatCode="[$-41B]d\.\ mmmm\ yyyy"/>
    <numFmt numFmtId="185" formatCode="d\.m\.yyyy"/>
    <numFmt numFmtId="186" formatCode="#,##0.00_ ;\-#,##0.00\ "/>
  </numFmts>
  <fonts count="54">
    <font>
      <sz val="10"/>
      <name val="Arial CE"/>
      <family val="0"/>
    </font>
    <font>
      <sz val="9"/>
      <color indexed="63"/>
      <name val="Arial CE"/>
      <family val="0"/>
    </font>
    <font>
      <sz val="8"/>
      <color indexed="63"/>
      <name val="Arial"/>
      <family val="2"/>
    </font>
    <font>
      <sz val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u val="single"/>
      <sz val="13"/>
      <name val="Cambria"/>
      <family val="1"/>
    </font>
    <font>
      <sz val="9"/>
      <color indexed="63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 CE"/>
      <family val="0"/>
    </font>
    <font>
      <b/>
      <sz val="9"/>
      <color indexed="63"/>
      <name val="Arial CE"/>
      <family val="0"/>
    </font>
    <font>
      <b/>
      <sz val="13"/>
      <name val="Cambria"/>
      <family val="1"/>
    </font>
    <font>
      <sz val="13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color indexed="61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4"/>
      <name val="Cambria"/>
      <family val="1"/>
    </font>
    <font>
      <b/>
      <sz val="10"/>
      <color indexed="6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2"/>
      <color indexed="8"/>
      <name val="Cambria"/>
      <family val="1"/>
    </font>
    <font>
      <b/>
      <i/>
      <u val="single"/>
      <sz val="13"/>
      <color indexed="8"/>
      <name val="Cambria"/>
      <family val="1"/>
    </font>
    <font>
      <b/>
      <u val="single"/>
      <sz val="13"/>
      <color indexed="10"/>
      <name val="Cambria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b/>
      <sz val="12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9" borderId="8" applyNumberFormat="0" applyAlignment="0" applyProtection="0"/>
    <xf numFmtId="0" fontId="45" fillId="19" borderId="9" applyNumberFormat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178" fontId="0" fillId="0" borderId="0" xfId="0" applyNumberFormat="1" applyAlignment="1">
      <alignment horizontal="left" vertical="center"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2" borderId="11" xfId="0" applyFont="1" applyFill="1" applyBorder="1" applyAlignment="1">
      <alignment/>
    </xf>
    <xf numFmtId="178" fontId="10" fillId="2" borderId="11" xfId="0" applyNumberFormat="1" applyFont="1" applyFill="1" applyBorder="1" applyAlignment="1">
      <alignment/>
    </xf>
    <xf numFmtId="0" fontId="10" fillId="7" borderId="11" xfId="0" applyFont="1" applyFill="1" applyBorder="1" applyAlignment="1">
      <alignment/>
    </xf>
    <xf numFmtId="178" fontId="10" fillId="7" borderId="11" xfId="0" applyNumberFormat="1" applyFont="1" applyFill="1" applyBorder="1" applyAlignment="1">
      <alignment horizontal="right" vertical="center"/>
    </xf>
    <xf numFmtId="0" fontId="0" fillId="7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178" fontId="10" fillId="7" borderId="14" xfId="0" applyNumberFormat="1" applyFont="1" applyFill="1" applyBorder="1" applyAlignment="1">
      <alignment horizontal="right" vertical="center"/>
    </xf>
    <xf numFmtId="0" fontId="0" fillId="7" borderId="15" xfId="0" applyFill="1" applyBorder="1" applyAlignment="1">
      <alignment/>
    </xf>
    <xf numFmtId="178" fontId="10" fillId="7" borderId="16" xfId="0" applyNumberFormat="1" applyFont="1" applyFill="1" applyBorder="1" applyAlignment="1">
      <alignment horizontal="right" vertical="center"/>
    </xf>
    <xf numFmtId="0" fontId="10" fillId="7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178" fontId="10" fillId="2" borderId="15" xfId="0" applyNumberFormat="1" applyFont="1" applyFill="1" applyBorder="1" applyAlignment="1">
      <alignment/>
    </xf>
    <xf numFmtId="0" fontId="10" fillId="2" borderId="15" xfId="0" applyFont="1" applyFill="1" applyBorder="1" applyAlignment="1">
      <alignment/>
    </xf>
    <xf numFmtId="178" fontId="10" fillId="7" borderId="1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24" borderId="17" xfId="0" applyFill="1" applyBorder="1" applyAlignment="1">
      <alignment/>
    </xf>
    <xf numFmtId="0" fontId="0" fillId="0" borderId="17" xfId="0" applyBorder="1" applyAlignment="1">
      <alignment wrapText="1"/>
    </xf>
    <xf numFmtId="0" fontId="0" fillId="24" borderId="17" xfId="0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14" fontId="1" fillId="0" borderId="17" xfId="0" applyNumberFormat="1" applyFont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7" borderId="13" xfId="0" applyFill="1" applyBorder="1" applyAlignment="1">
      <alignment/>
    </xf>
    <xf numFmtId="178" fontId="10" fillId="7" borderId="13" xfId="0" applyNumberFormat="1" applyFont="1" applyFill="1" applyBorder="1" applyAlignment="1">
      <alignment/>
    </xf>
    <xf numFmtId="0" fontId="10" fillId="7" borderId="0" xfId="0" applyFont="1" applyFill="1" applyAlignment="1">
      <alignment/>
    </xf>
    <xf numFmtId="0" fontId="10" fillId="7" borderId="16" xfId="0" applyFont="1" applyFill="1" applyBorder="1" applyAlignment="1">
      <alignment/>
    </xf>
    <xf numFmtId="0" fontId="10" fillId="7" borderId="13" xfId="0" applyFont="1" applyFill="1" applyBorder="1" applyAlignment="1">
      <alignment/>
    </xf>
    <xf numFmtId="178" fontId="10" fillId="7" borderId="15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78" fontId="10" fillId="2" borderId="14" xfId="0" applyNumberFormat="1" applyFont="1" applyFill="1" applyBorder="1" applyAlignment="1">
      <alignment/>
    </xf>
    <xf numFmtId="183" fontId="15" fillId="7" borderId="15" xfId="0" applyNumberFormat="1" applyFont="1" applyFill="1" applyBorder="1" applyAlignment="1">
      <alignment horizontal="right" vertical="center"/>
    </xf>
    <xf numFmtId="14" fontId="0" fillId="24" borderId="0" xfId="0" applyNumberFormat="1" applyFill="1" applyAlignment="1">
      <alignment horizontal="right" vertical="center"/>
    </xf>
    <xf numFmtId="0" fontId="10" fillId="2" borderId="13" xfId="0" applyFont="1" applyFill="1" applyBorder="1" applyAlignment="1">
      <alignment/>
    </xf>
    <xf numFmtId="0" fontId="10" fillId="7" borderId="14" xfId="0" applyFont="1" applyFill="1" applyBorder="1" applyAlignment="1">
      <alignment/>
    </xf>
    <xf numFmtId="178" fontId="10" fillId="7" borderId="19" xfId="0" applyNumberFormat="1" applyFont="1" applyFill="1" applyBorder="1" applyAlignment="1">
      <alignment horizontal="right" vertical="center"/>
    </xf>
    <xf numFmtId="183" fontId="10" fillId="7" borderId="15" xfId="0" applyNumberFormat="1" applyFont="1" applyFill="1" applyBorder="1" applyAlignment="1">
      <alignment horizontal="right" vertical="center"/>
    </xf>
    <xf numFmtId="183" fontId="10" fillId="2" borderId="15" xfId="0" applyNumberFormat="1" applyFont="1" applyFill="1" applyBorder="1" applyAlignment="1">
      <alignment horizontal="right" vertical="center"/>
    </xf>
    <xf numFmtId="183" fontId="15" fillId="7" borderId="20" xfId="0" applyNumberFormat="1" applyFont="1" applyFill="1" applyBorder="1" applyAlignment="1">
      <alignment horizontal="right" vertical="center"/>
    </xf>
    <xf numFmtId="183" fontId="15" fillId="2" borderId="15" xfId="0" applyNumberFormat="1" applyFont="1" applyFill="1" applyBorder="1" applyAlignment="1">
      <alignment horizontal="right" vertical="center"/>
    </xf>
    <xf numFmtId="183" fontId="1" fillId="0" borderId="17" xfId="0" applyNumberFormat="1" applyFont="1" applyBorder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left" vertical="center"/>
    </xf>
    <xf numFmtId="183" fontId="10" fillId="2" borderId="15" xfId="0" applyNumberFormat="1" applyFont="1" applyFill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14" fontId="0" fillId="24" borderId="0" xfId="0" applyNumberFormat="1" applyFill="1" applyBorder="1" applyAlignment="1">
      <alignment horizontal="right" vertical="center"/>
    </xf>
    <xf numFmtId="178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14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183" fontId="10" fillId="7" borderId="15" xfId="0" applyNumberFormat="1" applyFont="1" applyFill="1" applyBorder="1" applyAlignment="1">
      <alignment/>
    </xf>
    <xf numFmtId="0" fontId="4" fillId="24" borderId="21" xfId="0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left" vertical="center"/>
    </xf>
    <xf numFmtId="172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83" fontId="48" fillId="0" borderId="22" xfId="0" applyNumberFormat="1" applyFont="1" applyBorder="1" applyAlignment="1">
      <alignment horizontal="right"/>
    </xf>
    <xf numFmtId="183" fontId="48" fillId="0" borderId="20" xfId="0" applyNumberFormat="1" applyFont="1" applyBorder="1" applyAlignment="1">
      <alignment horizontal="right"/>
    </xf>
    <xf numFmtId="183" fontId="48" fillId="25" borderId="15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left" wrapText="1"/>
    </xf>
    <xf numFmtId="178" fontId="1" fillId="0" borderId="17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right"/>
    </xf>
    <xf numFmtId="14" fontId="1" fillId="0" borderId="17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0" fontId="16" fillId="24" borderId="13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178" fontId="16" fillId="24" borderId="15" xfId="0" applyNumberFormat="1" applyFont="1" applyFill="1" applyBorder="1" applyAlignment="1">
      <alignment horizontal="center" vertical="center" wrapText="1"/>
    </xf>
    <xf numFmtId="178" fontId="16" fillId="24" borderId="19" xfId="0" applyNumberFormat="1" applyFont="1" applyFill="1" applyBorder="1" applyAlignment="1">
      <alignment horizontal="center" vertical="center" wrapText="1"/>
    </xf>
    <xf numFmtId="183" fontId="16" fillId="24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178" fontId="16" fillId="0" borderId="15" xfId="0" applyNumberFormat="1" applyFont="1" applyBorder="1" applyAlignment="1">
      <alignment/>
    </xf>
    <xf numFmtId="178" fontId="8" fillId="24" borderId="24" xfId="0" applyNumberFormat="1" applyFont="1" applyFill="1" applyBorder="1" applyAlignment="1">
      <alignment horizontal="right"/>
    </xf>
    <xf numFmtId="183" fontId="49" fillId="24" borderId="24" xfId="0" applyNumberFormat="1" applyFont="1" applyFill="1" applyBorder="1" applyAlignment="1">
      <alignment horizontal="right"/>
    </xf>
    <xf numFmtId="178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22" xfId="0" applyBorder="1" applyAlignment="1">
      <alignment wrapText="1"/>
    </xf>
    <xf numFmtId="0" fontId="15" fillId="7" borderId="15" xfId="0" applyNumberFormat="1" applyFont="1" applyFill="1" applyBorder="1" applyAlignment="1">
      <alignment horizontal="center" vertical="center" wrapText="1"/>
    </xf>
    <xf numFmtId="183" fontId="15" fillId="7" borderId="13" xfId="0" applyNumberFormat="1" applyFont="1" applyFill="1" applyBorder="1" applyAlignment="1">
      <alignment horizontal="center" vertical="center" wrapText="1"/>
    </xf>
    <xf numFmtId="14" fontId="15" fillId="7" borderId="15" xfId="0" applyNumberFormat="1" applyFont="1" applyFill="1" applyBorder="1" applyAlignment="1">
      <alignment horizontal="center" vertical="center" wrapText="1"/>
    </xf>
    <xf numFmtId="178" fontId="15" fillId="7" borderId="15" xfId="0" applyNumberFormat="1" applyFont="1" applyFill="1" applyBorder="1" applyAlignment="1">
      <alignment horizontal="center" vertical="center" wrapText="1"/>
    </xf>
    <xf numFmtId="178" fontId="15" fillId="7" borderId="13" xfId="0" applyNumberFormat="1" applyFont="1" applyFill="1" applyBorder="1" applyAlignment="1">
      <alignment horizontal="center" vertical="center" wrapText="1"/>
    </xf>
    <xf numFmtId="14" fontId="15" fillId="7" borderId="13" xfId="0" applyNumberFormat="1" applyFont="1" applyFill="1" applyBorder="1" applyAlignment="1">
      <alignment horizontal="center" vertical="center" wrapText="1"/>
    </xf>
    <xf numFmtId="0" fontId="15" fillId="7" borderId="15" xfId="0" applyNumberFormat="1" applyFont="1" applyFill="1" applyBorder="1" applyAlignment="1">
      <alignment horizontal="center" vertical="center"/>
    </xf>
    <xf numFmtId="0" fontId="15" fillId="7" borderId="19" xfId="0" applyNumberFormat="1" applyFont="1" applyFill="1" applyBorder="1" applyAlignment="1">
      <alignment horizontal="center" vertical="center" wrapText="1"/>
    </xf>
    <xf numFmtId="0" fontId="15" fillId="7" borderId="16" xfId="0" applyNumberFormat="1" applyFont="1" applyFill="1" applyBorder="1" applyAlignment="1">
      <alignment horizontal="center" vertical="center" wrapText="1"/>
    </xf>
    <xf numFmtId="183" fontId="15" fillId="7" borderId="16" xfId="0" applyNumberFormat="1" applyFont="1" applyFill="1" applyBorder="1" applyAlignment="1">
      <alignment horizontal="center" vertical="center" wrapText="1"/>
    </xf>
    <xf numFmtId="0" fontId="15" fillId="7" borderId="13" xfId="0" applyNumberFormat="1" applyFont="1" applyFill="1" applyBorder="1" applyAlignment="1">
      <alignment horizontal="center" vertical="center" wrapText="1"/>
    </xf>
    <xf numFmtId="178" fontId="15" fillId="7" borderId="16" xfId="0" applyNumberFormat="1" applyFont="1" applyFill="1" applyBorder="1" applyAlignment="1">
      <alignment horizontal="center" vertical="center" wrapText="1"/>
    </xf>
    <xf numFmtId="0" fontId="15" fillId="7" borderId="2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78" fontId="16" fillId="0" borderId="13" xfId="0" applyNumberFormat="1" applyFont="1" applyBorder="1" applyAlignment="1">
      <alignment horizontal="right"/>
    </xf>
    <xf numFmtId="178" fontId="50" fillId="24" borderId="24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24" borderId="17" xfId="0" applyNumberFormat="1" applyFont="1" applyFill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0" fontId="18" fillId="0" borderId="0" xfId="45" applyFont="1" applyAlignment="1">
      <alignment horizontal="center"/>
      <protection/>
    </xf>
    <xf numFmtId="0" fontId="18" fillId="0" borderId="0" xfId="45" applyFont="1">
      <alignment/>
      <protection/>
    </xf>
    <xf numFmtId="1" fontId="18" fillId="0" borderId="0" xfId="45" applyNumberFormat="1" applyFont="1">
      <alignment/>
      <protection/>
    </xf>
    <xf numFmtId="0" fontId="18" fillId="0" borderId="0" xfId="45" applyFont="1" applyAlignment="1">
      <alignment/>
      <protection/>
    </xf>
    <xf numFmtId="0" fontId="18" fillId="0" borderId="0" xfId="45" applyFont="1" applyAlignment="1">
      <alignment horizontal="right"/>
      <protection/>
    </xf>
    <xf numFmtId="183" fontId="18" fillId="0" borderId="0" xfId="45" applyNumberFormat="1" applyFont="1" applyFill="1" applyAlignment="1">
      <alignment horizontal="right"/>
      <protection/>
    </xf>
    <xf numFmtId="0" fontId="18" fillId="0" borderId="0" xfId="45" applyFont="1" applyAlignment="1">
      <alignment wrapText="1"/>
      <protection/>
    </xf>
    <xf numFmtId="49" fontId="19" fillId="0" borderId="26" xfId="45" applyNumberFormat="1" applyFont="1" applyFill="1" applyBorder="1" applyAlignment="1">
      <alignment horizontal="center" wrapText="1"/>
      <protection/>
    </xf>
    <xf numFmtId="49" fontId="19" fillId="0" borderId="26" xfId="45" applyNumberFormat="1" applyFont="1" applyFill="1" applyBorder="1" applyAlignment="1">
      <alignment horizontal="right" wrapText="1"/>
      <protection/>
    </xf>
    <xf numFmtId="49" fontId="19" fillId="0" borderId="26" xfId="45" applyNumberFormat="1" applyFont="1" applyFill="1" applyBorder="1" applyAlignment="1">
      <alignment horizontal="left" wrapText="1"/>
      <protection/>
    </xf>
    <xf numFmtId="185" fontId="19" fillId="0" borderId="27" xfId="45" applyNumberFormat="1" applyFont="1" applyFill="1" applyBorder="1" applyAlignment="1">
      <alignment horizontal="center"/>
      <protection/>
    </xf>
    <xf numFmtId="1" fontId="19" fillId="0" borderId="28" xfId="45" applyNumberFormat="1" applyFont="1" applyFill="1" applyBorder="1" applyAlignment="1">
      <alignment horizontal="center"/>
      <protection/>
    </xf>
    <xf numFmtId="0" fontId="19" fillId="0" borderId="29" xfId="45" applyFont="1" applyFill="1" applyBorder="1" applyAlignment="1">
      <alignment horizontal="left" wrapText="1"/>
      <protection/>
    </xf>
    <xf numFmtId="49" fontId="19" fillId="0" borderId="29" xfId="45" applyNumberFormat="1" applyFont="1" applyFill="1" applyBorder="1" applyAlignment="1">
      <alignment wrapText="1"/>
      <protection/>
    </xf>
    <xf numFmtId="174" fontId="19" fillId="0" borderId="29" xfId="45" applyNumberFormat="1" applyFont="1" applyFill="1" applyBorder="1" applyAlignment="1">
      <alignment horizontal="right"/>
      <protection/>
    </xf>
    <xf numFmtId="174" fontId="19" fillId="6" borderId="29" xfId="45" applyNumberFormat="1" applyFont="1" applyFill="1" applyBorder="1" applyAlignment="1">
      <alignment horizontal="right"/>
      <protection/>
    </xf>
    <xf numFmtId="4" fontId="19" fillId="0" borderId="29" xfId="45" applyNumberFormat="1" applyFont="1" applyFill="1" applyBorder="1" applyAlignment="1">
      <alignment horizontal="right"/>
      <protection/>
    </xf>
    <xf numFmtId="49" fontId="19" fillId="0" borderId="29" xfId="45" applyNumberFormat="1" applyFont="1" applyFill="1" applyBorder="1" applyAlignment="1">
      <alignment horizontal="left" wrapText="1"/>
      <protection/>
    </xf>
    <xf numFmtId="185" fontId="19" fillId="0" borderId="29" xfId="45" applyNumberFormat="1" applyFont="1" applyFill="1" applyBorder="1" applyAlignment="1">
      <alignment horizontal="left"/>
      <protection/>
    </xf>
    <xf numFmtId="186" fontId="19" fillId="0" borderId="29" xfId="45" applyNumberFormat="1" applyFont="1" applyFill="1" applyBorder="1" applyAlignment="1">
      <alignment horizontal="right" wrapText="1"/>
      <protection/>
    </xf>
    <xf numFmtId="183" fontId="19" fillId="0" borderId="29" xfId="45" applyNumberFormat="1" applyFont="1" applyFill="1" applyBorder="1" applyAlignment="1">
      <alignment horizontal="right" wrapText="1"/>
      <protection/>
    </xf>
    <xf numFmtId="0" fontId="20" fillId="0" borderId="0" xfId="45" applyFont="1" applyFill="1">
      <alignment/>
      <protection/>
    </xf>
    <xf numFmtId="49" fontId="21" fillId="0" borderId="26" xfId="45" applyNumberFormat="1" applyFont="1" applyFill="1" applyBorder="1" applyAlignment="1">
      <alignment horizontal="center" wrapText="1"/>
      <protection/>
    </xf>
    <xf numFmtId="49" fontId="21" fillId="0" borderId="26" xfId="45" applyNumberFormat="1" applyFont="1" applyFill="1" applyBorder="1" applyAlignment="1">
      <alignment horizontal="right" wrapText="1"/>
      <protection/>
    </xf>
    <xf numFmtId="49" fontId="21" fillId="0" borderId="26" xfId="45" applyNumberFormat="1" applyFont="1" applyFill="1" applyBorder="1" applyAlignment="1">
      <alignment horizontal="left" wrapText="1"/>
      <protection/>
    </xf>
    <xf numFmtId="185" fontId="21" fillId="0" borderId="27" xfId="45" applyNumberFormat="1" applyFont="1" applyFill="1" applyBorder="1" applyAlignment="1">
      <alignment horizontal="center"/>
      <protection/>
    </xf>
    <xf numFmtId="1" fontId="21" fillId="0" borderId="30" xfId="45" applyNumberFormat="1" applyFont="1" applyFill="1" applyBorder="1" applyAlignment="1">
      <alignment horizontal="center"/>
      <protection/>
    </xf>
    <xf numFmtId="0" fontId="21" fillId="0" borderId="26" xfId="45" applyFont="1" applyFill="1" applyBorder="1" applyAlignment="1">
      <alignment horizontal="left" wrapText="1"/>
      <protection/>
    </xf>
    <xf numFmtId="49" fontId="21" fillId="0" borderId="26" xfId="45" applyNumberFormat="1" applyFont="1" applyFill="1" applyBorder="1" applyAlignment="1">
      <alignment wrapText="1"/>
      <protection/>
    </xf>
    <xf numFmtId="174" fontId="21" fillId="0" borderId="26" xfId="45" applyNumberFormat="1" applyFont="1" applyFill="1" applyBorder="1" applyAlignment="1">
      <alignment horizontal="right"/>
      <protection/>
    </xf>
    <xf numFmtId="174" fontId="21" fillId="6" borderId="26" xfId="45" applyNumberFormat="1" applyFont="1" applyFill="1" applyBorder="1" applyAlignment="1">
      <alignment horizontal="right"/>
      <protection/>
    </xf>
    <xf numFmtId="4" fontId="21" fillId="0" borderId="26" xfId="45" applyNumberFormat="1" applyFont="1" applyFill="1" applyBorder="1" applyAlignment="1">
      <alignment horizontal="right"/>
      <protection/>
    </xf>
    <xf numFmtId="185" fontId="21" fillId="0" borderId="26" xfId="45" applyNumberFormat="1" applyFont="1" applyFill="1" applyBorder="1" applyAlignment="1">
      <alignment horizontal="left"/>
      <protection/>
    </xf>
    <xf numFmtId="186" fontId="21" fillId="0" borderId="26" xfId="45" applyNumberFormat="1" applyFont="1" applyFill="1" applyBorder="1" applyAlignment="1">
      <alignment horizontal="right" wrapText="1"/>
      <protection/>
    </xf>
    <xf numFmtId="183" fontId="21" fillId="0" borderId="26" xfId="45" applyNumberFormat="1" applyFont="1" applyFill="1" applyBorder="1" applyAlignment="1">
      <alignment horizontal="right" wrapText="1"/>
      <protection/>
    </xf>
    <xf numFmtId="0" fontId="18" fillId="0" borderId="0" xfId="45" applyFont="1" applyFill="1">
      <alignment/>
      <protection/>
    </xf>
    <xf numFmtId="1" fontId="19" fillId="0" borderId="30" xfId="45" applyNumberFormat="1" applyFont="1" applyFill="1" applyBorder="1" applyAlignment="1">
      <alignment horizontal="center"/>
      <protection/>
    </xf>
    <xf numFmtId="0" fontId="19" fillId="0" borderId="26" xfId="45" applyFont="1" applyFill="1" applyBorder="1" applyAlignment="1">
      <alignment horizontal="left" wrapText="1"/>
      <protection/>
    </xf>
    <xf numFmtId="49" fontId="19" fillId="0" borderId="26" xfId="45" applyNumberFormat="1" applyFont="1" applyFill="1" applyBorder="1" applyAlignment="1">
      <alignment wrapText="1"/>
      <protection/>
    </xf>
    <xf numFmtId="174" fontId="19" fillId="0" borderId="26" xfId="45" applyNumberFormat="1" applyFont="1" applyFill="1" applyBorder="1" applyAlignment="1">
      <alignment horizontal="right"/>
      <protection/>
    </xf>
    <xf numFmtId="174" fontId="19" fillId="6" borderId="26" xfId="45" applyNumberFormat="1" applyFont="1" applyFill="1" applyBorder="1" applyAlignment="1">
      <alignment horizontal="right"/>
      <protection/>
    </xf>
    <xf numFmtId="4" fontId="19" fillId="0" borderId="26" xfId="45" applyNumberFormat="1" applyFont="1" applyFill="1" applyBorder="1" applyAlignment="1">
      <alignment horizontal="right"/>
      <protection/>
    </xf>
    <xf numFmtId="185" fontId="19" fillId="0" borderId="26" xfId="45" applyNumberFormat="1" applyFont="1" applyFill="1" applyBorder="1" applyAlignment="1">
      <alignment horizontal="left"/>
      <protection/>
    </xf>
    <xf numFmtId="186" fontId="19" fillId="0" borderId="26" xfId="45" applyNumberFormat="1" applyFont="1" applyFill="1" applyBorder="1" applyAlignment="1">
      <alignment horizontal="right" wrapText="1"/>
      <protection/>
    </xf>
    <xf numFmtId="183" fontId="19" fillId="0" borderId="26" xfId="45" applyNumberFormat="1" applyFont="1" applyFill="1" applyBorder="1" applyAlignment="1">
      <alignment horizontal="right" wrapText="1"/>
      <protection/>
    </xf>
    <xf numFmtId="0" fontId="20" fillId="0" borderId="0" xfId="45" applyFont="1">
      <alignment/>
      <protection/>
    </xf>
    <xf numFmtId="0" fontId="20" fillId="0" borderId="0" xfId="45" applyFont="1" applyFill="1" applyAlignment="1">
      <alignment/>
      <protection/>
    </xf>
    <xf numFmtId="0" fontId="18" fillId="0" borderId="0" xfId="45" applyFont="1" applyFill="1" applyAlignment="1">
      <alignment/>
      <protection/>
    </xf>
    <xf numFmtId="0" fontId="20" fillId="0" borderId="0" xfId="45" applyFont="1" applyAlignment="1">
      <alignment/>
      <protection/>
    </xf>
    <xf numFmtId="1" fontId="21" fillId="0" borderId="31" xfId="45" applyNumberFormat="1" applyFont="1" applyFill="1" applyBorder="1" applyAlignment="1">
      <alignment horizontal="center"/>
      <protection/>
    </xf>
    <xf numFmtId="0" fontId="21" fillId="0" borderId="32" xfId="45" applyFont="1" applyFill="1" applyBorder="1" applyAlignment="1">
      <alignment horizontal="left" wrapText="1"/>
      <protection/>
    </xf>
    <xf numFmtId="49" fontId="21" fillId="0" borderId="32" xfId="45" applyNumberFormat="1" applyFont="1" applyFill="1" applyBorder="1" applyAlignment="1">
      <alignment wrapText="1"/>
      <protection/>
    </xf>
    <xf numFmtId="174" fontId="21" fillId="0" borderId="32" xfId="45" applyNumberFormat="1" applyFont="1" applyFill="1" applyBorder="1" applyAlignment="1">
      <alignment horizontal="right"/>
      <protection/>
    </xf>
    <xf numFmtId="174" fontId="21" fillId="6" borderId="32" xfId="45" applyNumberFormat="1" applyFont="1" applyFill="1" applyBorder="1" applyAlignment="1">
      <alignment horizontal="right"/>
      <protection/>
    </xf>
    <xf numFmtId="4" fontId="21" fillId="0" borderId="32" xfId="45" applyNumberFormat="1" applyFont="1" applyFill="1" applyBorder="1" applyAlignment="1">
      <alignment horizontal="right"/>
      <protection/>
    </xf>
    <xf numFmtId="49" fontId="21" fillId="0" borderId="32" xfId="45" applyNumberFormat="1" applyFont="1" applyFill="1" applyBorder="1" applyAlignment="1">
      <alignment horizontal="left" wrapText="1"/>
      <protection/>
    </xf>
    <xf numFmtId="185" fontId="21" fillId="0" borderId="32" xfId="45" applyNumberFormat="1" applyFont="1" applyFill="1" applyBorder="1" applyAlignment="1">
      <alignment horizontal="left"/>
      <protection/>
    </xf>
    <xf numFmtId="186" fontId="21" fillId="0" borderId="32" xfId="45" applyNumberFormat="1" applyFont="1" applyFill="1" applyBorder="1" applyAlignment="1">
      <alignment horizontal="right" wrapText="1"/>
      <protection/>
    </xf>
    <xf numFmtId="183" fontId="21" fillId="0" borderId="32" xfId="45" applyNumberFormat="1" applyFont="1" applyFill="1" applyBorder="1" applyAlignment="1">
      <alignment horizontal="right" wrapText="1"/>
      <protection/>
    </xf>
    <xf numFmtId="0" fontId="20" fillId="0" borderId="0" xfId="45" applyFont="1" applyAlignment="1">
      <alignment horizontal="center"/>
      <protection/>
    </xf>
    <xf numFmtId="1" fontId="20" fillId="0" borderId="0" xfId="45" applyNumberFormat="1" applyFont="1">
      <alignment/>
      <protection/>
    </xf>
    <xf numFmtId="186" fontId="20" fillId="0" borderId="0" xfId="45" applyNumberFormat="1" applyFont="1" applyAlignment="1">
      <alignment horizontal="right"/>
      <protection/>
    </xf>
    <xf numFmtId="183" fontId="20" fillId="0" borderId="0" xfId="45" applyNumberFormat="1" applyFont="1" applyFill="1" applyAlignment="1">
      <alignment horizontal="right"/>
      <protection/>
    </xf>
    <xf numFmtId="0" fontId="20" fillId="0" borderId="0" xfId="45" applyFont="1" applyAlignment="1">
      <alignment wrapText="1"/>
      <protection/>
    </xf>
    <xf numFmtId="4" fontId="20" fillId="0" borderId="0" xfId="45" applyNumberFormat="1" applyFont="1">
      <alignment/>
      <protection/>
    </xf>
    <xf numFmtId="0" fontId="20" fillId="0" borderId="0" xfId="45" applyFont="1" applyAlignment="1">
      <alignment horizontal="right"/>
      <protection/>
    </xf>
    <xf numFmtId="4" fontId="18" fillId="0" borderId="0" xfId="45" applyNumberFormat="1" applyFont="1">
      <alignment/>
      <protection/>
    </xf>
    <xf numFmtId="186" fontId="21" fillId="0" borderId="26" xfId="45" applyNumberFormat="1" applyFont="1" applyFill="1" applyBorder="1" applyAlignment="1">
      <alignment horizontal="left" wrapText="1"/>
      <protection/>
    </xf>
    <xf numFmtId="0" fontId="25" fillId="0" borderId="0" xfId="45" applyFont="1" applyAlignment="1">
      <alignment horizontal="center" vertical="center" wrapText="1"/>
      <protection/>
    </xf>
    <xf numFmtId="0" fontId="22" fillId="18" borderId="11" xfId="45" applyFont="1" applyFill="1" applyBorder="1" applyAlignment="1">
      <alignment horizontal="left" wrapText="1"/>
      <protection/>
    </xf>
    <xf numFmtId="49" fontId="22" fillId="18" borderId="11" xfId="45" applyNumberFormat="1" applyFont="1" applyFill="1" applyBorder="1" applyAlignment="1">
      <alignment wrapText="1"/>
      <protection/>
    </xf>
    <xf numFmtId="174" fontId="22" fillId="18" borderId="11" xfId="45" applyNumberFormat="1" applyFont="1" applyFill="1" applyBorder="1" applyAlignment="1">
      <alignment horizontal="right"/>
      <protection/>
    </xf>
    <xf numFmtId="4" fontId="22" fillId="18" borderId="11" xfId="45" applyNumberFormat="1" applyFont="1" applyFill="1" applyBorder="1" applyAlignment="1">
      <alignment horizontal="right"/>
      <protection/>
    </xf>
    <xf numFmtId="49" fontId="22" fillId="18" borderId="11" xfId="45" applyNumberFormat="1" applyFont="1" applyFill="1" applyBorder="1" applyAlignment="1">
      <alignment horizontal="left" wrapText="1"/>
      <protection/>
    </xf>
    <xf numFmtId="185" fontId="22" fillId="18" borderId="11" xfId="45" applyNumberFormat="1" applyFont="1" applyFill="1" applyBorder="1" applyAlignment="1">
      <alignment horizontal="left"/>
      <protection/>
    </xf>
    <xf numFmtId="186" fontId="22" fillId="18" borderId="11" xfId="45" applyNumberFormat="1" applyFont="1" applyFill="1" applyBorder="1" applyAlignment="1">
      <alignment horizontal="right" wrapText="1"/>
      <protection/>
    </xf>
    <xf numFmtId="183" fontId="22" fillId="18" borderId="11" xfId="45" applyNumberFormat="1" applyFont="1" applyFill="1" applyBorder="1" applyAlignment="1">
      <alignment horizontal="right" wrapText="1"/>
      <protection/>
    </xf>
    <xf numFmtId="0" fontId="22" fillId="18" borderId="25" xfId="45" applyFont="1" applyFill="1" applyBorder="1" applyAlignment="1">
      <alignment horizontal="left" wrapText="1"/>
      <protection/>
    </xf>
    <xf numFmtId="0" fontId="25" fillId="0" borderId="0" xfId="45" applyFont="1" applyFill="1" applyAlignment="1">
      <alignment/>
      <protection/>
    </xf>
    <xf numFmtId="49" fontId="21" fillId="0" borderId="0" xfId="45" applyNumberFormat="1" applyFont="1" applyFill="1" applyBorder="1" applyAlignment="1">
      <alignment horizontal="center" wrapText="1"/>
      <protection/>
    </xf>
    <xf numFmtId="49" fontId="21" fillId="0" borderId="0" xfId="45" applyNumberFormat="1" applyFont="1" applyFill="1" applyBorder="1" applyAlignment="1">
      <alignment horizontal="right" wrapText="1"/>
      <protection/>
    </xf>
    <xf numFmtId="49" fontId="21" fillId="0" borderId="0" xfId="45" applyNumberFormat="1" applyFont="1" applyFill="1" applyBorder="1" applyAlignment="1">
      <alignment horizontal="left" wrapText="1"/>
      <protection/>
    </xf>
    <xf numFmtId="185" fontId="21" fillId="0" borderId="0" xfId="45" applyNumberFormat="1" applyFont="1" applyFill="1" applyBorder="1" applyAlignment="1">
      <alignment horizontal="center"/>
      <protection/>
    </xf>
    <xf numFmtId="0" fontId="21" fillId="0" borderId="27" xfId="45" applyFont="1" applyFill="1" applyBorder="1" applyAlignment="1">
      <alignment horizontal="left" wrapText="1"/>
      <protection/>
    </xf>
    <xf numFmtId="0" fontId="19" fillId="0" borderId="27" xfId="45" applyFont="1" applyFill="1" applyBorder="1" applyAlignment="1">
      <alignment horizontal="left" wrapText="1"/>
      <protection/>
    </xf>
    <xf numFmtId="0" fontId="21" fillId="0" borderId="33" xfId="45" applyFont="1" applyFill="1" applyBorder="1" applyAlignment="1">
      <alignment horizontal="left" wrapText="1"/>
      <protection/>
    </xf>
    <xf numFmtId="0" fontId="22" fillId="18" borderId="14" xfId="45" applyFont="1" applyFill="1" applyBorder="1" applyAlignment="1">
      <alignment horizontal="left" wrapText="1"/>
      <protection/>
    </xf>
    <xf numFmtId="0" fontId="20" fillId="0" borderId="34" xfId="45" applyFont="1" applyFill="1" applyBorder="1">
      <alignment/>
      <protection/>
    </xf>
    <xf numFmtId="0" fontId="18" fillId="0" borderId="34" xfId="45" applyFont="1" applyFill="1" applyBorder="1">
      <alignment/>
      <protection/>
    </xf>
    <xf numFmtId="0" fontId="20" fillId="0" borderId="34" xfId="45" applyFont="1" applyFill="1" applyBorder="1" applyAlignment="1">
      <alignment/>
      <protection/>
    </xf>
    <xf numFmtId="0" fontId="18" fillId="0" borderId="34" xfId="45" applyFont="1" applyFill="1" applyBorder="1" applyAlignment="1">
      <alignment/>
      <protection/>
    </xf>
    <xf numFmtId="0" fontId="18" fillId="0" borderId="35" xfId="45" applyFont="1" applyFill="1" applyBorder="1" applyAlignment="1">
      <alignment/>
      <protection/>
    </xf>
    <xf numFmtId="49" fontId="22" fillId="0" borderId="13" xfId="45" applyNumberFormat="1" applyFont="1" applyFill="1" applyBorder="1" applyAlignment="1">
      <alignment horizontal="center" wrapText="1"/>
      <protection/>
    </xf>
    <xf numFmtId="49" fontId="22" fillId="0" borderId="16" xfId="45" applyNumberFormat="1" applyFont="1" applyFill="1" applyBorder="1" applyAlignment="1">
      <alignment horizontal="right" wrapText="1"/>
      <protection/>
    </xf>
    <xf numFmtId="49" fontId="22" fillId="0" borderId="16" xfId="45" applyNumberFormat="1" applyFont="1" applyFill="1" applyBorder="1" applyAlignment="1">
      <alignment horizontal="left" wrapText="1"/>
      <protection/>
    </xf>
    <xf numFmtId="185" fontId="22" fillId="0" borderId="16" xfId="45" applyNumberFormat="1" applyFont="1" applyFill="1" applyBorder="1" applyAlignment="1">
      <alignment horizontal="center"/>
      <protection/>
    </xf>
    <xf numFmtId="49" fontId="19" fillId="0" borderId="29" xfId="45" applyNumberFormat="1" applyFont="1" applyFill="1" applyBorder="1" applyAlignment="1">
      <alignment horizontal="center" wrapText="1"/>
      <protection/>
    </xf>
    <xf numFmtId="49" fontId="19" fillId="0" borderId="29" xfId="45" applyNumberFormat="1" applyFont="1" applyFill="1" applyBorder="1" applyAlignment="1">
      <alignment horizontal="right" wrapText="1"/>
      <protection/>
    </xf>
    <xf numFmtId="185" fontId="19" fillId="0" borderId="36" xfId="45" applyNumberFormat="1" applyFont="1" applyFill="1" applyBorder="1" applyAlignment="1">
      <alignment horizontal="center"/>
      <protection/>
    </xf>
    <xf numFmtId="0" fontId="19" fillId="0" borderId="36" xfId="45" applyFont="1" applyFill="1" applyBorder="1" applyAlignment="1">
      <alignment horizontal="left" wrapText="1"/>
      <protection/>
    </xf>
    <xf numFmtId="0" fontId="20" fillId="0" borderId="37" xfId="45" applyFont="1" applyFill="1" applyBorder="1">
      <alignment/>
      <protection/>
    </xf>
    <xf numFmtId="49" fontId="24" fillId="26" borderId="12" xfId="45" applyNumberFormat="1" applyFont="1" applyFill="1" applyBorder="1" applyAlignment="1">
      <alignment horizontal="center" vertical="center" wrapText="1"/>
      <protection/>
    </xf>
    <xf numFmtId="49" fontId="24" fillId="26" borderId="11" xfId="45" applyNumberFormat="1" applyFont="1" applyFill="1" applyBorder="1" applyAlignment="1">
      <alignment horizontal="center" vertical="center" wrapText="1"/>
      <protection/>
    </xf>
    <xf numFmtId="49" fontId="24" fillId="26" borderId="14" xfId="45" applyNumberFormat="1" applyFont="1" applyFill="1" applyBorder="1" applyAlignment="1">
      <alignment horizontal="center" vertical="center" wrapText="1"/>
      <protection/>
    </xf>
    <xf numFmtId="0" fontId="25" fillId="18" borderId="12" xfId="45" applyFont="1" applyFill="1" applyBorder="1" applyAlignment="1">
      <alignment horizontal="center" vertical="center"/>
      <protection/>
    </xf>
    <xf numFmtId="0" fontId="25" fillId="18" borderId="11" xfId="45" applyFont="1" applyFill="1" applyBorder="1" applyAlignment="1">
      <alignment horizontal="center" vertical="center"/>
      <protection/>
    </xf>
    <xf numFmtId="49" fontId="24" fillId="18" borderId="11" xfId="45" applyNumberFormat="1" applyFont="1" applyFill="1" applyBorder="1" applyAlignment="1">
      <alignment vertical="center" wrapText="1"/>
      <protection/>
    </xf>
    <xf numFmtId="49" fontId="24" fillId="18" borderId="11" xfId="45" applyNumberFormat="1" applyFont="1" applyFill="1" applyBorder="1" applyAlignment="1">
      <alignment horizontal="center" vertical="center" wrapText="1"/>
      <protection/>
    </xf>
    <xf numFmtId="2" fontId="25" fillId="18" borderId="11" xfId="45" applyNumberFormat="1" applyFont="1" applyFill="1" applyBorder="1" applyAlignment="1">
      <alignment horizontal="center" vertical="center" wrapText="1"/>
      <protection/>
    </xf>
    <xf numFmtId="0" fontId="25" fillId="18" borderId="11" xfId="45" applyFont="1" applyFill="1" applyBorder="1" applyAlignment="1">
      <alignment horizontal="center" vertical="center" wrapText="1"/>
      <protection/>
    </xf>
    <xf numFmtId="0" fontId="25" fillId="18" borderId="14" xfId="45" applyFont="1" applyFill="1" applyBorder="1" applyAlignment="1">
      <alignment horizontal="center" vertical="center" wrapText="1"/>
      <protection/>
    </xf>
    <xf numFmtId="0" fontId="25" fillId="18" borderId="25" xfId="45" applyFont="1" applyFill="1" applyBorder="1" applyAlignment="1">
      <alignment horizontal="center" vertical="center" wrapText="1"/>
      <protection/>
    </xf>
    <xf numFmtId="183" fontId="20" fillId="0" borderId="0" xfId="45" applyNumberFormat="1" applyFont="1" applyAlignment="1">
      <alignment horizontal="right"/>
      <protection/>
    </xf>
    <xf numFmtId="0" fontId="26" fillId="6" borderId="12" xfId="0" applyFont="1" applyFill="1" applyBorder="1" applyAlignment="1">
      <alignment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23" fillId="0" borderId="28" xfId="0" applyFont="1" applyBorder="1" applyAlignment="1">
      <alignment/>
    </xf>
    <xf numFmtId="178" fontId="23" fillId="0" borderId="29" xfId="0" applyNumberFormat="1" applyFont="1" applyBorder="1" applyAlignment="1">
      <alignment/>
    </xf>
    <xf numFmtId="183" fontId="23" fillId="0" borderId="37" xfId="0" applyNumberFormat="1" applyFont="1" applyBorder="1" applyAlignment="1">
      <alignment/>
    </xf>
    <xf numFmtId="0" fontId="23" fillId="0" borderId="30" xfId="0" applyFont="1" applyBorder="1" applyAlignment="1">
      <alignment/>
    </xf>
    <xf numFmtId="178" fontId="23" fillId="0" borderId="26" xfId="0" applyNumberFormat="1" applyFont="1" applyBorder="1" applyAlignment="1">
      <alignment/>
    </xf>
    <xf numFmtId="0" fontId="26" fillId="6" borderId="12" xfId="0" applyFont="1" applyFill="1" applyBorder="1" applyAlignment="1">
      <alignment/>
    </xf>
    <xf numFmtId="178" fontId="25" fillId="6" borderId="11" xfId="0" applyNumberFormat="1" applyFont="1" applyFill="1" applyBorder="1" applyAlignment="1">
      <alignment horizontal="right"/>
    </xf>
    <xf numFmtId="183" fontId="25" fillId="6" borderId="25" xfId="0" applyNumberFormat="1" applyFont="1" applyFill="1" applyBorder="1" applyAlignment="1">
      <alignment horizontal="right"/>
    </xf>
    <xf numFmtId="178" fontId="1" fillId="0" borderId="22" xfId="0" applyNumberFormat="1" applyFont="1" applyBorder="1" applyAlignment="1">
      <alignment horizontal="right"/>
    </xf>
    <xf numFmtId="183" fontId="1" fillId="0" borderId="22" xfId="0" applyNumberFormat="1" applyFont="1" applyBorder="1" applyAlignment="1">
      <alignment horizontal="right"/>
    </xf>
    <xf numFmtId="14" fontId="1" fillId="0" borderId="22" xfId="0" applyNumberFormat="1" applyFont="1" applyBorder="1" applyAlignment="1">
      <alignment horizontal="right"/>
    </xf>
    <xf numFmtId="178" fontId="1" fillId="24" borderId="17" xfId="0" applyNumberFormat="1" applyFont="1" applyFill="1" applyBorder="1" applyAlignment="1">
      <alignment horizontal="right"/>
    </xf>
    <xf numFmtId="14" fontId="1" fillId="24" borderId="17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178" fontId="14" fillId="0" borderId="17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right"/>
    </xf>
    <xf numFmtId="183" fontId="1" fillId="0" borderId="21" xfId="0" applyNumberFormat="1" applyFont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172" fontId="1" fillId="0" borderId="22" xfId="0" applyNumberFormat="1" applyFon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2" fontId="1" fillId="24" borderId="17" xfId="0" applyNumberFormat="1" applyFont="1" applyFill="1" applyBorder="1" applyAlignment="1">
      <alignment horizontal="right"/>
    </xf>
    <xf numFmtId="178" fontId="0" fillId="24" borderId="23" xfId="0" applyNumberFormat="1" applyFill="1" applyBorder="1" applyAlignment="1">
      <alignment horizontal="right"/>
    </xf>
    <xf numFmtId="178" fontId="1" fillId="24" borderId="23" xfId="0" applyNumberFormat="1" applyFont="1" applyFill="1" applyBorder="1" applyAlignment="1">
      <alignment horizontal="right" wrapText="1"/>
    </xf>
    <xf numFmtId="49" fontId="1" fillId="24" borderId="0" xfId="0" applyNumberFormat="1" applyFont="1" applyFill="1" applyBorder="1" applyAlignment="1">
      <alignment horizontal="left" wrapText="1"/>
    </xf>
    <xf numFmtId="174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 horizontal="left" wrapText="1"/>
    </xf>
    <xf numFmtId="49" fontId="9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178" fontId="0" fillId="0" borderId="39" xfId="0" applyNumberFormat="1" applyBorder="1" applyAlignment="1">
      <alignment horizontal="right"/>
    </xf>
    <xf numFmtId="178" fontId="0" fillId="0" borderId="38" xfId="0" applyNumberFormat="1" applyBorder="1" applyAlignment="1">
      <alignment/>
    </xf>
    <xf numFmtId="178" fontId="0" fillId="24" borderId="23" xfId="0" applyNumberFormat="1" applyFill="1" applyBorder="1" applyAlignment="1">
      <alignment/>
    </xf>
    <xf numFmtId="178" fontId="51" fillId="24" borderId="23" xfId="0" applyNumberFormat="1" applyFont="1" applyFill="1" applyBorder="1" applyAlignment="1">
      <alignment/>
    </xf>
    <xf numFmtId="178" fontId="1" fillId="0" borderId="18" xfId="0" applyNumberFormat="1" applyFont="1" applyBorder="1" applyAlignment="1">
      <alignment horizontal="right"/>
    </xf>
    <xf numFmtId="178" fontId="0" fillId="0" borderId="39" xfId="0" applyNumberFormat="1" applyBorder="1" applyAlignment="1">
      <alignment/>
    </xf>
    <xf numFmtId="183" fontId="1" fillId="0" borderId="38" xfId="0" applyNumberFormat="1" applyFont="1" applyBorder="1" applyAlignment="1">
      <alignment horizontal="right"/>
    </xf>
    <xf numFmtId="14" fontId="1" fillId="0" borderId="38" xfId="0" applyNumberFormat="1" applyFont="1" applyBorder="1" applyAlignment="1">
      <alignment horizontal="right"/>
    </xf>
    <xf numFmtId="172" fontId="14" fillId="0" borderId="17" xfId="0" applyNumberFormat="1" applyFont="1" applyBorder="1" applyAlignment="1">
      <alignment horizontal="right"/>
    </xf>
    <xf numFmtId="183" fontId="1" fillId="0" borderId="23" xfId="0" applyNumberFormat="1" applyFont="1" applyBorder="1" applyAlignment="1">
      <alignment horizontal="right"/>
    </xf>
    <xf numFmtId="14" fontId="1" fillId="0" borderId="23" xfId="0" applyNumberFormat="1" applyFont="1" applyBorder="1" applyAlignment="1">
      <alignment horizontal="right"/>
    </xf>
    <xf numFmtId="14" fontId="1" fillId="24" borderId="23" xfId="0" applyNumberFormat="1" applyFont="1" applyFill="1" applyBorder="1" applyAlignment="1">
      <alignment horizontal="right"/>
    </xf>
    <xf numFmtId="178" fontId="1" fillId="0" borderId="18" xfId="45" applyNumberFormat="1" applyFont="1" applyBorder="1" applyAlignment="1">
      <alignment horizontal="right"/>
      <protection/>
    </xf>
    <xf numFmtId="183" fontId="1" fillId="0" borderId="40" xfId="0" applyNumberFormat="1" applyFont="1" applyBorder="1" applyAlignment="1">
      <alignment horizontal="right"/>
    </xf>
    <xf numFmtId="14" fontId="1" fillId="0" borderId="39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0" xfId="0" applyFill="1" applyAlignment="1">
      <alignment horizontal="left"/>
    </xf>
    <xf numFmtId="178" fontId="51" fillId="24" borderId="23" xfId="0" applyNumberFormat="1" applyFont="1" applyFill="1" applyBorder="1" applyAlignment="1">
      <alignment horizontal="right"/>
    </xf>
    <xf numFmtId="49" fontId="1" fillId="24" borderId="21" xfId="0" applyNumberFormat="1" applyFont="1" applyFill="1" applyBorder="1" applyAlignment="1">
      <alignment horizontal="left" wrapText="1"/>
    </xf>
    <xf numFmtId="7" fontId="1" fillId="24" borderId="21" xfId="0" applyNumberFormat="1" applyFont="1" applyFill="1" applyBorder="1" applyAlignment="1">
      <alignment horizontal="right"/>
    </xf>
    <xf numFmtId="14" fontId="1" fillId="24" borderId="18" xfId="0" applyNumberFormat="1" applyFont="1" applyFill="1" applyBorder="1" applyAlignment="1">
      <alignment horizontal="right"/>
    </xf>
    <xf numFmtId="178" fontId="0" fillId="24" borderId="39" xfId="0" applyNumberFormat="1" applyFill="1" applyBorder="1" applyAlignment="1">
      <alignment horizontal="right"/>
    </xf>
    <xf numFmtId="0" fontId="0" fillId="24" borderId="18" xfId="0" applyFill="1" applyBorder="1" applyAlignment="1">
      <alignment/>
    </xf>
    <xf numFmtId="172" fontId="1" fillId="0" borderId="41" xfId="0" applyNumberFormat="1" applyFont="1" applyBorder="1" applyAlignment="1">
      <alignment horizontal="right"/>
    </xf>
    <xf numFmtId="183" fontId="1" fillId="0" borderId="41" xfId="0" applyNumberFormat="1" applyFont="1" applyBorder="1" applyAlignment="1">
      <alignment horizontal="right"/>
    </xf>
    <xf numFmtId="172" fontId="1" fillId="0" borderId="42" xfId="0" applyNumberFormat="1" applyFont="1" applyBorder="1" applyAlignment="1">
      <alignment horizontal="right"/>
    </xf>
    <xf numFmtId="183" fontId="1" fillId="0" borderId="42" xfId="0" applyNumberFormat="1" applyFont="1" applyBorder="1" applyAlignment="1">
      <alignment horizontal="right"/>
    </xf>
    <xf numFmtId="172" fontId="1" fillId="0" borderId="43" xfId="0" applyNumberFormat="1" applyFont="1" applyBorder="1" applyAlignment="1">
      <alignment horizontal="right"/>
    </xf>
    <xf numFmtId="183" fontId="1" fillId="0" borderId="43" xfId="0" applyNumberFormat="1" applyFont="1" applyBorder="1" applyAlignment="1">
      <alignment horizontal="right"/>
    </xf>
    <xf numFmtId="49" fontId="1" fillId="24" borderId="18" xfId="0" applyNumberFormat="1" applyFont="1" applyFill="1" applyBorder="1" applyAlignment="1">
      <alignment horizontal="left" wrapText="1"/>
    </xf>
    <xf numFmtId="178" fontId="0" fillId="24" borderId="44" xfId="0" applyNumberFormat="1" applyFill="1" applyBorder="1" applyAlignment="1">
      <alignment/>
    </xf>
    <xf numFmtId="178" fontId="51" fillId="0" borderId="23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183" fontId="14" fillId="0" borderId="17" xfId="0" applyNumberFormat="1" applyFont="1" applyBorder="1" applyAlignment="1">
      <alignment horizontal="right" vertical="center"/>
    </xf>
    <xf numFmtId="49" fontId="1" fillId="24" borderId="22" xfId="0" applyNumberFormat="1" applyFont="1" applyFill="1" applyBorder="1" applyAlignment="1">
      <alignment horizontal="left" wrapText="1"/>
    </xf>
    <xf numFmtId="49" fontId="1" fillId="24" borderId="45" xfId="0" applyNumberFormat="1" applyFont="1" applyFill="1" applyBorder="1" applyAlignment="1">
      <alignment horizontal="left" wrapText="1"/>
    </xf>
    <xf numFmtId="7" fontId="1" fillId="24" borderId="22" xfId="0" applyNumberFormat="1" applyFont="1" applyFill="1" applyBorder="1" applyAlignment="1">
      <alignment horizontal="right"/>
    </xf>
    <xf numFmtId="183" fontId="1" fillId="24" borderId="41" xfId="0" applyNumberFormat="1" applyFont="1" applyFill="1" applyBorder="1" applyAlignment="1">
      <alignment horizontal="right"/>
    </xf>
    <xf numFmtId="14" fontId="1" fillId="24" borderId="22" xfId="0" applyNumberFormat="1" applyFont="1" applyFill="1" applyBorder="1" applyAlignment="1">
      <alignment horizontal="right"/>
    </xf>
    <xf numFmtId="178" fontId="0" fillId="24" borderId="38" xfId="0" applyNumberFormat="1" applyFill="1" applyBorder="1" applyAlignment="1">
      <alignment/>
    </xf>
    <xf numFmtId="0" fontId="0" fillId="24" borderId="22" xfId="0" applyFill="1" applyBorder="1" applyAlignment="1">
      <alignment/>
    </xf>
    <xf numFmtId="49" fontId="1" fillId="24" borderId="46" xfId="0" applyNumberFormat="1" applyFont="1" applyFill="1" applyBorder="1" applyAlignment="1">
      <alignment horizontal="left" wrapText="1"/>
    </xf>
    <xf numFmtId="7" fontId="1" fillId="24" borderId="17" xfId="0" applyNumberFormat="1" applyFont="1" applyFill="1" applyBorder="1" applyAlignment="1">
      <alignment horizontal="right"/>
    </xf>
    <xf numFmtId="183" fontId="1" fillId="24" borderId="42" xfId="0" applyNumberFormat="1" applyFont="1" applyFill="1" applyBorder="1" applyAlignment="1">
      <alignment horizontal="right"/>
    </xf>
    <xf numFmtId="49" fontId="1" fillId="0" borderId="46" xfId="0" applyNumberFormat="1" applyFont="1" applyBorder="1" applyAlignment="1">
      <alignment horizontal="left" wrapText="1"/>
    </xf>
    <xf numFmtId="178" fontId="1" fillId="24" borderId="17" xfId="0" applyNumberFormat="1" applyFont="1" applyFill="1" applyBorder="1" applyAlignment="1">
      <alignment horizontal="left" wrapText="1"/>
    </xf>
    <xf numFmtId="178" fontId="1" fillId="24" borderId="47" xfId="0" applyNumberFormat="1" applyFont="1" applyFill="1" applyBorder="1" applyAlignment="1">
      <alignment horizontal="left" wrapText="1"/>
    </xf>
    <xf numFmtId="178" fontId="0" fillId="24" borderId="17" xfId="0" applyNumberFormat="1" applyFill="1" applyBorder="1" applyAlignment="1">
      <alignment/>
    </xf>
    <xf numFmtId="178" fontId="0" fillId="24" borderId="0" xfId="0" applyNumberFormat="1" applyFill="1" applyAlignment="1">
      <alignment/>
    </xf>
    <xf numFmtId="49" fontId="1" fillId="0" borderId="48" xfId="0" applyNumberFormat="1" applyFont="1" applyBorder="1" applyAlignment="1">
      <alignment horizontal="left" wrapText="1"/>
    </xf>
    <xf numFmtId="178" fontId="1" fillId="0" borderId="49" xfId="0" applyNumberFormat="1" applyFont="1" applyBorder="1" applyAlignment="1">
      <alignment horizontal="right"/>
    </xf>
    <xf numFmtId="183" fontId="1" fillId="24" borderId="43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178" fontId="1" fillId="0" borderId="17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/>
    </xf>
    <xf numFmtId="178" fontId="9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17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17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24" borderId="18" xfId="0" applyNumberFormat="1" applyFont="1" applyFill="1" applyBorder="1" applyAlignment="1">
      <alignment horizontal="left" wrapText="1"/>
    </xf>
    <xf numFmtId="0" fontId="0" fillId="24" borderId="24" xfId="0" applyFill="1" applyBorder="1" applyAlignment="1">
      <alignment/>
    </xf>
    <xf numFmtId="49" fontId="1" fillId="24" borderId="38" xfId="0" applyNumberFormat="1" applyFont="1" applyFill="1" applyBorder="1" applyAlignment="1">
      <alignment horizontal="left" wrapText="1"/>
    </xf>
    <xf numFmtId="178" fontId="1" fillId="24" borderId="38" xfId="0" applyNumberFormat="1" applyFont="1" applyFill="1" applyBorder="1" applyAlignment="1">
      <alignment horizontal="right"/>
    </xf>
    <xf numFmtId="183" fontId="1" fillId="24" borderId="38" xfId="0" applyNumberFormat="1" applyFont="1" applyFill="1" applyBorder="1" applyAlignment="1">
      <alignment horizontal="right"/>
    </xf>
    <xf numFmtId="49" fontId="1" fillId="0" borderId="23" xfId="0" applyNumberFormat="1" applyFont="1" applyBorder="1" applyAlignment="1">
      <alignment horizontal="left" wrapText="1"/>
    </xf>
    <xf numFmtId="178" fontId="1" fillId="0" borderId="23" xfId="0" applyNumberFormat="1" applyFont="1" applyBorder="1" applyAlignment="1">
      <alignment horizontal="right"/>
    </xf>
    <xf numFmtId="183" fontId="1" fillId="24" borderId="23" xfId="0" applyNumberFormat="1" applyFont="1" applyFill="1" applyBorder="1" applyAlignment="1">
      <alignment horizontal="right"/>
    </xf>
    <xf numFmtId="49" fontId="1" fillId="24" borderId="23" xfId="0" applyNumberFormat="1" applyFont="1" applyFill="1" applyBorder="1" applyAlignment="1">
      <alignment horizontal="left" wrapText="1"/>
    </xf>
    <xf numFmtId="178" fontId="1" fillId="24" borderId="23" xfId="0" applyNumberFormat="1" applyFont="1" applyFill="1" applyBorder="1" applyAlignment="1">
      <alignment horizontal="right"/>
    </xf>
    <xf numFmtId="49" fontId="1" fillId="0" borderId="39" xfId="0" applyNumberFormat="1" applyFont="1" applyBorder="1" applyAlignment="1">
      <alignment horizontal="left" wrapText="1"/>
    </xf>
    <xf numFmtId="178" fontId="1" fillId="0" borderId="39" xfId="0" applyNumberFormat="1" applyFont="1" applyBorder="1" applyAlignment="1">
      <alignment horizontal="right"/>
    </xf>
    <xf numFmtId="183" fontId="1" fillId="24" borderId="40" xfId="0" applyNumberFormat="1" applyFont="1" applyFill="1" applyBorder="1" applyAlignment="1">
      <alignment horizontal="right"/>
    </xf>
    <xf numFmtId="183" fontId="1" fillId="0" borderId="45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183" fontId="1" fillId="0" borderId="4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24" borderId="26" xfId="0" applyFill="1" applyBorder="1" applyAlignment="1">
      <alignment/>
    </xf>
    <xf numFmtId="183" fontId="1" fillId="0" borderId="47" xfId="0" applyNumberFormat="1" applyFont="1" applyBorder="1" applyAlignment="1">
      <alignment horizontal="right"/>
    </xf>
    <xf numFmtId="178" fontId="0" fillId="0" borderId="18" xfId="0" applyNumberFormat="1" applyBorder="1" applyAlignment="1">
      <alignment/>
    </xf>
    <xf numFmtId="178" fontId="1" fillId="0" borderId="17" xfId="45" applyNumberFormat="1" applyFont="1" applyBorder="1" applyAlignment="1">
      <alignment horizontal="right"/>
      <protection/>
    </xf>
    <xf numFmtId="178" fontId="14" fillId="24" borderId="45" xfId="0" applyNumberFormat="1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14" fillId="24" borderId="0" xfId="0" applyFont="1" applyFill="1" applyAlignment="1">
      <alignment/>
    </xf>
    <xf numFmtId="178" fontId="14" fillId="0" borderId="4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178" fontId="52" fillId="0" borderId="46" xfId="0" applyNumberFormat="1" applyFont="1" applyBorder="1" applyAlignment="1">
      <alignment/>
    </xf>
    <xf numFmtId="178" fontId="52" fillId="24" borderId="46" xfId="0" applyNumberFormat="1" applyFont="1" applyFill="1" applyBorder="1" applyAlignment="1">
      <alignment/>
    </xf>
    <xf numFmtId="0" fontId="14" fillId="24" borderId="17" xfId="0" applyFont="1" applyFill="1" applyBorder="1" applyAlignment="1">
      <alignment/>
    </xf>
    <xf numFmtId="178" fontId="14" fillId="24" borderId="46" xfId="0" applyNumberFormat="1" applyFont="1" applyFill="1" applyBorder="1" applyAlignment="1">
      <alignment/>
    </xf>
    <xf numFmtId="178" fontId="14" fillId="0" borderId="4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3" fillId="0" borderId="5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6" fillId="18" borderId="15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5" fillId="24" borderId="45" xfId="0" applyFont="1" applyFill="1" applyBorder="1" applyAlignment="1">
      <alignment horizontal="left"/>
    </xf>
    <xf numFmtId="178" fontId="5" fillId="24" borderId="38" xfId="0" applyNumberFormat="1" applyFont="1" applyFill="1" applyBorder="1" applyAlignment="1">
      <alignment horizontal="right"/>
    </xf>
    <xf numFmtId="178" fontId="5" fillId="24" borderId="51" xfId="0" applyNumberFormat="1" applyFont="1" applyFill="1" applyBorder="1" applyAlignment="1">
      <alignment/>
    </xf>
    <xf numFmtId="178" fontId="5" fillId="24" borderId="52" xfId="0" applyNumberFormat="1" applyFont="1" applyFill="1" applyBorder="1" applyAlignment="1">
      <alignment horizontal="right"/>
    </xf>
    <xf numFmtId="0" fontId="4" fillId="24" borderId="17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left"/>
    </xf>
    <xf numFmtId="178" fontId="5" fillId="24" borderId="17" xfId="0" applyNumberFormat="1" applyFont="1" applyFill="1" applyBorder="1" applyAlignment="1">
      <alignment horizontal="right"/>
    </xf>
    <xf numFmtId="178" fontId="5" fillId="24" borderId="23" xfId="0" applyNumberFormat="1" applyFont="1" applyFill="1" applyBorder="1" applyAlignment="1">
      <alignment horizontal="right"/>
    </xf>
    <xf numFmtId="178" fontId="5" fillId="24" borderId="22" xfId="0" applyNumberFormat="1" applyFont="1" applyFill="1" applyBorder="1" applyAlignment="1">
      <alignment horizontal="right"/>
    </xf>
    <xf numFmtId="178" fontId="5" fillId="24" borderId="17" xfId="0" applyNumberFormat="1" applyFont="1" applyFill="1" applyBorder="1" applyAlignment="1">
      <alignment/>
    </xf>
    <xf numFmtId="178" fontId="5" fillId="24" borderId="21" xfId="0" applyNumberFormat="1" applyFont="1" applyFill="1" applyBorder="1" applyAlignment="1">
      <alignment horizontal="right"/>
    </xf>
    <xf numFmtId="0" fontId="5" fillId="24" borderId="47" xfId="0" applyFont="1" applyFill="1" applyBorder="1" applyAlignment="1">
      <alignment horizontal="left"/>
    </xf>
    <xf numFmtId="178" fontId="5" fillId="24" borderId="40" xfId="0" applyNumberFormat="1" applyFont="1" applyFill="1" applyBorder="1" applyAlignment="1">
      <alignment horizontal="right"/>
    </xf>
    <xf numFmtId="178" fontId="5" fillId="24" borderId="2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18" borderId="16" xfId="0" applyFont="1" applyFill="1" applyBorder="1" applyAlignment="1">
      <alignment horizontal="left"/>
    </xf>
    <xf numFmtId="178" fontId="6" fillId="18" borderId="15" xfId="0" applyNumberFormat="1" applyFont="1" applyFill="1" applyBorder="1" applyAlignment="1">
      <alignment horizontal="right"/>
    </xf>
    <xf numFmtId="178" fontId="6" fillId="18" borderId="13" xfId="0" applyNumberFormat="1" applyFont="1" applyFill="1" applyBorder="1" applyAlignment="1">
      <alignment horizontal="right"/>
    </xf>
    <xf numFmtId="178" fontId="5" fillId="24" borderId="53" xfId="0" applyNumberFormat="1" applyFont="1" applyFill="1" applyBorder="1" applyAlignment="1">
      <alignment horizontal="right"/>
    </xf>
    <xf numFmtId="178" fontId="5" fillId="24" borderId="54" xfId="0" applyNumberFormat="1" applyFont="1" applyFill="1" applyBorder="1" applyAlignment="1">
      <alignment horizontal="right"/>
    </xf>
    <xf numFmtId="178" fontId="5" fillId="24" borderId="42" xfId="0" applyNumberFormat="1" applyFont="1" applyFill="1" applyBorder="1" applyAlignment="1">
      <alignment horizontal="right"/>
    </xf>
    <xf numFmtId="178" fontId="5" fillId="24" borderId="18" xfId="0" applyNumberFormat="1" applyFont="1" applyFill="1" applyBorder="1" applyAlignment="1">
      <alignment horizontal="right"/>
    </xf>
    <xf numFmtId="178" fontId="5" fillId="24" borderId="43" xfId="0" applyNumberFormat="1" applyFont="1" applyFill="1" applyBorder="1" applyAlignment="1">
      <alignment horizontal="right"/>
    </xf>
    <xf numFmtId="0" fontId="4" fillId="24" borderId="2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78" fontId="5" fillId="24" borderId="55" xfId="0" applyNumberFormat="1" applyFont="1" applyFill="1" applyBorder="1" applyAlignment="1">
      <alignment horizontal="right"/>
    </xf>
    <xf numFmtId="0" fontId="7" fillId="0" borderId="56" xfId="0" applyFont="1" applyBorder="1" applyAlignment="1">
      <alignment/>
    </xf>
    <xf numFmtId="0" fontId="6" fillId="18" borderId="10" xfId="0" applyFont="1" applyFill="1" applyBorder="1" applyAlignment="1">
      <alignment horizontal="left"/>
    </xf>
    <xf numFmtId="178" fontId="6" fillId="18" borderId="52" xfId="0" applyNumberFormat="1" applyFont="1" applyFill="1" applyBorder="1" applyAlignment="1">
      <alignment horizontal="right"/>
    </xf>
    <xf numFmtId="178" fontId="6" fillId="18" borderId="56" xfId="0" applyNumberFormat="1" applyFont="1" applyFill="1" applyBorder="1" applyAlignment="1">
      <alignment horizontal="right"/>
    </xf>
    <xf numFmtId="0" fontId="0" fillId="0" borderId="55" xfId="0" applyBorder="1" applyAlignment="1">
      <alignment vertical="center"/>
    </xf>
    <xf numFmtId="178" fontId="5" fillId="24" borderId="22" xfId="0" applyNumberFormat="1" applyFont="1" applyFill="1" applyBorder="1" applyAlignment="1">
      <alignment horizontal="right"/>
    </xf>
    <xf numFmtId="49" fontId="1" fillId="0" borderId="38" xfId="0" applyNumberFormat="1" applyFont="1" applyBorder="1" applyAlignment="1">
      <alignment horizontal="left" wrapText="1"/>
    </xf>
    <xf numFmtId="178" fontId="15" fillId="7" borderId="19" xfId="0" applyNumberFormat="1" applyFont="1" applyFill="1" applyBorder="1" applyAlignment="1">
      <alignment horizontal="center" vertical="center" wrapText="1"/>
    </xf>
    <xf numFmtId="178" fontId="1" fillId="0" borderId="41" xfId="0" applyNumberFormat="1" applyFont="1" applyBorder="1" applyAlignment="1">
      <alignment horizontal="right"/>
    </xf>
    <xf numFmtId="178" fontId="1" fillId="0" borderId="42" xfId="0" applyNumberFormat="1" applyFont="1" applyBorder="1" applyAlignment="1">
      <alignment horizontal="right"/>
    </xf>
    <xf numFmtId="178" fontId="1" fillId="24" borderId="42" xfId="0" applyNumberFormat="1" applyFont="1" applyFill="1" applyBorder="1" applyAlignment="1">
      <alignment horizontal="right"/>
    </xf>
    <xf numFmtId="178" fontId="10" fillId="7" borderId="16" xfId="0" applyNumberFormat="1" applyFont="1" applyFill="1" applyBorder="1" applyAlignment="1">
      <alignment/>
    </xf>
    <xf numFmtId="49" fontId="1" fillId="0" borderId="40" xfId="0" applyNumberFormat="1" applyFont="1" applyBorder="1" applyAlignment="1">
      <alignment horizontal="left" wrapText="1"/>
    </xf>
    <xf numFmtId="0" fontId="0" fillId="7" borderId="13" xfId="0" applyFont="1" applyFill="1" applyBorder="1" applyAlignment="1">
      <alignment/>
    </xf>
    <xf numFmtId="178" fontId="10" fillId="2" borderId="1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left" vertical="center" wrapText="1"/>
    </xf>
    <xf numFmtId="49" fontId="1" fillId="24" borderId="39" xfId="0" applyNumberFormat="1" applyFont="1" applyFill="1" applyBorder="1" applyAlignment="1">
      <alignment horizontal="left" wrapText="1"/>
    </xf>
    <xf numFmtId="178" fontId="1" fillId="0" borderId="42" xfId="0" applyNumberFormat="1" applyFont="1" applyBorder="1" applyAlignment="1">
      <alignment horizontal="right" vertical="center"/>
    </xf>
    <xf numFmtId="178" fontId="14" fillId="0" borderId="42" xfId="0" applyNumberFormat="1" applyFont="1" applyBorder="1" applyAlignment="1">
      <alignment horizontal="right" vertical="center"/>
    </xf>
    <xf numFmtId="178" fontId="14" fillId="0" borderId="42" xfId="0" applyNumberFormat="1" applyFont="1" applyBorder="1" applyAlignment="1">
      <alignment horizontal="right"/>
    </xf>
    <xf numFmtId="177" fontId="1" fillId="24" borderId="43" xfId="0" applyNumberFormat="1" applyFont="1" applyFill="1" applyBorder="1" applyAlignment="1">
      <alignment horizontal="right"/>
    </xf>
    <xf numFmtId="0" fontId="0" fillId="7" borderId="13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178" fontId="14" fillId="24" borderId="42" xfId="0" applyNumberFormat="1" applyFont="1" applyFill="1" applyBorder="1" applyAlignment="1">
      <alignment horizontal="right"/>
    </xf>
    <xf numFmtId="178" fontId="0" fillId="24" borderId="42" xfId="0" applyNumberFormat="1" applyFill="1" applyBorder="1" applyAlignment="1">
      <alignment horizontal="right"/>
    </xf>
    <xf numFmtId="178" fontId="0" fillId="24" borderId="43" xfId="0" applyNumberFormat="1" applyFill="1" applyBorder="1" applyAlignment="1">
      <alignment horizontal="right"/>
    </xf>
    <xf numFmtId="178" fontId="0" fillId="24" borderId="49" xfId="0" applyNumberFormat="1" applyFill="1" applyBorder="1" applyAlignment="1">
      <alignment horizontal="right"/>
    </xf>
    <xf numFmtId="0" fontId="10" fillId="7" borderId="15" xfId="0" applyNumberFormat="1" applyFont="1" applyFill="1" applyBorder="1" applyAlignment="1">
      <alignment horizontal="left" vertical="center"/>
    </xf>
    <xf numFmtId="178" fontId="1" fillId="0" borderId="23" xfId="0" applyNumberFormat="1" applyFont="1" applyBorder="1" applyAlignment="1">
      <alignment horizontal="left" wrapText="1"/>
    </xf>
    <xf numFmtId="0" fontId="0" fillId="7" borderId="57" xfId="0" applyFill="1" applyBorder="1" applyAlignment="1">
      <alignment/>
    </xf>
    <xf numFmtId="178" fontId="10" fillId="7" borderId="58" xfId="0" applyNumberFormat="1" applyFont="1" applyFill="1" applyBorder="1" applyAlignment="1">
      <alignment/>
    </xf>
    <xf numFmtId="178" fontId="10" fillId="7" borderId="59" xfId="0" applyNumberFormat="1" applyFont="1" applyFill="1" applyBorder="1" applyAlignment="1">
      <alignment horizontal="right" vertical="center"/>
    </xf>
    <xf numFmtId="178" fontId="10" fillId="2" borderId="60" xfId="0" applyNumberFormat="1" applyFont="1" applyFill="1" applyBorder="1" applyAlignment="1">
      <alignment/>
    </xf>
    <xf numFmtId="0" fontId="10" fillId="7" borderId="51" xfId="0" applyFont="1" applyFill="1" applyBorder="1" applyAlignment="1">
      <alignment/>
    </xf>
    <xf numFmtId="178" fontId="1" fillId="24" borderId="49" xfId="0" applyNumberFormat="1" applyFont="1" applyFill="1" applyBorder="1" applyAlignment="1">
      <alignment horizontal="right"/>
    </xf>
    <xf numFmtId="183" fontId="28" fillId="7" borderId="15" xfId="0" applyNumberFormat="1" applyFont="1" applyFill="1" applyBorder="1" applyAlignment="1">
      <alignment horizontal="right" vertical="top"/>
    </xf>
    <xf numFmtId="183" fontId="28" fillId="2" borderId="15" xfId="0" applyNumberFormat="1" applyFont="1" applyFill="1" applyBorder="1" applyAlignment="1">
      <alignment horizontal="right" vertical="top"/>
    </xf>
    <xf numFmtId="183" fontId="28" fillId="7" borderId="15" xfId="0" applyNumberFormat="1" applyFont="1" applyFill="1" applyBorder="1" applyAlignment="1">
      <alignment horizontal="right" vertical="center"/>
    </xf>
    <xf numFmtId="183" fontId="28" fillId="2" borderId="24" xfId="0" applyNumberFormat="1" applyFont="1" applyFill="1" applyBorder="1" applyAlignment="1">
      <alignment horizontal="right" vertical="center"/>
    </xf>
    <xf numFmtId="183" fontId="28" fillId="2" borderId="15" xfId="0" applyNumberFormat="1" applyFont="1" applyFill="1" applyBorder="1" applyAlignment="1">
      <alignment horizontal="right" vertical="center"/>
    </xf>
    <xf numFmtId="183" fontId="28" fillId="6" borderId="15" xfId="0" applyNumberFormat="1" applyFont="1" applyFill="1" applyBorder="1" applyAlignment="1">
      <alignment horizontal="right" vertical="center"/>
    </xf>
    <xf numFmtId="183" fontId="53" fillId="0" borderId="51" xfId="0" applyNumberFormat="1" applyFont="1" applyBorder="1" applyAlignment="1">
      <alignment horizontal="right"/>
    </xf>
    <xf numFmtId="183" fontId="53" fillId="0" borderId="17" xfId="0" applyNumberFormat="1" applyFont="1" applyBorder="1" applyAlignment="1">
      <alignment horizontal="right"/>
    </xf>
    <xf numFmtId="183" fontId="53" fillId="0" borderId="21" xfId="0" applyNumberFormat="1" applyFont="1" applyBorder="1" applyAlignment="1">
      <alignment horizontal="right"/>
    </xf>
    <xf numFmtId="183" fontId="53" fillId="18" borderId="15" xfId="0" applyNumberFormat="1" applyFont="1" applyFill="1" applyBorder="1" applyAlignment="1">
      <alignment horizontal="right"/>
    </xf>
    <xf numFmtId="183" fontId="53" fillId="0" borderId="22" xfId="0" applyNumberFormat="1" applyFont="1" applyBorder="1" applyAlignment="1">
      <alignment horizontal="right"/>
    </xf>
    <xf numFmtId="183" fontId="50" fillId="24" borderId="15" xfId="0" applyNumberFormat="1" applyFont="1" applyFill="1" applyBorder="1" applyAlignment="1">
      <alignment horizontal="right"/>
    </xf>
    <xf numFmtId="1" fontId="20" fillId="0" borderId="0" xfId="45" applyNumberFormat="1" applyFont="1">
      <alignment/>
      <protection/>
    </xf>
    <xf numFmtId="0" fontId="20" fillId="0" borderId="0" xfId="45" applyFont="1">
      <alignment/>
      <protection/>
    </xf>
    <xf numFmtId="0" fontId="22" fillId="18" borderId="13" xfId="45" applyFont="1" applyFill="1" applyBorder="1" applyAlignment="1">
      <alignment horizontal="left" wrapText="1"/>
      <protection/>
    </xf>
    <xf numFmtId="0" fontId="22" fillId="18" borderId="60" xfId="45" applyFont="1" applyFill="1" applyBorder="1" applyAlignment="1">
      <alignment horizontal="left" wrapText="1"/>
      <protection/>
    </xf>
    <xf numFmtId="0" fontId="4" fillId="24" borderId="38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49" fontId="1" fillId="0" borderId="17" xfId="0" applyNumberFormat="1" applyFont="1" applyBorder="1" applyAlignment="1">
      <alignment horizontal="lef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6"/>
  <sheetViews>
    <sheetView showGridLines="0" zoomScalePageLayoutView="0" workbookViewId="0" topLeftCell="E1">
      <pane ySplit="2" topLeftCell="BM3" activePane="bottomLeft" state="frozen"/>
      <selection pane="topLeft" activeCell="A34" sqref="A34"/>
      <selection pane="bottomLeft" activeCell="U17" sqref="U17"/>
    </sheetView>
  </sheetViews>
  <sheetFormatPr defaultColWidth="9.00390625" defaultRowHeight="12.75" outlineLevelRow="2"/>
  <cols>
    <col min="1" max="1" width="7.75390625" style="174" hidden="1" customWidth="1"/>
    <col min="2" max="2" width="11.75390625" style="160" hidden="1" customWidth="1"/>
    <col min="3" max="3" width="8.875" style="160" hidden="1" customWidth="1"/>
    <col min="4" max="4" width="16.00390625" style="160" hidden="1" customWidth="1"/>
    <col min="5" max="5" width="7.75390625" style="175" customWidth="1"/>
    <col min="6" max="6" width="21.00390625" style="160" customWidth="1"/>
    <col min="7" max="7" width="25.75390625" style="160" customWidth="1"/>
    <col min="8" max="8" width="21.00390625" style="163" hidden="1" customWidth="1"/>
    <col min="9" max="9" width="17.00390625" style="160" hidden="1" customWidth="1"/>
    <col min="10" max="13" width="15.25390625" style="160" hidden="1" customWidth="1"/>
    <col min="14" max="14" width="11.875" style="160" hidden="1" customWidth="1"/>
    <col min="15" max="15" width="88.125" style="160" hidden="1" customWidth="1"/>
    <col min="16" max="16" width="8.00390625" style="160" hidden="1" customWidth="1"/>
    <col min="17" max="17" width="20.375" style="160" hidden="1" customWidth="1"/>
    <col min="18" max="18" width="43.00390625" style="160" hidden="1" customWidth="1"/>
    <col min="19" max="19" width="8.25390625" style="160" hidden="1" customWidth="1"/>
    <col min="20" max="20" width="14.75390625" style="180" customWidth="1"/>
    <col min="21" max="21" width="14.75390625" style="177" customWidth="1"/>
    <col min="22" max="22" width="12.75390625" style="177" hidden="1" customWidth="1"/>
    <col min="23" max="23" width="15.75390625" style="177" hidden="1" customWidth="1"/>
    <col min="24" max="24" width="55.75390625" style="178" customWidth="1"/>
    <col min="25" max="25" width="30.75390625" style="178" customWidth="1"/>
    <col min="26" max="26" width="17.125" style="160" customWidth="1"/>
    <col min="27" max="16384" width="9.125" style="160" customWidth="1"/>
  </cols>
  <sheetData>
    <row r="1" spans="1:25" s="116" customFormat="1" ht="15" customHeight="1" thickBot="1">
      <c r="A1" s="115"/>
      <c r="E1" s="117" t="s">
        <v>875</v>
      </c>
      <c r="H1" s="118"/>
      <c r="T1" s="119"/>
      <c r="U1" s="120"/>
      <c r="V1" s="120"/>
      <c r="W1" s="120"/>
      <c r="X1" s="121"/>
      <c r="Y1" s="121"/>
    </row>
    <row r="2" spans="1:26" s="183" customFormat="1" ht="19.5" customHeight="1" thickBot="1">
      <c r="A2" s="216" t="s">
        <v>876</v>
      </c>
      <c r="B2" s="217" t="s">
        <v>877</v>
      </c>
      <c r="C2" s="217" t="s">
        <v>878</v>
      </c>
      <c r="D2" s="218" t="s">
        <v>879</v>
      </c>
      <c r="E2" s="219" t="s">
        <v>880</v>
      </c>
      <c r="F2" s="220" t="s">
        <v>881</v>
      </c>
      <c r="G2" s="220" t="s">
        <v>871</v>
      </c>
      <c r="H2" s="221" t="s">
        <v>882</v>
      </c>
      <c r="I2" s="222" t="s">
        <v>883</v>
      </c>
      <c r="J2" s="222" t="s">
        <v>884</v>
      </c>
      <c r="K2" s="222" t="s">
        <v>885</v>
      </c>
      <c r="L2" s="222" t="s">
        <v>886</v>
      </c>
      <c r="M2" s="222" t="s">
        <v>887</v>
      </c>
      <c r="N2" s="222" t="s">
        <v>888</v>
      </c>
      <c r="O2" s="222" t="s">
        <v>889</v>
      </c>
      <c r="P2" s="222" t="s">
        <v>890</v>
      </c>
      <c r="Q2" s="222" t="s">
        <v>891</v>
      </c>
      <c r="R2" s="222" t="s">
        <v>892</v>
      </c>
      <c r="S2" s="222" t="s">
        <v>893</v>
      </c>
      <c r="T2" s="220" t="s">
        <v>894</v>
      </c>
      <c r="U2" s="220" t="s">
        <v>895</v>
      </c>
      <c r="V2" s="223" t="s">
        <v>896</v>
      </c>
      <c r="W2" s="223" t="s">
        <v>897</v>
      </c>
      <c r="X2" s="224" t="s">
        <v>898</v>
      </c>
      <c r="Y2" s="225" t="s">
        <v>899</v>
      </c>
      <c r="Z2" s="226" t="s">
        <v>977</v>
      </c>
    </row>
    <row r="3" spans="1:26" s="136" customFormat="1" ht="22.5" customHeight="1" outlineLevel="2">
      <c r="A3" s="211" t="s">
        <v>900</v>
      </c>
      <c r="B3" s="212" t="s">
        <v>901</v>
      </c>
      <c r="C3" s="132" t="s">
        <v>902</v>
      </c>
      <c r="D3" s="213">
        <v>39812</v>
      </c>
      <c r="E3" s="126">
        <v>13287</v>
      </c>
      <c r="F3" s="127" t="s">
        <v>903</v>
      </c>
      <c r="G3" s="127" t="s">
        <v>904</v>
      </c>
      <c r="H3" s="128"/>
      <c r="I3" s="129">
        <v>0</v>
      </c>
      <c r="J3" s="130">
        <v>1382552.5</v>
      </c>
      <c r="K3" s="131"/>
      <c r="L3" s="132"/>
      <c r="M3" s="127" t="s">
        <v>905</v>
      </c>
      <c r="N3" s="133">
        <v>39801</v>
      </c>
      <c r="O3" s="127" t="s">
        <v>906</v>
      </c>
      <c r="P3" s="132"/>
      <c r="Q3" s="127" t="s">
        <v>903</v>
      </c>
      <c r="R3" s="127" t="s">
        <v>907</v>
      </c>
      <c r="S3" s="127" t="s">
        <v>908</v>
      </c>
      <c r="T3" s="134">
        <f>I3+J3</f>
        <v>1382552.5</v>
      </c>
      <c r="U3" s="135">
        <f>T3/30.126</f>
        <v>45892.33552413198</v>
      </c>
      <c r="V3" s="135">
        <v>45892</v>
      </c>
      <c r="W3" s="135">
        <f>U3-V3</f>
        <v>0.3355241319804918</v>
      </c>
      <c r="X3" s="127" t="s">
        <v>909</v>
      </c>
      <c r="Y3" s="214" t="s">
        <v>976</v>
      </c>
      <c r="Z3" s="215"/>
    </row>
    <row r="4" spans="1:26" s="150" customFormat="1" ht="22.5" customHeight="1" outlineLevel="1">
      <c r="A4" s="137"/>
      <c r="B4" s="138"/>
      <c r="C4" s="139"/>
      <c r="D4" s="140"/>
      <c r="E4" s="141"/>
      <c r="F4" s="182" t="s">
        <v>910</v>
      </c>
      <c r="G4" s="142"/>
      <c r="H4" s="143"/>
      <c r="I4" s="144"/>
      <c r="J4" s="145"/>
      <c r="K4" s="146"/>
      <c r="L4" s="139"/>
      <c r="M4" s="142"/>
      <c r="N4" s="147"/>
      <c r="O4" s="142"/>
      <c r="P4" s="139"/>
      <c r="Q4" s="142"/>
      <c r="R4" s="142"/>
      <c r="S4" s="142"/>
      <c r="T4" s="148">
        <f>SUBTOTAL(9,T3:T3)</f>
        <v>1382552.5</v>
      </c>
      <c r="U4" s="149">
        <f>SUBTOTAL(9,U3:U3)</f>
        <v>45892.33552413198</v>
      </c>
      <c r="V4" s="149"/>
      <c r="W4" s="149"/>
      <c r="X4" s="142"/>
      <c r="Y4" s="198"/>
      <c r="Z4" s="203"/>
    </row>
    <row r="5" spans="1:26" s="136" customFormat="1" ht="22.5" customHeight="1" outlineLevel="2">
      <c r="A5" s="122" t="s">
        <v>900</v>
      </c>
      <c r="B5" s="123" t="s">
        <v>911</v>
      </c>
      <c r="C5" s="124" t="s">
        <v>902</v>
      </c>
      <c r="D5" s="125">
        <v>39813</v>
      </c>
      <c r="E5" s="151">
        <v>13289</v>
      </c>
      <c r="F5" s="152" t="s">
        <v>912</v>
      </c>
      <c r="G5" s="152" t="s">
        <v>913</v>
      </c>
      <c r="H5" s="153"/>
      <c r="I5" s="154">
        <v>0</v>
      </c>
      <c r="J5" s="155">
        <v>5014856</v>
      </c>
      <c r="K5" s="156"/>
      <c r="L5" s="124"/>
      <c r="M5" s="152" t="s">
        <v>914</v>
      </c>
      <c r="N5" s="157">
        <v>39799</v>
      </c>
      <c r="O5" s="152" t="s">
        <v>915</v>
      </c>
      <c r="P5" s="124"/>
      <c r="Q5" s="152" t="s">
        <v>912</v>
      </c>
      <c r="R5" s="152" t="s">
        <v>916</v>
      </c>
      <c r="S5" s="152" t="s">
        <v>917</v>
      </c>
      <c r="T5" s="158">
        <f>I5+J5</f>
        <v>5014856</v>
      </c>
      <c r="U5" s="159">
        <f>T5/30.126</f>
        <v>166462.72322910442</v>
      </c>
      <c r="V5" s="159">
        <v>166462</v>
      </c>
      <c r="W5" s="159">
        <f>U5-V5</f>
        <v>0.7232291044201702</v>
      </c>
      <c r="X5" s="152" t="s">
        <v>918</v>
      </c>
      <c r="Y5" s="199" t="s">
        <v>919</v>
      </c>
      <c r="Z5" s="202"/>
    </row>
    <row r="6" spans="1:26" s="150" customFormat="1" ht="22.5" customHeight="1" outlineLevel="1">
      <c r="A6" s="137"/>
      <c r="B6" s="138"/>
      <c r="C6" s="139"/>
      <c r="D6" s="140"/>
      <c r="E6" s="141"/>
      <c r="F6" s="142" t="s">
        <v>920</v>
      </c>
      <c r="G6" s="142"/>
      <c r="H6" s="143"/>
      <c r="I6" s="144"/>
      <c r="J6" s="145"/>
      <c r="K6" s="146"/>
      <c r="L6" s="139"/>
      <c r="M6" s="142"/>
      <c r="N6" s="147"/>
      <c r="O6" s="142"/>
      <c r="P6" s="139"/>
      <c r="Q6" s="142"/>
      <c r="R6" s="142"/>
      <c r="S6" s="142"/>
      <c r="T6" s="148">
        <f>SUBTOTAL(9,T5:T5)</f>
        <v>5014856</v>
      </c>
      <c r="U6" s="149">
        <f>SUBTOTAL(9,U5:U5)</f>
        <v>166462.72322910442</v>
      </c>
      <c r="V6" s="149"/>
      <c r="W6" s="149"/>
      <c r="X6" s="142"/>
      <c r="Y6" s="198"/>
      <c r="Z6" s="203"/>
    </row>
    <row r="7" spans="1:26" s="161" customFormat="1" ht="22.5" customHeight="1" outlineLevel="2">
      <c r="A7" s="122" t="s">
        <v>900</v>
      </c>
      <c r="B7" s="123" t="s">
        <v>927</v>
      </c>
      <c r="C7" s="124" t="s">
        <v>902</v>
      </c>
      <c r="D7" s="125">
        <v>39813</v>
      </c>
      <c r="E7" s="151">
        <v>13299</v>
      </c>
      <c r="F7" s="152" t="s">
        <v>924</v>
      </c>
      <c r="G7" s="152" t="s">
        <v>925</v>
      </c>
      <c r="H7" s="153"/>
      <c r="I7" s="154">
        <v>0</v>
      </c>
      <c r="J7" s="155">
        <v>69887049.4</v>
      </c>
      <c r="K7" s="156"/>
      <c r="L7" s="124"/>
      <c r="M7" s="152" t="s">
        <v>928</v>
      </c>
      <c r="N7" s="157">
        <v>39833.642546296294</v>
      </c>
      <c r="O7" s="152" t="s">
        <v>929</v>
      </c>
      <c r="P7" s="124"/>
      <c r="Q7" s="152" t="s">
        <v>924</v>
      </c>
      <c r="R7" s="152" t="s">
        <v>926</v>
      </c>
      <c r="S7" s="152" t="s">
        <v>930</v>
      </c>
      <c r="T7" s="158">
        <f>I7+J7</f>
        <v>69887049.4</v>
      </c>
      <c r="U7" s="159">
        <f>T7/30.126</f>
        <v>2319825.0481311823</v>
      </c>
      <c r="V7" s="159">
        <f>U7</f>
        <v>2319825.0481311823</v>
      </c>
      <c r="W7" s="159">
        <f>U7-V7</f>
        <v>0</v>
      </c>
      <c r="X7" s="152" t="s">
        <v>931</v>
      </c>
      <c r="Y7" s="199" t="s">
        <v>932</v>
      </c>
      <c r="Z7" s="204"/>
    </row>
    <row r="8" spans="1:26" s="162" customFormat="1" ht="22.5" customHeight="1" outlineLevel="1">
      <c r="A8" s="137"/>
      <c r="B8" s="138"/>
      <c r="C8" s="139"/>
      <c r="D8" s="140"/>
      <c r="E8" s="141"/>
      <c r="F8" s="142" t="s">
        <v>933</v>
      </c>
      <c r="G8" s="142"/>
      <c r="H8" s="143"/>
      <c r="I8" s="144"/>
      <c r="J8" s="145"/>
      <c r="K8" s="146"/>
      <c r="L8" s="139"/>
      <c r="M8" s="142"/>
      <c r="N8" s="147"/>
      <c r="O8" s="142"/>
      <c r="P8" s="139"/>
      <c r="Q8" s="142"/>
      <c r="R8" s="142"/>
      <c r="S8" s="142"/>
      <c r="T8" s="148">
        <f>SUBTOTAL(9,T7:T7)</f>
        <v>69887049.4</v>
      </c>
      <c r="U8" s="149">
        <f>SUBTOTAL(9,U7:U7)</f>
        <v>2319825.0481311823</v>
      </c>
      <c r="V8" s="149"/>
      <c r="W8" s="149"/>
      <c r="X8" s="142"/>
      <c r="Y8" s="198"/>
      <c r="Z8" s="205"/>
    </row>
    <row r="9" spans="1:26" s="161" customFormat="1" ht="22.5" customHeight="1" outlineLevel="2">
      <c r="A9" s="122" t="s">
        <v>900</v>
      </c>
      <c r="B9" s="123" t="s">
        <v>934</v>
      </c>
      <c r="C9" s="124" t="s">
        <v>923</v>
      </c>
      <c r="D9" s="125">
        <v>39573</v>
      </c>
      <c r="E9" s="151">
        <v>18499</v>
      </c>
      <c r="F9" s="152" t="s">
        <v>935</v>
      </c>
      <c r="G9" s="152" t="s">
        <v>936</v>
      </c>
      <c r="H9" s="153" t="s">
        <v>937</v>
      </c>
      <c r="I9" s="154">
        <v>8758656.5</v>
      </c>
      <c r="J9" s="154">
        <v>0</v>
      </c>
      <c r="K9" s="156"/>
      <c r="L9" s="124"/>
      <c r="M9" s="152" t="s">
        <v>938</v>
      </c>
      <c r="N9" s="157">
        <v>39573</v>
      </c>
      <c r="O9" s="152" t="s">
        <v>939</v>
      </c>
      <c r="P9" s="124"/>
      <c r="Q9" s="152" t="s">
        <v>935</v>
      </c>
      <c r="R9" s="152" t="s">
        <v>940</v>
      </c>
      <c r="S9" s="152" t="s">
        <v>941</v>
      </c>
      <c r="T9" s="158">
        <f>I9+J9</f>
        <v>8758656.5</v>
      </c>
      <c r="U9" s="159">
        <f>T9/30.126</f>
        <v>290734.1333067782</v>
      </c>
      <c r="V9" s="159">
        <f>U9</f>
        <v>290734.1333067782</v>
      </c>
      <c r="W9" s="159">
        <f>U9-V9</f>
        <v>0</v>
      </c>
      <c r="X9" s="152" t="s">
        <v>942</v>
      </c>
      <c r="Y9" s="199" t="s">
        <v>943</v>
      </c>
      <c r="Z9" s="204"/>
    </row>
    <row r="10" spans="1:26" s="161" customFormat="1" ht="22.5" customHeight="1" outlineLevel="2">
      <c r="A10" s="122" t="s">
        <v>900</v>
      </c>
      <c r="B10" s="123" t="s">
        <v>944</v>
      </c>
      <c r="C10" s="124" t="s">
        <v>923</v>
      </c>
      <c r="D10" s="125">
        <v>39604</v>
      </c>
      <c r="E10" s="151">
        <v>18499</v>
      </c>
      <c r="F10" s="152" t="s">
        <v>935</v>
      </c>
      <c r="G10" s="152" t="s">
        <v>936</v>
      </c>
      <c r="H10" s="153"/>
      <c r="I10" s="154">
        <v>16047095.3</v>
      </c>
      <c r="J10" s="154">
        <v>0</v>
      </c>
      <c r="K10" s="156"/>
      <c r="L10" s="124"/>
      <c r="M10" s="152" t="s">
        <v>922</v>
      </c>
      <c r="N10" s="157">
        <v>39604</v>
      </c>
      <c r="O10" s="152" t="s">
        <v>945</v>
      </c>
      <c r="P10" s="124"/>
      <c r="Q10" s="152" t="s">
        <v>935</v>
      </c>
      <c r="R10" s="152" t="s">
        <v>940</v>
      </c>
      <c r="S10" s="152" t="s">
        <v>946</v>
      </c>
      <c r="T10" s="158">
        <f>I10+J10</f>
        <v>16047095.3</v>
      </c>
      <c r="U10" s="159">
        <f>T10/30.126</f>
        <v>532665.9795525459</v>
      </c>
      <c r="V10" s="159">
        <f>U10</f>
        <v>532665.9795525459</v>
      </c>
      <c r="W10" s="159">
        <f>U10-V10</f>
        <v>0</v>
      </c>
      <c r="X10" s="152" t="s">
        <v>947</v>
      </c>
      <c r="Y10" s="199" t="s">
        <v>844</v>
      </c>
      <c r="Z10" s="204"/>
    </row>
    <row r="11" spans="1:26" s="161" customFormat="1" ht="22.5" customHeight="1" outlineLevel="2">
      <c r="A11" s="122" t="s">
        <v>900</v>
      </c>
      <c r="B11" s="123" t="s">
        <v>948</v>
      </c>
      <c r="C11" s="124" t="s">
        <v>923</v>
      </c>
      <c r="D11" s="125">
        <v>39639</v>
      </c>
      <c r="E11" s="151">
        <v>18499</v>
      </c>
      <c r="F11" s="152" t="s">
        <v>935</v>
      </c>
      <c r="G11" s="152" t="s">
        <v>936</v>
      </c>
      <c r="H11" s="153"/>
      <c r="I11" s="154">
        <v>35866609.1</v>
      </c>
      <c r="J11" s="154">
        <v>0</v>
      </c>
      <c r="K11" s="156"/>
      <c r="L11" s="124"/>
      <c r="M11" s="152" t="s">
        <v>949</v>
      </c>
      <c r="N11" s="157">
        <v>39639</v>
      </c>
      <c r="O11" s="152" t="s">
        <v>950</v>
      </c>
      <c r="P11" s="124"/>
      <c r="Q11" s="152" t="s">
        <v>935</v>
      </c>
      <c r="R11" s="152" t="s">
        <v>940</v>
      </c>
      <c r="S11" s="152" t="s">
        <v>951</v>
      </c>
      <c r="T11" s="158">
        <f>I11+J11</f>
        <v>35866609.1</v>
      </c>
      <c r="U11" s="159">
        <f>T11/30.126</f>
        <v>1190553.3127531037</v>
      </c>
      <c r="V11" s="159">
        <f>U11</f>
        <v>1190553.3127531037</v>
      </c>
      <c r="W11" s="159">
        <f>U11-V11</f>
        <v>0</v>
      </c>
      <c r="X11" s="152" t="s">
        <v>952</v>
      </c>
      <c r="Y11" s="199" t="s">
        <v>844</v>
      </c>
      <c r="Z11" s="204"/>
    </row>
    <row r="12" spans="1:26" s="161" customFormat="1" ht="22.5" customHeight="1" outlineLevel="2">
      <c r="A12" s="122" t="s">
        <v>900</v>
      </c>
      <c r="B12" s="123" t="s">
        <v>953</v>
      </c>
      <c r="C12" s="124" t="s">
        <v>902</v>
      </c>
      <c r="D12" s="125">
        <v>39782</v>
      </c>
      <c r="E12" s="151">
        <v>18499</v>
      </c>
      <c r="F12" s="152" t="s">
        <v>935</v>
      </c>
      <c r="G12" s="152" t="s">
        <v>936</v>
      </c>
      <c r="H12" s="153"/>
      <c r="I12" s="154">
        <v>0</v>
      </c>
      <c r="J12" s="155">
        <v>1290837.1</v>
      </c>
      <c r="K12" s="156"/>
      <c r="L12" s="124"/>
      <c r="M12" s="152" t="s">
        <v>954</v>
      </c>
      <c r="N12" s="157">
        <v>39790</v>
      </c>
      <c r="O12" s="152" t="s">
        <v>955</v>
      </c>
      <c r="P12" s="124"/>
      <c r="Q12" s="152" t="s">
        <v>935</v>
      </c>
      <c r="R12" s="152" t="s">
        <v>940</v>
      </c>
      <c r="S12" s="152" t="s">
        <v>956</v>
      </c>
      <c r="T12" s="158">
        <f>I12+J12</f>
        <v>1290837.1</v>
      </c>
      <c r="U12" s="159">
        <f>T12/30.126</f>
        <v>42847.94197702981</v>
      </c>
      <c r="V12" s="159">
        <f>U12-0.38</f>
        <v>42847.561977029814</v>
      </c>
      <c r="W12" s="159">
        <f>U12-V12</f>
        <v>0.37999999999738066</v>
      </c>
      <c r="X12" s="152" t="s">
        <v>957</v>
      </c>
      <c r="Y12" s="199" t="s">
        <v>958</v>
      </c>
      <c r="Z12" s="204"/>
    </row>
    <row r="13" spans="1:26" s="162" customFormat="1" ht="22.5" customHeight="1" outlineLevel="1">
      <c r="A13" s="137"/>
      <c r="B13" s="138"/>
      <c r="C13" s="139"/>
      <c r="D13" s="140"/>
      <c r="E13" s="141"/>
      <c r="F13" s="142" t="s">
        <v>959</v>
      </c>
      <c r="G13" s="142"/>
      <c r="H13" s="143"/>
      <c r="I13" s="144"/>
      <c r="J13" s="145"/>
      <c r="K13" s="146"/>
      <c r="L13" s="139"/>
      <c r="M13" s="142"/>
      <c r="N13" s="147"/>
      <c r="O13" s="142"/>
      <c r="P13" s="139"/>
      <c r="Q13" s="142"/>
      <c r="R13" s="142"/>
      <c r="S13" s="142"/>
      <c r="T13" s="148">
        <f>SUBTOTAL(9,T9:T12)</f>
        <v>61963198.00000001</v>
      </c>
      <c r="U13" s="149">
        <f>SUBTOTAL(9,U9:U12)</f>
        <v>2056801.3675894577</v>
      </c>
      <c r="V13" s="149"/>
      <c r="W13" s="149"/>
      <c r="X13" s="142"/>
      <c r="Y13" s="198"/>
      <c r="Z13" s="205"/>
    </row>
    <row r="14" spans="1:26" s="161" customFormat="1" ht="22.5" customHeight="1" outlineLevel="2">
      <c r="A14" s="122" t="s">
        <v>900</v>
      </c>
      <c r="B14" s="123" t="s">
        <v>960</v>
      </c>
      <c r="C14" s="124" t="s">
        <v>902</v>
      </c>
      <c r="D14" s="125">
        <v>39782</v>
      </c>
      <c r="E14" s="151">
        <v>3397</v>
      </c>
      <c r="F14" s="152" t="s">
        <v>961</v>
      </c>
      <c r="G14" s="152" t="s">
        <v>962</v>
      </c>
      <c r="H14" s="153"/>
      <c r="I14" s="154">
        <v>0</v>
      </c>
      <c r="J14" s="155">
        <v>2303452.19</v>
      </c>
      <c r="K14" s="156"/>
      <c r="L14" s="124"/>
      <c r="M14" s="152" t="s">
        <v>963</v>
      </c>
      <c r="N14" s="157">
        <v>39790</v>
      </c>
      <c r="O14" s="152" t="s">
        <v>964</v>
      </c>
      <c r="P14" s="124"/>
      <c r="Q14" s="152" t="s">
        <v>961</v>
      </c>
      <c r="R14" s="152" t="s">
        <v>965</v>
      </c>
      <c r="S14" s="152" t="s">
        <v>966</v>
      </c>
      <c r="T14" s="158">
        <f>I14+J14</f>
        <v>2303452.19</v>
      </c>
      <c r="U14" s="159">
        <f>T14/30.126</f>
        <v>76460.60512514107</v>
      </c>
      <c r="V14" s="159">
        <f>U14</f>
        <v>76460.60512514107</v>
      </c>
      <c r="W14" s="159">
        <f>U14-V14</f>
        <v>0</v>
      </c>
      <c r="X14" s="152" t="s">
        <v>967</v>
      </c>
      <c r="Y14" s="199" t="s">
        <v>968</v>
      </c>
      <c r="Z14" s="204"/>
    </row>
    <row r="15" spans="1:26" s="161" customFormat="1" ht="22.5" customHeight="1" outlineLevel="2">
      <c r="A15" s="122" t="s">
        <v>900</v>
      </c>
      <c r="B15" s="123" t="s">
        <v>969</v>
      </c>
      <c r="C15" s="124" t="s">
        <v>902</v>
      </c>
      <c r="D15" s="125">
        <v>39812</v>
      </c>
      <c r="E15" s="151">
        <v>3397</v>
      </c>
      <c r="F15" s="152" t="s">
        <v>961</v>
      </c>
      <c r="G15" s="152" t="s">
        <v>962</v>
      </c>
      <c r="H15" s="153"/>
      <c r="I15" s="154">
        <v>0</v>
      </c>
      <c r="J15" s="155">
        <v>277967</v>
      </c>
      <c r="K15" s="156"/>
      <c r="L15" s="124"/>
      <c r="M15" s="152" t="s">
        <v>970</v>
      </c>
      <c r="N15" s="157">
        <v>39799</v>
      </c>
      <c r="O15" s="152" t="s">
        <v>971</v>
      </c>
      <c r="P15" s="124"/>
      <c r="Q15" s="152" t="s">
        <v>961</v>
      </c>
      <c r="R15" s="152" t="s">
        <v>965</v>
      </c>
      <c r="S15" s="152" t="s">
        <v>972</v>
      </c>
      <c r="T15" s="158">
        <f>(I15+J15)-170632.86</f>
        <v>107334.14000000001</v>
      </c>
      <c r="U15" s="159">
        <f>T15/30.126</f>
        <v>3562.8407355772424</v>
      </c>
      <c r="V15" s="159">
        <f>U15-0.42</f>
        <v>3562.4207355772423</v>
      </c>
      <c r="W15" s="159">
        <f>U15-V15</f>
        <v>0.42000000000007276</v>
      </c>
      <c r="X15" s="152" t="s">
        <v>973</v>
      </c>
      <c r="Y15" s="199" t="s">
        <v>921</v>
      </c>
      <c r="Z15" s="204"/>
    </row>
    <row r="16" spans="1:26" s="162" customFormat="1" ht="22.5" customHeight="1" outlineLevel="1" thickBot="1">
      <c r="A16" s="194"/>
      <c r="B16" s="195"/>
      <c r="C16" s="196"/>
      <c r="D16" s="197"/>
      <c r="E16" s="164"/>
      <c r="F16" s="165" t="s">
        <v>974</v>
      </c>
      <c r="G16" s="165"/>
      <c r="H16" s="166"/>
      <c r="I16" s="167"/>
      <c r="J16" s="168"/>
      <c r="K16" s="169"/>
      <c r="L16" s="170"/>
      <c r="M16" s="165"/>
      <c r="N16" s="171"/>
      <c r="O16" s="165"/>
      <c r="P16" s="170"/>
      <c r="Q16" s="165"/>
      <c r="R16" s="165"/>
      <c r="S16" s="165"/>
      <c r="T16" s="172">
        <f>SUBTOTAL(9,T14:T15)</f>
        <v>2410786.33</v>
      </c>
      <c r="U16" s="173">
        <f>SUBTOTAL(9,U14:U15)</f>
        <v>80023.4458607183</v>
      </c>
      <c r="V16" s="173"/>
      <c r="W16" s="173"/>
      <c r="X16" s="165"/>
      <c r="Y16" s="200"/>
      <c r="Z16" s="206"/>
    </row>
    <row r="17" spans="1:26" s="193" customFormat="1" ht="19.5" customHeight="1" thickBot="1">
      <c r="A17" s="207"/>
      <c r="B17" s="208"/>
      <c r="C17" s="209"/>
      <c r="D17" s="210"/>
      <c r="E17" s="441" t="s">
        <v>975</v>
      </c>
      <c r="F17" s="442"/>
      <c r="G17" s="184"/>
      <c r="H17" s="185"/>
      <c r="I17" s="186"/>
      <c r="J17" s="186"/>
      <c r="K17" s="187"/>
      <c r="L17" s="188"/>
      <c r="M17" s="184"/>
      <c r="N17" s="189"/>
      <c r="O17" s="184"/>
      <c r="P17" s="188"/>
      <c r="Q17" s="184"/>
      <c r="R17" s="184"/>
      <c r="S17" s="184"/>
      <c r="T17" s="190">
        <f>SUBTOTAL(9,T3:T15)</f>
        <v>140658442.23</v>
      </c>
      <c r="U17" s="191">
        <f>SUBTOTAL(9,U3:U15)</f>
        <v>4669004.920334594</v>
      </c>
      <c r="V17" s="191"/>
      <c r="W17" s="191"/>
      <c r="X17" s="184"/>
      <c r="Y17" s="201"/>
      <c r="Z17" s="192"/>
    </row>
    <row r="18" spans="5:20" ht="11.25">
      <c r="E18" s="439"/>
      <c r="F18" s="440"/>
      <c r="T18" s="176"/>
    </row>
    <row r="22" ht="11.25">
      <c r="T22" s="227"/>
    </row>
    <row r="24" ht="13.5" customHeight="1">
      <c r="G24" s="179"/>
    </row>
    <row r="25" ht="13.5" customHeight="1">
      <c r="G25" s="179"/>
    </row>
    <row r="26" spans="1:25" s="116" customFormat="1" ht="13.5" customHeight="1">
      <c r="A26" s="115"/>
      <c r="E26" s="117"/>
      <c r="G26" s="181"/>
      <c r="H26" s="118"/>
      <c r="T26" s="119"/>
      <c r="U26" s="120"/>
      <c r="V26" s="120"/>
      <c r="W26" s="120"/>
      <c r="X26" s="121"/>
      <c r="Y26" s="121"/>
    </row>
  </sheetData>
  <sheetProtection/>
  <mergeCells count="2">
    <mergeCell ref="E18:F18"/>
    <mergeCell ref="E17:F17"/>
  </mergeCells>
  <printOptions horizontalCentered="1"/>
  <pageMargins left="0" right="0" top="0.2362204724409449" bottom="0.2755905511811024" header="0" footer="0"/>
  <pageSetup fitToHeight="0" fitToWidth="0" horizontalDpi="600" verticalDpi="600" orientation="landscape" paperSize="9" scale="75" r:id="rId1"/>
  <headerFooter alignWithMargins="0">
    <oddHeader>&amp;C&amp;9Zoznam investičných faktúr na refundáciu - IV ŠR (480 mil. Sk / 15 933 081,06 €))</oddHeader>
    <oddFooter>&amp;C&amp;P&amp;R&amp;7 5.10.2009</oddFooter>
  </headerFooter>
  <ignoredErrors>
    <ignoredError sqref="T5 T7 U5:U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20.25390625" style="0" customWidth="1"/>
    <col min="2" max="2" width="35.375" style="0" customWidth="1"/>
    <col min="3" max="3" width="19.125" style="0" customWidth="1"/>
    <col min="4" max="4" width="19.125" style="44" customWidth="1"/>
    <col min="5" max="5" width="12.75390625" style="37" customWidth="1"/>
    <col min="6" max="6" width="22.375" style="3" hidden="1" customWidth="1"/>
    <col min="7" max="7" width="42.125" style="0" customWidth="1"/>
  </cols>
  <sheetData>
    <row r="1" spans="1:7" s="9" customFormat="1" ht="24.75" customHeight="1" thickBot="1">
      <c r="A1" s="95" t="s">
        <v>0</v>
      </c>
      <c r="B1" s="103" t="s">
        <v>1</v>
      </c>
      <c r="C1" s="95" t="s">
        <v>2</v>
      </c>
      <c r="D1" s="104" t="s">
        <v>860</v>
      </c>
      <c r="E1" s="97" t="s">
        <v>3</v>
      </c>
      <c r="F1" s="99" t="s">
        <v>755</v>
      </c>
      <c r="G1" s="101" t="s">
        <v>725</v>
      </c>
    </row>
    <row r="2" spans="1:7" s="244" customFormat="1" ht="13.5" customHeight="1">
      <c r="A2" s="299" t="s">
        <v>687</v>
      </c>
      <c r="B2" s="300" t="s">
        <v>688</v>
      </c>
      <c r="C2" s="301">
        <v>2009385.9</v>
      </c>
      <c r="D2" s="302">
        <f>C2/30.126</f>
        <v>66699.3925512846</v>
      </c>
      <c r="E2" s="303">
        <v>39730</v>
      </c>
      <c r="F2" s="304"/>
      <c r="G2" s="305" t="s">
        <v>776</v>
      </c>
    </row>
    <row r="3" spans="1:7" s="244" customFormat="1" ht="13.5" customHeight="1">
      <c r="A3" s="112" t="s">
        <v>689</v>
      </c>
      <c r="B3" s="306" t="s">
        <v>688</v>
      </c>
      <c r="C3" s="307">
        <v>1007594.9</v>
      </c>
      <c r="D3" s="308">
        <f aca="true" t="shared" si="0" ref="D3:D32">C3/30.126</f>
        <v>33446.02336851889</v>
      </c>
      <c r="E3" s="243">
        <v>39738</v>
      </c>
      <c r="F3" s="263"/>
      <c r="G3" s="31" t="s">
        <v>776</v>
      </c>
    </row>
    <row r="4" spans="1:7" s="21" customFormat="1" ht="13.5" customHeight="1">
      <c r="A4" s="77" t="s">
        <v>444</v>
      </c>
      <c r="B4" s="309" t="s">
        <v>445</v>
      </c>
      <c r="C4" s="251">
        <v>8350</v>
      </c>
      <c r="D4" s="308">
        <f t="shared" si="0"/>
        <v>277.16922259841994</v>
      </c>
      <c r="E4" s="80">
        <v>39772</v>
      </c>
      <c r="F4" s="81"/>
      <c r="G4" s="30" t="s">
        <v>777</v>
      </c>
    </row>
    <row r="5" spans="1:7" s="21" customFormat="1" ht="13.5" customHeight="1">
      <c r="A5" s="77" t="s">
        <v>446</v>
      </c>
      <c r="B5" s="309" t="s">
        <v>87</v>
      </c>
      <c r="C5" s="251">
        <v>18972.27</v>
      </c>
      <c r="D5" s="308">
        <f t="shared" si="0"/>
        <v>629.7639912368054</v>
      </c>
      <c r="E5" s="80">
        <v>39777</v>
      </c>
      <c r="F5" s="81"/>
      <c r="G5" s="30" t="s">
        <v>778</v>
      </c>
    </row>
    <row r="6" spans="1:7" s="21" customFormat="1" ht="13.5" customHeight="1">
      <c r="A6" s="77" t="s">
        <v>448</v>
      </c>
      <c r="B6" s="309" t="s">
        <v>134</v>
      </c>
      <c r="C6" s="251">
        <v>1288400</v>
      </c>
      <c r="D6" s="308">
        <f t="shared" si="0"/>
        <v>42767.04507734183</v>
      </c>
      <c r="E6" s="80">
        <v>39784.52545138889</v>
      </c>
      <c r="F6" s="81"/>
      <c r="G6" s="30" t="s">
        <v>747</v>
      </c>
    </row>
    <row r="7" spans="1:7" s="21" customFormat="1" ht="13.5" customHeight="1">
      <c r="A7" s="77" t="s">
        <v>449</v>
      </c>
      <c r="B7" s="309" t="s">
        <v>87</v>
      </c>
      <c r="C7" s="251">
        <v>48112.6</v>
      </c>
      <c r="D7" s="308">
        <f t="shared" si="0"/>
        <v>1597.0457412202084</v>
      </c>
      <c r="E7" s="80">
        <v>39800</v>
      </c>
      <c r="F7" s="81"/>
      <c r="G7" s="30" t="s">
        <v>779</v>
      </c>
    </row>
    <row r="8" spans="1:7" s="21" customFormat="1" ht="13.5" customHeight="1">
      <c r="A8" s="77" t="s">
        <v>450</v>
      </c>
      <c r="B8" s="309" t="s">
        <v>87</v>
      </c>
      <c r="C8" s="251">
        <v>55543.7</v>
      </c>
      <c r="D8" s="308">
        <f t="shared" si="0"/>
        <v>1843.7130717652524</v>
      </c>
      <c r="E8" s="80">
        <v>39800</v>
      </c>
      <c r="F8" s="81"/>
      <c r="G8" s="30" t="s">
        <v>733</v>
      </c>
    </row>
    <row r="9" spans="1:7" s="21" customFormat="1" ht="13.5" customHeight="1">
      <c r="A9" s="77" t="s">
        <v>451</v>
      </c>
      <c r="B9" s="309" t="s">
        <v>87</v>
      </c>
      <c r="C9" s="251">
        <v>55751.3</v>
      </c>
      <c r="D9" s="308">
        <f t="shared" si="0"/>
        <v>1850.604129323508</v>
      </c>
      <c r="E9" s="80">
        <v>39800</v>
      </c>
      <c r="F9" s="81"/>
      <c r="G9" s="30" t="s">
        <v>779</v>
      </c>
    </row>
    <row r="10" spans="1:7" s="21" customFormat="1" ht="13.5" customHeight="1">
      <c r="A10" s="77" t="s">
        <v>452</v>
      </c>
      <c r="B10" s="309" t="s">
        <v>87</v>
      </c>
      <c r="C10" s="251">
        <v>53902.52</v>
      </c>
      <c r="D10" s="308">
        <f t="shared" si="0"/>
        <v>1789.235875987519</v>
      </c>
      <c r="E10" s="80">
        <v>39800</v>
      </c>
      <c r="F10" s="81"/>
      <c r="G10" s="30" t="s">
        <v>733</v>
      </c>
    </row>
    <row r="11" spans="1:7" s="21" customFormat="1" ht="13.5" customHeight="1">
      <c r="A11" s="77" t="s">
        <v>453</v>
      </c>
      <c r="B11" s="309" t="s">
        <v>87</v>
      </c>
      <c r="C11" s="251">
        <v>39883.2</v>
      </c>
      <c r="D11" s="308">
        <f t="shared" si="0"/>
        <v>1323.8797052380003</v>
      </c>
      <c r="E11" s="80">
        <v>39800</v>
      </c>
      <c r="F11" s="81"/>
      <c r="G11" s="30" t="s">
        <v>779</v>
      </c>
    </row>
    <row r="12" spans="1:7" s="21" customFormat="1" ht="13.5" customHeight="1">
      <c r="A12" s="77" t="s">
        <v>454</v>
      </c>
      <c r="B12" s="309" t="s">
        <v>87</v>
      </c>
      <c r="C12" s="251">
        <v>38982.35</v>
      </c>
      <c r="D12" s="308">
        <f t="shared" si="0"/>
        <v>1293.9769634203012</v>
      </c>
      <c r="E12" s="80">
        <v>39800</v>
      </c>
      <c r="F12" s="81"/>
      <c r="G12" s="30" t="s">
        <v>733</v>
      </c>
    </row>
    <row r="13" spans="1:7" s="21" customFormat="1" ht="13.5" customHeight="1">
      <c r="A13" s="77" t="s">
        <v>455</v>
      </c>
      <c r="B13" s="309" t="s">
        <v>87</v>
      </c>
      <c r="C13" s="251">
        <v>27889.92</v>
      </c>
      <c r="D13" s="308">
        <f t="shared" si="0"/>
        <v>925.7757418840868</v>
      </c>
      <c r="E13" s="80">
        <v>39800</v>
      </c>
      <c r="F13" s="81"/>
      <c r="G13" s="30" t="s">
        <v>733</v>
      </c>
    </row>
    <row r="14" spans="1:7" s="21" customFormat="1" ht="13.5" customHeight="1">
      <c r="A14" s="77" t="s">
        <v>456</v>
      </c>
      <c r="B14" s="309" t="s">
        <v>87</v>
      </c>
      <c r="C14" s="251">
        <v>40432.77</v>
      </c>
      <c r="D14" s="308">
        <f t="shared" si="0"/>
        <v>1342.1220872336187</v>
      </c>
      <c r="E14" s="80">
        <v>39800</v>
      </c>
      <c r="F14" s="81"/>
      <c r="G14" s="30" t="s">
        <v>733</v>
      </c>
    </row>
    <row r="15" spans="1:7" s="21" customFormat="1" ht="13.5" customHeight="1">
      <c r="A15" s="77" t="s">
        <v>457</v>
      </c>
      <c r="B15" s="309" t="s">
        <v>85</v>
      </c>
      <c r="C15" s="251">
        <v>95800</v>
      </c>
      <c r="D15" s="308">
        <f t="shared" si="0"/>
        <v>3179.9774281351656</v>
      </c>
      <c r="E15" s="80">
        <v>39804</v>
      </c>
      <c r="F15" s="81"/>
      <c r="G15" s="30" t="s">
        <v>780</v>
      </c>
    </row>
    <row r="16" spans="1:7" s="21" customFormat="1" ht="13.5" customHeight="1">
      <c r="A16" s="77" t="s">
        <v>458</v>
      </c>
      <c r="B16" s="309" t="s">
        <v>85</v>
      </c>
      <c r="C16" s="251">
        <v>97300</v>
      </c>
      <c r="D16" s="308">
        <f t="shared" si="0"/>
        <v>3229.768306446259</v>
      </c>
      <c r="E16" s="80">
        <v>39804</v>
      </c>
      <c r="F16" s="81"/>
      <c r="G16" s="30" t="s">
        <v>780</v>
      </c>
    </row>
    <row r="17" spans="1:7" s="244" customFormat="1" ht="13.5" customHeight="1">
      <c r="A17" s="112" t="s">
        <v>459</v>
      </c>
      <c r="B17" s="306" t="s">
        <v>134</v>
      </c>
      <c r="C17" s="253">
        <v>995900</v>
      </c>
      <c r="D17" s="308">
        <f t="shared" si="0"/>
        <v>33057.823806678614</v>
      </c>
      <c r="E17" s="243">
        <v>39827</v>
      </c>
      <c r="F17" s="263"/>
      <c r="G17" s="31" t="s">
        <v>781</v>
      </c>
    </row>
    <row r="18" spans="1:7" s="244" customFormat="1" ht="13.5" customHeight="1">
      <c r="A18" s="112" t="s">
        <v>460</v>
      </c>
      <c r="B18" s="306" t="s">
        <v>134</v>
      </c>
      <c r="C18" s="253">
        <v>3193000</v>
      </c>
      <c r="D18" s="308">
        <f t="shared" si="0"/>
        <v>105988.18296488083</v>
      </c>
      <c r="E18" s="243">
        <v>39829</v>
      </c>
      <c r="F18" s="264"/>
      <c r="G18" s="31" t="s">
        <v>728</v>
      </c>
    </row>
    <row r="19" spans="1:7" s="244" customFormat="1" ht="13.5" customHeight="1">
      <c r="A19" s="112" t="s">
        <v>461</v>
      </c>
      <c r="B19" s="306" t="s">
        <v>134</v>
      </c>
      <c r="C19" s="253">
        <v>3908300</v>
      </c>
      <c r="D19" s="308">
        <f t="shared" si="0"/>
        <v>129731.79313549757</v>
      </c>
      <c r="E19" s="243">
        <v>39829</v>
      </c>
      <c r="F19" s="263"/>
      <c r="G19" s="31" t="s">
        <v>782</v>
      </c>
    </row>
    <row r="20" spans="1:7" s="244" customFormat="1" ht="13.5" customHeight="1">
      <c r="A20" s="112" t="s">
        <v>462</v>
      </c>
      <c r="B20" s="306" t="s">
        <v>134</v>
      </c>
      <c r="C20" s="253">
        <v>2914112.6</v>
      </c>
      <c r="D20" s="308">
        <f t="shared" si="0"/>
        <v>96730.81723428267</v>
      </c>
      <c r="E20" s="243">
        <v>39829</v>
      </c>
      <c r="F20" s="263"/>
      <c r="G20" s="31" t="s">
        <v>783</v>
      </c>
    </row>
    <row r="21" spans="1:7" s="244" customFormat="1" ht="13.5" customHeight="1">
      <c r="A21" s="112" t="s">
        <v>463</v>
      </c>
      <c r="B21" s="306" t="s">
        <v>134</v>
      </c>
      <c r="C21" s="253">
        <v>1384400</v>
      </c>
      <c r="D21" s="308">
        <f t="shared" si="0"/>
        <v>45953.66128925181</v>
      </c>
      <c r="E21" s="243">
        <v>39829</v>
      </c>
      <c r="F21" s="263"/>
      <c r="G21" s="31" t="s">
        <v>784</v>
      </c>
    </row>
    <row r="22" spans="1:7" s="21" customFormat="1" ht="13.5" customHeight="1">
      <c r="A22" s="77" t="s">
        <v>464</v>
      </c>
      <c r="B22" s="309" t="s">
        <v>465</v>
      </c>
      <c r="C22" s="251">
        <v>47807</v>
      </c>
      <c r="D22" s="308">
        <f t="shared" si="0"/>
        <v>1586.9016796122949</v>
      </c>
      <c r="E22" s="80">
        <v>39804</v>
      </c>
      <c r="F22" s="81"/>
      <c r="G22" s="30" t="s">
        <v>733</v>
      </c>
    </row>
    <row r="23" spans="1:7" s="21" customFormat="1" ht="13.5" customHeight="1">
      <c r="A23" s="77" t="s">
        <v>466</v>
      </c>
      <c r="B23" s="309" t="s">
        <v>465</v>
      </c>
      <c r="C23" s="251">
        <v>54079</v>
      </c>
      <c r="D23" s="308">
        <f t="shared" si="0"/>
        <v>1795.0939387904136</v>
      </c>
      <c r="E23" s="80">
        <v>39804</v>
      </c>
      <c r="F23" s="81"/>
      <c r="G23" s="30" t="s">
        <v>733</v>
      </c>
    </row>
    <row r="24" spans="1:7" s="21" customFormat="1" ht="13.5" customHeight="1">
      <c r="A24" s="77" t="s">
        <v>467</v>
      </c>
      <c r="B24" s="309" t="s">
        <v>465</v>
      </c>
      <c r="C24" s="251">
        <v>10123</v>
      </c>
      <c r="D24" s="308">
        <f t="shared" si="0"/>
        <v>336.02204076213235</v>
      </c>
      <c r="E24" s="80">
        <v>39804</v>
      </c>
      <c r="F24" s="81"/>
      <c r="G24" s="30" t="s">
        <v>733</v>
      </c>
    </row>
    <row r="25" spans="1:7" s="21" customFormat="1" ht="13.5" customHeight="1">
      <c r="A25" s="77" t="s">
        <v>468</v>
      </c>
      <c r="B25" s="309" t="s">
        <v>469</v>
      </c>
      <c r="C25" s="251">
        <v>5349</v>
      </c>
      <c r="D25" s="308">
        <f t="shared" si="0"/>
        <v>177.55427205735907</v>
      </c>
      <c r="E25" s="80">
        <v>39813</v>
      </c>
      <c r="F25" s="81"/>
      <c r="G25" s="30" t="s">
        <v>772</v>
      </c>
    </row>
    <row r="26" spans="1:7" s="21" customFormat="1" ht="13.5" customHeight="1">
      <c r="A26" s="77" t="s">
        <v>470</v>
      </c>
      <c r="B26" s="309" t="s">
        <v>469</v>
      </c>
      <c r="C26" s="251">
        <v>4949</v>
      </c>
      <c r="D26" s="308">
        <f t="shared" si="0"/>
        <v>164.27670450773417</v>
      </c>
      <c r="E26" s="80">
        <v>39813</v>
      </c>
      <c r="F26" s="81"/>
      <c r="G26" s="30" t="s">
        <v>785</v>
      </c>
    </row>
    <row r="27" spans="1:7" s="21" customFormat="1" ht="13.5" customHeight="1">
      <c r="A27" s="77" t="s">
        <v>471</v>
      </c>
      <c r="B27" s="309" t="s">
        <v>469</v>
      </c>
      <c r="C27" s="251">
        <v>4485</v>
      </c>
      <c r="D27" s="308">
        <f t="shared" si="0"/>
        <v>148.8747261501693</v>
      </c>
      <c r="E27" s="80">
        <v>39813</v>
      </c>
      <c r="F27" s="81"/>
      <c r="G27" s="30" t="s">
        <v>786</v>
      </c>
    </row>
    <row r="28" spans="1:7" s="313" customFormat="1" ht="13.5" customHeight="1">
      <c r="A28" s="310" t="s">
        <v>447</v>
      </c>
      <c r="B28" s="311" t="s">
        <v>714</v>
      </c>
      <c r="C28" s="242">
        <v>30854.91</v>
      </c>
      <c r="D28" s="308">
        <f t="shared" si="0"/>
        <v>1024.1953794064927</v>
      </c>
      <c r="E28" s="243">
        <v>39778</v>
      </c>
      <c r="F28" s="263"/>
      <c r="G28" s="312" t="s">
        <v>787</v>
      </c>
    </row>
    <row r="29" spans="1:7" s="21" customFormat="1" ht="13.5" customHeight="1" thickBot="1">
      <c r="A29" s="114" t="s">
        <v>629</v>
      </c>
      <c r="B29" s="314" t="s">
        <v>715</v>
      </c>
      <c r="C29" s="315">
        <v>42100</v>
      </c>
      <c r="D29" s="316">
        <f t="shared" si="0"/>
        <v>1397.4639845980216</v>
      </c>
      <c r="E29" s="248">
        <v>39633</v>
      </c>
      <c r="F29" s="266"/>
      <c r="G29" s="59" t="s">
        <v>788</v>
      </c>
    </row>
    <row r="30" spans="1:7" ht="13.5" thickBot="1">
      <c r="A30" s="38"/>
      <c r="B30" s="25" t="s">
        <v>650</v>
      </c>
      <c r="C30" s="43">
        <f>SUM(C2:C29)</f>
        <v>17481760.94</v>
      </c>
      <c r="D30" s="46">
        <f>C30/30.126</f>
        <v>580288.1544181106</v>
      </c>
      <c r="E30" s="62"/>
      <c r="F30" s="61"/>
      <c r="G30" s="10"/>
    </row>
    <row r="31" spans="1:5" ht="13.5" thickBot="1">
      <c r="A31" s="42"/>
      <c r="B31" s="25" t="s">
        <v>858</v>
      </c>
      <c r="C31" s="43">
        <f>SUM(F2,F3,F17,F18)</f>
        <v>0</v>
      </c>
      <c r="D31" s="53">
        <f t="shared" si="0"/>
        <v>0</v>
      </c>
      <c r="E31" s="47"/>
    </row>
    <row r="32" spans="1:5" ht="13.5" thickBot="1">
      <c r="A32" s="48"/>
      <c r="B32" s="28" t="s">
        <v>650</v>
      </c>
      <c r="C32" s="27">
        <f>C30-C31</f>
        <v>17481760.94</v>
      </c>
      <c r="D32" s="54">
        <f t="shared" si="0"/>
        <v>580288.1544181106</v>
      </c>
      <c r="E32" s="47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88" r:id="rId1"/>
  <headerFooter alignWithMargins="0">
    <oddHeader>&amp;CZoznam faktúr D1/1281 - Turany - Hubová</oddHeader>
    <oddFooter>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17.00390625" style="0" customWidth="1"/>
    <col min="2" max="2" width="35.375" style="0" customWidth="1"/>
    <col min="3" max="3" width="21.75390625" style="0" customWidth="1"/>
    <col min="4" max="4" width="21.75390625" style="44" customWidth="1"/>
    <col min="5" max="5" width="12.25390625" style="37" customWidth="1"/>
    <col min="6" max="6" width="22.25390625" style="0" hidden="1" customWidth="1"/>
    <col min="7" max="7" width="48.75390625" style="0" bestFit="1" customWidth="1"/>
    <col min="11" max="11" width="12.25390625" style="0" bestFit="1" customWidth="1"/>
  </cols>
  <sheetData>
    <row r="1" spans="1:7" s="9" customFormat="1" ht="24.75" customHeight="1" thickBot="1">
      <c r="A1" s="105" t="s">
        <v>0</v>
      </c>
      <c r="B1" s="95" t="s">
        <v>1</v>
      </c>
      <c r="C1" s="102" t="s">
        <v>2</v>
      </c>
      <c r="D1" s="96" t="s">
        <v>860</v>
      </c>
      <c r="E1" s="97" t="s">
        <v>3</v>
      </c>
      <c r="F1" s="95" t="s">
        <v>755</v>
      </c>
      <c r="G1" s="101" t="s">
        <v>725</v>
      </c>
    </row>
    <row r="2" spans="1:7" s="21" customFormat="1" ht="13.5" customHeight="1">
      <c r="A2" s="398" t="s">
        <v>472</v>
      </c>
      <c r="B2" s="111" t="s">
        <v>386</v>
      </c>
      <c r="C2" s="400">
        <v>103679.8</v>
      </c>
      <c r="D2" s="240">
        <f>C2/30.126</f>
        <v>3441.5388700790013</v>
      </c>
      <c r="E2" s="241">
        <v>39786</v>
      </c>
      <c r="F2" s="108"/>
      <c r="G2" s="108" t="s">
        <v>767</v>
      </c>
    </row>
    <row r="3" spans="1:7" s="21" customFormat="1" ht="13.5" customHeight="1">
      <c r="A3" s="334" t="s">
        <v>473</v>
      </c>
      <c r="B3" s="77" t="s">
        <v>386</v>
      </c>
      <c r="C3" s="401">
        <v>11504</v>
      </c>
      <c r="D3" s="79">
        <f aca="true" t="shared" si="0" ref="D3:D42">C3/30.126</f>
        <v>381.86284272721235</v>
      </c>
      <c r="E3" s="80">
        <v>39794</v>
      </c>
      <c r="F3" s="30"/>
      <c r="G3" s="30" t="s">
        <v>768</v>
      </c>
    </row>
    <row r="4" spans="1:7" s="21" customFormat="1" ht="13.5" customHeight="1">
      <c r="A4" s="334" t="s">
        <v>474</v>
      </c>
      <c r="B4" s="77" t="s">
        <v>386</v>
      </c>
      <c r="C4" s="401">
        <v>9555</v>
      </c>
      <c r="D4" s="79">
        <f t="shared" si="0"/>
        <v>317.167894841665</v>
      </c>
      <c r="E4" s="80">
        <v>39801</v>
      </c>
      <c r="F4" s="30"/>
      <c r="G4" s="30" t="s">
        <v>770</v>
      </c>
    </row>
    <row r="5" spans="1:7" s="21" customFormat="1" ht="13.5" customHeight="1">
      <c r="A5" s="334" t="s">
        <v>475</v>
      </c>
      <c r="B5" s="77" t="s">
        <v>476</v>
      </c>
      <c r="C5" s="401">
        <v>683527.5</v>
      </c>
      <c r="D5" s="79">
        <f t="shared" si="0"/>
        <v>22688.956383190598</v>
      </c>
      <c r="E5" s="80">
        <v>39779</v>
      </c>
      <c r="F5" s="30"/>
      <c r="G5" s="30" t="s">
        <v>771</v>
      </c>
    </row>
    <row r="6" spans="1:7" s="21" customFormat="1" ht="13.5" customHeight="1">
      <c r="A6" s="334" t="s">
        <v>477</v>
      </c>
      <c r="B6" s="77" t="s">
        <v>478</v>
      </c>
      <c r="C6" s="401">
        <v>55687.5</v>
      </c>
      <c r="D6" s="79">
        <f t="shared" si="0"/>
        <v>1848.4863572993427</v>
      </c>
      <c r="E6" s="80">
        <v>39783</v>
      </c>
      <c r="F6" s="30"/>
      <c r="G6" s="30" t="s">
        <v>771</v>
      </c>
    </row>
    <row r="7" spans="1:7" s="21" customFormat="1" ht="13.5" customHeight="1">
      <c r="A7" s="334" t="s">
        <v>479</v>
      </c>
      <c r="B7" s="77" t="s">
        <v>480</v>
      </c>
      <c r="C7" s="401">
        <v>77</v>
      </c>
      <c r="D7" s="79">
        <f t="shared" si="0"/>
        <v>2.555931753302795</v>
      </c>
      <c r="E7" s="80">
        <v>39783</v>
      </c>
      <c r="F7" s="30"/>
      <c r="G7" s="30" t="s">
        <v>771</v>
      </c>
    </row>
    <row r="8" spans="1:7" s="21" customFormat="1" ht="13.5" customHeight="1">
      <c r="A8" s="334" t="s">
        <v>481</v>
      </c>
      <c r="B8" s="77" t="s">
        <v>482</v>
      </c>
      <c r="C8" s="401">
        <v>77</v>
      </c>
      <c r="D8" s="79">
        <f t="shared" si="0"/>
        <v>2.555931753302795</v>
      </c>
      <c r="E8" s="80">
        <v>39783</v>
      </c>
      <c r="F8" s="30"/>
      <c r="G8" s="30" t="s">
        <v>771</v>
      </c>
    </row>
    <row r="9" spans="1:7" s="21" customFormat="1" ht="13.5" customHeight="1">
      <c r="A9" s="334" t="s">
        <v>483</v>
      </c>
      <c r="B9" s="77" t="s">
        <v>484</v>
      </c>
      <c r="C9" s="401">
        <v>1232.5</v>
      </c>
      <c r="D9" s="79">
        <f t="shared" si="0"/>
        <v>40.91150501228175</v>
      </c>
      <c r="E9" s="80">
        <v>39783</v>
      </c>
      <c r="F9" s="30"/>
      <c r="G9" s="30" t="s">
        <v>771</v>
      </c>
    </row>
    <row r="10" spans="1:7" s="21" customFormat="1" ht="13.5" customHeight="1">
      <c r="A10" s="334" t="s">
        <v>485</v>
      </c>
      <c r="B10" s="77" t="s">
        <v>486</v>
      </c>
      <c r="C10" s="401">
        <v>5336.5</v>
      </c>
      <c r="D10" s="79">
        <f t="shared" si="0"/>
        <v>177.13934807143332</v>
      </c>
      <c r="E10" s="80">
        <v>39783</v>
      </c>
      <c r="F10" s="30"/>
      <c r="G10" s="30" t="s">
        <v>771</v>
      </c>
    </row>
    <row r="11" spans="1:7" s="21" customFormat="1" ht="13.5" customHeight="1">
      <c r="A11" s="334" t="s">
        <v>487</v>
      </c>
      <c r="B11" s="77" t="s">
        <v>488</v>
      </c>
      <c r="C11" s="401">
        <v>61119</v>
      </c>
      <c r="D11" s="79">
        <f t="shared" si="0"/>
        <v>2028.779127663812</v>
      </c>
      <c r="E11" s="80">
        <v>39783</v>
      </c>
      <c r="F11" s="30"/>
      <c r="G11" s="30" t="s">
        <v>771</v>
      </c>
    </row>
    <row r="12" spans="1:7" s="21" customFormat="1" ht="13.5" customHeight="1">
      <c r="A12" s="334" t="s">
        <v>489</v>
      </c>
      <c r="B12" s="77" t="s">
        <v>490</v>
      </c>
      <c r="C12" s="401">
        <v>61119</v>
      </c>
      <c r="D12" s="79">
        <f t="shared" si="0"/>
        <v>2028.779127663812</v>
      </c>
      <c r="E12" s="80">
        <v>39783</v>
      </c>
      <c r="F12" s="30"/>
      <c r="G12" s="30" t="s">
        <v>771</v>
      </c>
    </row>
    <row r="13" spans="1:7" s="21" customFormat="1" ht="13.5" customHeight="1">
      <c r="A13" s="334" t="s">
        <v>491</v>
      </c>
      <c r="B13" s="77" t="s">
        <v>43</v>
      </c>
      <c r="C13" s="401">
        <v>7787</v>
      </c>
      <c r="D13" s="79">
        <f t="shared" si="0"/>
        <v>258.4810462723229</v>
      </c>
      <c r="E13" s="80">
        <v>39792</v>
      </c>
      <c r="F13" s="30"/>
      <c r="G13" s="30" t="s">
        <v>772</v>
      </c>
    </row>
    <row r="14" spans="1:7" s="21" customFormat="1" ht="13.5" customHeight="1">
      <c r="A14" s="334" t="s">
        <v>492</v>
      </c>
      <c r="B14" s="77" t="s">
        <v>493</v>
      </c>
      <c r="C14" s="401">
        <v>42212465</v>
      </c>
      <c r="D14" s="79">
        <f t="shared" si="0"/>
        <v>1401197.138684193</v>
      </c>
      <c r="E14" s="80">
        <v>39813</v>
      </c>
      <c r="F14" s="30"/>
      <c r="G14" s="30" t="s">
        <v>771</v>
      </c>
    </row>
    <row r="15" spans="1:7" s="21" customFormat="1" ht="13.5" customHeight="1">
      <c r="A15" s="334" t="s">
        <v>494</v>
      </c>
      <c r="B15" s="77" t="s">
        <v>495</v>
      </c>
      <c r="C15" s="401">
        <v>42212465</v>
      </c>
      <c r="D15" s="79">
        <f t="shared" si="0"/>
        <v>1401197.138684193</v>
      </c>
      <c r="E15" s="80">
        <v>39813</v>
      </c>
      <c r="F15" s="30"/>
      <c r="G15" s="30" t="s">
        <v>771</v>
      </c>
    </row>
    <row r="16" spans="1:7" s="21" customFormat="1" ht="13.5" customHeight="1">
      <c r="A16" s="334" t="s">
        <v>496</v>
      </c>
      <c r="B16" s="77" t="s">
        <v>497</v>
      </c>
      <c r="C16" s="401">
        <v>6842.5</v>
      </c>
      <c r="D16" s="79">
        <f t="shared" si="0"/>
        <v>227.12938989577108</v>
      </c>
      <c r="E16" s="80">
        <v>39813</v>
      </c>
      <c r="F16" s="30"/>
      <c r="G16" s="30" t="s">
        <v>771</v>
      </c>
    </row>
    <row r="17" spans="1:7" s="21" customFormat="1" ht="13.5" customHeight="1">
      <c r="A17" s="334" t="s">
        <v>498</v>
      </c>
      <c r="B17" s="77" t="s">
        <v>499</v>
      </c>
      <c r="C17" s="401">
        <v>275267.5</v>
      </c>
      <c r="D17" s="79">
        <f t="shared" si="0"/>
        <v>9137.207063665935</v>
      </c>
      <c r="E17" s="80">
        <v>39813</v>
      </c>
      <c r="F17" s="30"/>
      <c r="G17" s="30" t="s">
        <v>771</v>
      </c>
    </row>
    <row r="18" spans="1:7" s="21" customFormat="1" ht="13.5" customHeight="1">
      <c r="A18" s="334" t="s">
        <v>500</v>
      </c>
      <c r="B18" s="77" t="s">
        <v>501</v>
      </c>
      <c r="C18" s="401">
        <v>170972</v>
      </c>
      <c r="D18" s="79">
        <f t="shared" si="0"/>
        <v>5675.230697736174</v>
      </c>
      <c r="E18" s="80">
        <v>39813</v>
      </c>
      <c r="F18" s="30"/>
      <c r="G18" s="30" t="s">
        <v>771</v>
      </c>
    </row>
    <row r="19" spans="1:7" s="21" customFormat="1" ht="13.5" customHeight="1">
      <c r="A19" s="334" t="s">
        <v>502</v>
      </c>
      <c r="B19" s="77" t="s">
        <v>503</v>
      </c>
      <c r="C19" s="401">
        <v>393.5</v>
      </c>
      <c r="D19" s="79">
        <f t="shared" si="0"/>
        <v>13.061807076943504</v>
      </c>
      <c r="E19" s="80">
        <v>39813</v>
      </c>
      <c r="F19" s="30"/>
      <c r="G19" s="30" t="s">
        <v>771</v>
      </c>
    </row>
    <row r="20" spans="1:7" s="21" customFormat="1" ht="13.5" customHeight="1">
      <c r="A20" s="334" t="s">
        <v>504</v>
      </c>
      <c r="B20" s="77" t="s">
        <v>505</v>
      </c>
      <c r="C20" s="401">
        <v>460</v>
      </c>
      <c r="D20" s="79">
        <f t="shared" si="0"/>
        <v>15.269202682068645</v>
      </c>
      <c r="E20" s="80">
        <v>39813</v>
      </c>
      <c r="F20" s="30"/>
      <c r="G20" s="30" t="s">
        <v>771</v>
      </c>
    </row>
    <row r="21" spans="1:7" s="21" customFormat="1" ht="13.5" customHeight="1">
      <c r="A21" s="334" t="s">
        <v>506</v>
      </c>
      <c r="B21" s="77" t="s">
        <v>507</v>
      </c>
      <c r="C21" s="401">
        <v>319062</v>
      </c>
      <c r="D21" s="79">
        <f t="shared" si="0"/>
        <v>10590.918143796056</v>
      </c>
      <c r="E21" s="80">
        <v>39813</v>
      </c>
      <c r="F21" s="30"/>
      <c r="G21" s="30" t="s">
        <v>771</v>
      </c>
    </row>
    <row r="22" spans="1:7" s="21" customFormat="1" ht="13.5" customHeight="1">
      <c r="A22" s="334" t="s">
        <v>508</v>
      </c>
      <c r="B22" s="77" t="s">
        <v>509</v>
      </c>
      <c r="C22" s="401">
        <v>29249</v>
      </c>
      <c r="D22" s="79">
        <f t="shared" si="0"/>
        <v>970.8889331474473</v>
      </c>
      <c r="E22" s="80">
        <v>39813</v>
      </c>
      <c r="F22" s="30"/>
      <c r="G22" s="30" t="s">
        <v>771</v>
      </c>
    </row>
    <row r="23" spans="1:7" s="21" customFormat="1" ht="13.5" customHeight="1">
      <c r="A23" s="334" t="s">
        <v>510</v>
      </c>
      <c r="B23" s="77" t="s">
        <v>511</v>
      </c>
      <c r="C23" s="401">
        <v>1296789</v>
      </c>
      <c r="D23" s="79">
        <f t="shared" si="0"/>
        <v>43045.50886277634</v>
      </c>
      <c r="E23" s="80">
        <v>39813</v>
      </c>
      <c r="F23" s="30"/>
      <c r="G23" s="30" t="s">
        <v>771</v>
      </c>
    </row>
    <row r="24" spans="1:7" s="21" customFormat="1" ht="13.5" customHeight="1">
      <c r="A24" s="334" t="s">
        <v>512</v>
      </c>
      <c r="B24" s="77" t="s">
        <v>513</v>
      </c>
      <c r="C24" s="401">
        <v>29249</v>
      </c>
      <c r="D24" s="79">
        <f t="shared" si="0"/>
        <v>970.8889331474473</v>
      </c>
      <c r="E24" s="80">
        <v>39813</v>
      </c>
      <c r="F24" s="30"/>
      <c r="G24" s="30" t="s">
        <v>771</v>
      </c>
    </row>
    <row r="25" spans="1:7" s="21" customFormat="1" ht="13.5" customHeight="1">
      <c r="A25" s="334" t="s">
        <v>514</v>
      </c>
      <c r="B25" s="77" t="s">
        <v>515</v>
      </c>
      <c r="C25" s="401">
        <v>188269</v>
      </c>
      <c r="D25" s="79">
        <f t="shared" si="0"/>
        <v>6249.385912500829</v>
      </c>
      <c r="E25" s="80">
        <v>39813</v>
      </c>
      <c r="F25" s="30"/>
      <c r="G25" s="30" t="s">
        <v>771</v>
      </c>
    </row>
    <row r="26" spans="1:7" s="21" customFormat="1" ht="13.5" customHeight="1">
      <c r="A26" s="334" t="s">
        <v>516</v>
      </c>
      <c r="B26" s="77" t="s">
        <v>517</v>
      </c>
      <c r="C26" s="401">
        <v>110980</v>
      </c>
      <c r="D26" s="79">
        <f t="shared" si="0"/>
        <v>3683.8611166434307</v>
      </c>
      <c r="E26" s="80">
        <v>39813</v>
      </c>
      <c r="F26" s="30"/>
      <c r="G26" s="30" t="s">
        <v>771</v>
      </c>
    </row>
    <row r="27" spans="1:7" s="21" customFormat="1" ht="13.5" customHeight="1">
      <c r="A27" s="334" t="s">
        <v>518</v>
      </c>
      <c r="B27" s="77" t="s">
        <v>519</v>
      </c>
      <c r="C27" s="401">
        <v>79251</v>
      </c>
      <c r="D27" s="79">
        <f t="shared" si="0"/>
        <v>2630.651264688309</v>
      </c>
      <c r="E27" s="80">
        <v>39813</v>
      </c>
      <c r="F27" s="30"/>
      <c r="G27" s="30" t="s">
        <v>771</v>
      </c>
    </row>
    <row r="28" spans="1:7" s="21" customFormat="1" ht="13.5" customHeight="1">
      <c r="A28" s="334" t="s">
        <v>520</v>
      </c>
      <c r="B28" s="77" t="s">
        <v>521</v>
      </c>
      <c r="C28" s="401">
        <v>158383</v>
      </c>
      <c r="D28" s="79">
        <f t="shared" si="0"/>
        <v>5257.352453030605</v>
      </c>
      <c r="E28" s="80">
        <v>39813</v>
      </c>
      <c r="F28" s="30"/>
      <c r="G28" s="30" t="s">
        <v>771</v>
      </c>
    </row>
    <row r="29" spans="1:7" s="21" customFormat="1" ht="13.5" customHeight="1">
      <c r="A29" s="334" t="s">
        <v>522</v>
      </c>
      <c r="B29" s="77" t="s">
        <v>523</v>
      </c>
      <c r="C29" s="401">
        <v>7916.5</v>
      </c>
      <c r="D29" s="79">
        <f t="shared" si="0"/>
        <v>262.779658766514</v>
      </c>
      <c r="E29" s="80">
        <v>39813</v>
      </c>
      <c r="F29" s="30"/>
      <c r="G29" s="30" t="s">
        <v>771</v>
      </c>
    </row>
    <row r="30" spans="1:7" s="21" customFormat="1" ht="13.5" customHeight="1">
      <c r="A30" s="334" t="s">
        <v>524</v>
      </c>
      <c r="B30" s="77" t="s">
        <v>525</v>
      </c>
      <c r="C30" s="401">
        <v>31786</v>
      </c>
      <c r="D30" s="79">
        <f t="shared" si="0"/>
        <v>1055.1019053309433</v>
      </c>
      <c r="E30" s="80">
        <v>39813</v>
      </c>
      <c r="F30" s="30"/>
      <c r="G30" s="30" t="s">
        <v>771</v>
      </c>
    </row>
    <row r="31" spans="1:7" s="21" customFormat="1" ht="13.5" customHeight="1">
      <c r="A31" s="334" t="s">
        <v>526</v>
      </c>
      <c r="B31" s="77" t="s">
        <v>527</v>
      </c>
      <c r="C31" s="401">
        <v>3808</v>
      </c>
      <c r="D31" s="79">
        <f t="shared" si="0"/>
        <v>126.40244307242912</v>
      </c>
      <c r="E31" s="80">
        <v>39813</v>
      </c>
      <c r="F31" s="30"/>
      <c r="G31" s="30" t="s">
        <v>771</v>
      </c>
    </row>
    <row r="32" spans="1:7" s="21" customFormat="1" ht="13.5" customHeight="1">
      <c r="A32" s="334" t="s">
        <v>528</v>
      </c>
      <c r="B32" s="77" t="s">
        <v>529</v>
      </c>
      <c r="C32" s="401">
        <v>32999.5</v>
      </c>
      <c r="D32" s="79">
        <f t="shared" si="0"/>
        <v>1095.382725884618</v>
      </c>
      <c r="E32" s="80">
        <v>39813</v>
      </c>
      <c r="F32" s="30"/>
      <c r="G32" s="30" t="s">
        <v>771</v>
      </c>
    </row>
    <row r="33" spans="1:7" s="21" customFormat="1" ht="13.5" customHeight="1">
      <c r="A33" s="334" t="s">
        <v>530</v>
      </c>
      <c r="B33" s="77" t="s">
        <v>523</v>
      </c>
      <c r="C33" s="401">
        <v>125985.5</v>
      </c>
      <c r="D33" s="79">
        <f t="shared" si="0"/>
        <v>4181.952466308172</v>
      </c>
      <c r="E33" s="80">
        <v>39813</v>
      </c>
      <c r="F33" s="30"/>
      <c r="G33" s="30" t="s">
        <v>771</v>
      </c>
    </row>
    <row r="34" spans="1:7" s="21" customFormat="1" ht="13.5" customHeight="1">
      <c r="A34" s="334" t="s">
        <v>531</v>
      </c>
      <c r="B34" s="77" t="s">
        <v>532</v>
      </c>
      <c r="C34" s="401">
        <v>123.5</v>
      </c>
      <c r="D34" s="79">
        <f t="shared" si="0"/>
        <v>4.099448980946691</v>
      </c>
      <c r="E34" s="80">
        <v>39813</v>
      </c>
      <c r="F34" s="30"/>
      <c r="G34" s="30" t="s">
        <v>771</v>
      </c>
    </row>
    <row r="35" spans="1:7" s="21" customFormat="1" ht="13.5" customHeight="1">
      <c r="A35" s="334" t="s">
        <v>533</v>
      </c>
      <c r="B35" s="77" t="s">
        <v>534</v>
      </c>
      <c r="C35" s="401">
        <v>61119</v>
      </c>
      <c r="D35" s="79">
        <f t="shared" si="0"/>
        <v>2028.779127663812</v>
      </c>
      <c r="E35" s="80">
        <v>39813</v>
      </c>
      <c r="F35" s="30"/>
      <c r="G35" s="30" t="s">
        <v>771</v>
      </c>
    </row>
    <row r="36" spans="1:7" s="21" customFormat="1" ht="13.5" customHeight="1">
      <c r="A36" s="334" t="s">
        <v>535</v>
      </c>
      <c r="B36" s="77" t="s">
        <v>536</v>
      </c>
      <c r="C36" s="401">
        <v>1106667</v>
      </c>
      <c r="D36" s="79">
        <f t="shared" si="0"/>
        <v>36734.614618601874</v>
      </c>
      <c r="E36" s="80">
        <v>39792</v>
      </c>
      <c r="F36" s="30"/>
      <c r="G36" s="317" t="s">
        <v>773</v>
      </c>
    </row>
    <row r="37" spans="1:17" s="322" customFormat="1" ht="13.5" customHeight="1">
      <c r="A37" s="420" t="s">
        <v>690</v>
      </c>
      <c r="B37" s="318" t="s">
        <v>691</v>
      </c>
      <c r="C37" s="401">
        <v>910237</v>
      </c>
      <c r="D37" s="79">
        <f t="shared" si="0"/>
        <v>30214.333134169818</v>
      </c>
      <c r="E37" s="80">
        <v>39813</v>
      </c>
      <c r="F37" s="318"/>
      <c r="G37" s="30" t="s">
        <v>771</v>
      </c>
      <c r="H37" s="319"/>
      <c r="I37" s="319"/>
      <c r="J37" s="319"/>
      <c r="K37" s="320"/>
      <c r="L37" s="319"/>
      <c r="M37" s="321"/>
      <c r="N37" s="319"/>
      <c r="O37" s="321" t="s">
        <v>6</v>
      </c>
      <c r="P37" s="321" t="s">
        <v>6</v>
      </c>
      <c r="Q37" s="320" t="s">
        <v>6</v>
      </c>
    </row>
    <row r="38" spans="1:17" s="21" customFormat="1" ht="13.5" customHeight="1">
      <c r="A38" s="334" t="s">
        <v>692</v>
      </c>
      <c r="B38" s="77" t="s">
        <v>693</v>
      </c>
      <c r="C38" s="401">
        <v>5619.5</v>
      </c>
      <c r="D38" s="79">
        <f t="shared" si="0"/>
        <v>186.53322711279293</v>
      </c>
      <c r="E38" s="80" t="s">
        <v>775</v>
      </c>
      <c r="F38" s="323"/>
      <c r="G38" s="30" t="s">
        <v>771</v>
      </c>
      <c r="H38" s="324"/>
      <c r="I38" s="324"/>
      <c r="J38" s="324"/>
      <c r="K38" s="325"/>
      <c r="L38" s="326"/>
      <c r="M38" s="327"/>
      <c r="N38" s="324"/>
      <c r="O38" s="327" t="s">
        <v>6</v>
      </c>
      <c r="P38" s="327" t="s">
        <v>6</v>
      </c>
      <c r="Q38" s="328" t="s">
        <v>6</v>
      </c>
    </row>
    <row r="39" spans="1:7" s="244" customFormat="1" ht="13.5" customHeight="1" thickBot="1">
      <c r="A39" s="408" t="s">
        <v>619</v>
      </c>
      <c r="B39" s="293" t="s">
        <v>25</v>
      </c>
      <c r="C39" s="426">
        <v>8516</v>
      </c>
      <c r="D39" s="247">
        <f t="shared" si="0"/>
        <v>282.6794131315143</v>
      </c>
      <c r="E39" s="284">
        <v>39790</v>
      </c>
      <c r="F39" s="329" t="s">
        <v>6</v>
      </c>
      <c r="G39" s="330" t="s">
        <v>774</v>
      </c>
    </row>
    <row r="40" spans="1:7" ht="13.5" thickBot="1">
      <c r="A40" s="38"/>
      <c r="B40" s="425" t="s">
        <v>716</v>
      </c>
      <c r="C40" s="422">
        <f>SUM(C2:C39)</f>
        <v>90385576.8</v>
      </c>
      <c r="D40" s="427">
        <f t="shared" si="0"/>
        <v>3000251.503684525</v>
      </c>
      <c r="E40" s="60"/>
      <c r="F40" s="10"/>
      <c r="G40" s="10"/>
    </row>
    <row r="41" spans="1:7" ht="13.5" thickBot="1">
      <c r="A41" s="421"/>
      <c r="B41" s="425" t="s">
        <v>686</v>
      </c>
      <c r="C41" s="423">
        <v>682600</v>
      </c>
      <c r="D41" s="427">
        <f t="shared" si="0"/>
        <v>22658.169023434904</v>
      </c>
      <c r="E41" s="62"/>
      <c r="F41" s="10"/>
      <c r="G41" s="10"/>
    </row>
    <row r="42" spans="1:7" ht="13.5" thickBot="1">
      <c r="A42" s="17"/>
      <c r="B42" s="28" t="s">
        <v>649</v>
      </c>
      <c r="C42" s="424">
        <f>C40+C41</f>
        <v>91068176.8</v>
      </c>
      <c r="D42" s="428">
        <f t="shared" si="0"/>
        <v>3022909.6727079595</v>
      </c>
      <c r="E42" s="62"/>
      <c r="F42" s="10"/>
      <c r="G42" s="10"/>
    </row>
  </sheetData>
  <sheetProtection/>
  <printOptions/>
  <pageMargins left="0.7874015748031497" right="0.7874015748031497" top="0.3937007874015748" bottom="0.7874015748031497" header="0" footer="0"/>
  <pageSetup fitToHeight="0" horizontalDpi="600" verticalDpi="600" orientation="landscape" paperSize="9" scale="70" r:id="rId1"/>
  <headerFooter alignWithMargins="0">
    <oddHeader>&amp;CZoznam faktúr D1/188 - Lietavská Lúčka - Višňové</oddHeader>
    <oddFooter>&amp;C&amp;P&amp;R&amp;D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19.125" style="0" customWidth="1"/>
    <col min="2" max="2" width="50.25390625" style="0" customWidth="1"/>
    <col min="3" max="3" width="16.875" style="3" customWidth="1"/>
    <col min="4" max="4" width="18.625" style="44" bestFit="1" customWidth="1"/>
    <col min="5" max="5" width="14.75390625" style="37" customWidth="1"/>
    <col min="6" max="6" width="22.375" style="3" hidden="1" customWidth="1"/>
    <col min="7" max="7" width="64.875" style="0" bestFit="1" customWidth="1"/>
  </cols>
  <sheetData>
    <row r="1" spans="1:7" s="9" customFormat="1" ht="24.75" customHeight="1" thickBot="1">
      <c r="A1" s="105" t="s">
        <v>0</v>
      </c>
      <c r="B1" s="95" t="s">
        <v>1</v>
      </c>
      <c r="C1" s="99" t="s">
        <v>859</v>
      </c>
      <c r="D1" s="96" t="s">
        <v>860</v>
      </c>
      <c r="E1" s="97" t="s">
        <v>3</v>
      </c>
      <c r="F1" s="106" t="s">
        <v>755</v>
      </c>
      <c r="G1" s="101" t="s">
        <v>725</v>
      </c>
    </row>
    <row r="2" spans="1:7" s="352" customFormat="1" ht="13.5" customHeight="1">
      <c r="A2" s="331" t="s">
        <v>694</v>
      </c>
      <c r="B2" s="299" t="s">
        <v>134</v>
      </c>
      <c r="C2" s="332">
        <v>4679617.9</v>
      </c>
      <c r="D2" s="333">
        <f>C2/30.126</f>
        <v>155334.85693420965</v>
      </c>
      <c r="E2" s="303">
        <v>39735</v>
      </c>
      <c r="F2" s="350"/>
      <c r="G2" s="351" t="s">
        <v>756</v>
      </c>
    </row>
    <row r="3" spans="1:7" s="355" customFormat="1" ht="12">
      <c r="A3" s="334" t="s">
        <v>537</v>
      </c>
      <c r="B3" s="77" t="s">
        <v>134</v>
      </c>
      <c r="C3" s="335">
        <v>1885650</v>
      </c>
      <c r="D3" s="336">
        <f>C3/30.126</f>
        <v>62592.11312487552</v>
      </c>
      <c r="E3" s="80">
        <v>39786</v>
      </c>
      <c r="F3" s="353"/>
      <c r="G3" s="354" t="s">
        <v>757</v>
      </c>
    </row>
    <row r="4" spans="1:7" s="355" customFormat="1" ht="12">
      <c r="A4" s="334" t="s">
        <v>538</v>
      </c>
      <c r="B4" s="77" t="s">
        <v>539</v>
      </c>
      <c r="C4" s="335">
        <v>1492808.02</v>
      </c>
      <c r="D4" s="336">
        <f aca="true" t="shared" si="0" ref="D4:D33">C4/30.126</f>
        <v>49552.148310429526</v>
      </c>
      <c r="E4" s="80">
        <v>39800</v>
      </c>
      <c r="F4" s="356"/>
      <c r="G4" s="354" t="s">
        <v>758</v>
      </c>
    </row>
    <row r="5" spans="1:7" s="355" customFormat="1" ht="12">
      <c r="A5" s="334" t="s">
        <v>540</v>
      </c>
      <c r="B5" s="77" t="s">
        <v>539</v>
      </c>
      <c r="C5" s="335">
        <v>3457743.96</v>
      </c>
      <c r="D5" s="336">
        <f t="shared" si="0"/>
        <v>114776.07249551882</v>
      </c>
      <c r="E5" s="80">
        <v>39800</v>
      </c>
      <c r="F5" s="356"/>
      <c r="G5" s="354" t="s">
        <v>758</v>
      </c>
    </row>
    <row r="6" spans="1:7" s="355" customFormat="1" ht="12">
      <c r="A6" s="334" t="s">
        <v>541</v>
      </c>
      <c r="B6" s="77" t="s">
        <v>542</v>
      </c>
      <c r="C6" s="335">
        <v>58335</v>
      </c>
      <c r="D6" s="336">
        <f t="shared" si="0"/>
        <v>1936.3672575184225</v>
      </c>
      <c r="E6" s="80">
        <v>39805</v>
      </c>
      <c r="F6" s="353"/>
      <c r="G6" s="354" t="s">
        <v>759</v>
      </c>
    </row>
    <row r="7" spans="1:7" s="352" customFormat="1" ht="12">
      <c r="A7" s="337" t="s">
        <v>543</v>
      </c>
      <c r="B7" s="112" t="s">
        <v>539</v>
      </c>
      <c r="C7" s="338">
        <v>1388533.96</v>
      </c>
      <c r="D7" s="336">
        <f t="shared" si="0"/>
        <v>46090.883622120426</v>
      </c>
      <c r="E7" s="243">
        <v>39828</v>
      </c>
      <c r="F7" s="357"/>
      <c r="G7" s="358" t="s">
        <v>760</v>
      </c>
    </row>
    <row r="8" spans="1:7" s="352" customFormat="1" ht="12">
      <c r="A8" s="337" t="s">
        <v>544</v>
      </c>
      <c r="B8" s="112" t="s">
        <v>539</v>
      </c>
      <c r="C8" s="338">
        <v>855540</v>
      </c>
      <c r="D8" s="336">
        <f t="shared" si="0"/>
        <v>28398.725353515234</v>
      </c>
      <c r="E8" s="243">
        <v>39828</v>
      </c>
      <c r="F8" s="357"/>
      <c r="G8" s="358" t="s">
        <v>761</v>
      </c>
    </row>
    <row r="9" spans="1:7" s="352" customFormat="1" ht="12">
      <c r="A9" s="337" t="s">
        <v>545</v>
      </c>
      <c r="B9" s="112" t="s">
        <v>134</v>
      </c>
      <c r="C9" s="338">
        <v>2726000</v>
      </c>
      <c r="D9" s="336">
        <f t="shared" si="0"/>
        <v>90486.62285069375</v>
      </c>
      <c r="E9" s="243">
        <v>39829</v>
      </c>
      <c r="F9" s="357"/>
      <c r="G9" s="358" t="s">
        <v>728</v>
      </c>
    </row>
    <row r="10" spans="1:7" s="352" customFormat="1" ht="12">
      <c r="A10" s="337" t="s">
        <v>546</v>
      </c>
      <c r="B10" s="112" t="s">
        <v>134</v>
      </c>
      <c r="C10" s="338">
        <v>1183669.7</v>
      </c>
      <c r="D10" s="336">
        <f t="shared" si="0"/>
        <v>39290.63599548562</v>
      </c>
      <c r="E10" s="243">
        <v>39829</v>
      </c>
      <c r="F10" s="359"/>
      <c r="G10" s="358" t="s">
        <v>728</v>
      </c>
    </row>
    <row r="11" spans="1:7" s="355" customFormat="1" ht="12">
      <c r="A11" s="334" t="s">
        <v>547</v>
      </c>
      <c r="B11" s="77" t="s">
        <v>548</v>
      </c>
      <c r="C11" s="335">
        <v>49000</v>
      </c>
      <c r="D11" s="336">
        <f t="shared" si="0"/>
        <v>1626.5020248290512</v>
      </c>
      <c r="E11" s="80">
        <v>39773</v>
      </c>
      <c r="F11" s="353"/>
      <c r="G11" s="354" t="s">
        <v>733</v>
      </c>
    </row>
    <row r="12" spans="1:7" s="355" customFormat="1" ht="12">
      <c r="A12" s="334" t="s">
        <v>549</v>
      </c>
      <c r="B12" s="77" t="s">
        <v>548</v>
      </c>
      <c r="C12" s="335">
        <v>39600</v>
      </c>
      <c r="D12" s="336">
        <f t="shared" si="0"/>
        <v>1314.479187412866</v>
      </c>
      <c r="E12" s="80">
        <v>39773</v>
      </c>
      <c r="F12" s="353"/>
      <c r="G12" s="354" t="s">
        <v>762</v>
      </c>
    </row>
    <row r="13" spans="1:7" s="355" customFormat="1" ht="12">
      <c r="A13" s="334" t="s">
        <v>550</v>
      </c>
      <c r="B13" s="77" t="s">
        <v>548</v>
      </c>
      <c r="C13" s="335">
        <v>44100</v>
      </c>
      <c r="D13" s="336">
        <f t="shared" si="0"/>
        <v>1463.851822346146</v>
      </c>
      <c r="E13" s="80">
        <v>39773</v>
      </c>
      <c r="F13" s="353"/>
      <c r="G13" s="354" t="s">
        <v>762</v>
      </c>
    </row>
    <row r="14" spans="1:7" s="355" customFormat="1" ht="12">
      <c r="A14" s="334" t="s">
        <v>551</v>
      </c>
      <c r="B14" s="77" t="s">
        <v>548</v>
      </c>
      <c r="C14" s="335">
        <v>47600</v>
      </c>
      <c r="D14" s="336">
        <f t="shared" si="0"/>
        <v>1580.030538405364</v>
      </c>
      <c r="E14" s="80">
        <v>39773</v>
      </c>
      <c r="F14" s="353"/>
      <c r="G14" s="354" t="s">
        <v>745</v>
      </c>
    </row>
    <row r="15" spans="1:7" s="355" customFormat="1" ht="12">
      <c r="A15" s="334" t="s">
        <v>552</v>
      </c>
      <c r="B15" s="77" t="s">
        <v>548</v>
      </c>
      <c r="C15" s="335">
        <v>34698</v>
      </c>
      <c r="D15" s="336">
        <f t="shared" si="0"/>
        <v>1151.7625970922127</v>
      </c>
      <c r="E15" s="80">
        <v>39777</v>
      </c>
      <c r="F15" s="353"/>
      <c r="G15" s="354" t="s">
        <v>745</v>
      </c>
    </row>
    <row r="16" spans="1:7" s="355" customFormat="1" ht="12">
      <c r="A16" s="334" t="s">
        <v>553</v>
      </c>
      <c r="B16" s="77" t="s">
        <v>548</v>
      </c>
      <c r="C16" s="335">
        <v>31353</v>
      </c>
      <c r="D16" s="336">
        <f t="shared" si="0"/>
        <v>1040.7289384584744</v>
      </c>
      <c r="E16" s="80">
        <v>39777</v>
      </c>
      <c r="F16" s="353"/>
      <c r="G16" s="354" t="s">
        <v>763</v>
      </c>
    </row>
    <row r="17" spans="1:7" s="355" customFormat="1" ht="12">
      <c r="A17" s="334" t="s">
        <v>554</v>
      </c>
      <c r="B17" s="77" t="s">
        <v>548</v>
      </c>
      <c r="C17" s="335">
        <v>24953</v>
      </c>
      <c r="D17" s="336">
        <f t="shared" si="0"/>
        <v>828.2878576644758</v>
      </c>
      <c r="E17" s="80">
        <v>39777</v>
      </c>
      <c r="F17" s="353"/>
      <c r="G17" s="354" t="s">
        <v>763</v>
      </c>
    </row>
    <row r="18" spans="1:7" s="355" customFormat="1" ht="12">
      <c r="A18" s="334" t="s">
        <v>555</v>
      </c>
      <c r="B18" s="77" t="s">
        <v>548</v>
      </c>
      <c r="C18" s="335">
        <v>41878</v>
      </c>
      <c r="D18" s="336">
        <f t="shared" si="0"/>
        <v>1390.0949346079797</v>
      </c>
      <c r="E18" s="80">
        <v>39777</v>
      </c>
      <c r="F18" s="353"/>
      <c r="G18" s="354" t="s">
        <v>762</v>
      </c>
    </row>
    <row r="19" spans="1:7" s="355" customFormat="1" ht="12">
      <c r="A19" s="334" t="s">
        <v>556</v>
      </c>
      <c r="B19" s="77" t="s">
        <v>548</v>
      </c>
      <c r="C19" s="335">
        <v>43778</v>
      </c>
      <c r="D19" s="336">
        <f t="shared" si="0"/>
        <v>1453.163380468698</v>
      </c>
      <c r="E19" s="80">
        <v>39777</v>
      </c>
      <c r="F19" s="353"/>
      <c r="G19" s="354" t="s">
        <v>762</v>
      </c>
    </row>
    <row r="20" spans="1:7" s="355" customFormat="1" ht="12">
      <c r="A20" s="334" t="s">
        <v>557</v>
      </c>
      <c r="B20" s="77" t="s">
        <v>548</v>
      </c>
      <c r="C20" s="335">
        <v>51526</v>
      </c>
      <c r="D20" s="336">
        <f t="shared" si="0"/>
        <v>1710.3498639049326</v>
      </c>
      <c r="E20" s="80">
        <v>39787</v>
      </c>
      <c r="F20" s="353"/>
      <c r="G20" s="354" t="s">
        <v>745</v>
      </c>
    </row>
    <row r="21" spans="1:7" s="355" customFormat="1" ht="12">
      <c r="A21" s="334" t="s">
        <v>558</v>
      </c>
      <c r="B21" s="77" t="s">
        <v>548</v>
      </c>
      <c r="C21" s="335">
        <v>40556</v>
      </c>
      <c r="D21" s="336">
        <f t="shared" si="0"/>
        <v>1346.2125738564694</v>
      </c>
      <c r="E21" s="80">
        <v>39787</v>
      </c>
      <c r="F21" s="353"/>
      <c r="G21" s="354" t="s">
        <v>762</v>
      </c>
    </row>
    <row r="22" spans="1:7" s="355" customFormat="1" ht="12">
      <c r="A22" s="334" t="s">
        <v>559</v>
      </c>
      <c r="B22" s="77" t="s">
        <v>548</v>
      </c>
      <c r="C22" s="335">
        <v>30211</v>
      </c>
      <c r="D22" s="336">
        <f t="shared" si="0"/>
        <v>1002.8214831042952</v>
      </c>
      <c r="E22" s="80">
        <v>39787</v>
      </c>
      <c r="F22" s="353"/>
      <c r="G22" s="354" t="s">
        <v>762</v>
      </c>
    </row>
    <row r="23" spans="1:7" s="355" customFormat="1" ht="12">
      <c r="A23" s="334" t="s">
        <v>560</v>
      </c>
      <c r="B23" s="77" t="s">
        <v>548</v>
      </c>
      <c r="C23" s="335">
        <v>62128</v>
      </c>
      <c r="D23" s="336">
        <f t="shared" si="0"/>
        <v>2062.2717918077406</v>
      </c>
      <c r="E23" s="80">
        <v>39787</v>
      </c>
      <c r="F23" s="353"/>
      <c r="G23" s="354" t="s">
        <v>763</v>
      </c>
    </row>
    <row r="24" spans="1:7" s="355" customFormat="1" ht="12">
      <c r="A24" s="334" t="s">
        <v>561</v>
      </c>
      <c r="B24" s="77" t="s">
        <v>548</v>
      </c>
      <c r="C24" s="335">
        <v>53591</v>
      </c>
      <c r="D24" s="336">
        <f t="shared" si="0"/>
        <v>1778.895306379871</v>
      </c>
      <c r="E24" s="80">
        <v>39787</v>
      </c>
      <c r="F24" s="353"/>
      <c r="G24" s="354" t="s">
        <v>762</v>
      </c>
    </row>
    <row r="25" spans="1:7" s="355" customFormat="1" ht="12">
      <c r="A25" s="334" t="s">
        <v>562</v>
      </c>
      <c r="B25" s="77" t="s">
        <v>548</v>
      </c>
      <c r="C25" s="335">
        <v>42466</v>
      </c>
      <c r="D25" s="336">
        <f t="shared" si="0"/>
        <v>1409.6129589059283</v>
      </c>
      <c r="E25" s="80">
        <v>39787</v>
      </c>
      <c r="F25" s="353"/>
      <c r="G25" s="354" t="s">
        <v>762</v>
      </c>
    </row>
    <row r="26" spans="1:7" s="355" customFormat="1" ht="12">
      <c r="A26" s="334" t="s">
        <v>563</v>
      </c>
      <c r="B26" s="77" t="s">
        <v>564</v>
      </c>
      <c r="C26" s="335">
        <v>8254680</v>
      </c>
      <c r="D26" s="336">
        <f t="shared" si="0"/>
        <v>274005.17825134436</v>
      </c>
      <c r="E26" s="80">
        <v>39792</v>
      </c>
      <c r="F26" s="353"/>
      <c r="G26" s="354" t="s">
        <v>742</v>
      </c>
    </row>
    <row r="27" spans="1:7" s="355" customFormat="1" ht="13.5" customHeight="1">
      <c r="A27" s="334" t="s">
        <v>630</v>
      </c>
      <c r="B27" s="77" t="s">
        <v>717</v>
      </c>
      <c r="C27" s="335">
        <v>13177</v>
      </c>
      <c r="D27" s="336">
        <f t="shared" si="0"/>
        <v>437.3962690035185</v>
      </c>
      <c r="E27" s="80">
        <v>39603</v>
      </c>
      <c r="F27" s="353"/>
      <c r="G27" s="354" t="s">
        <v>764</v>
      </c>
    </row>
    <row r="28" spans="1:7" s="355" customFormat="1" ht="13.5" customHeight="1">
      <c r="A28" s="334" t="s">
        <v>631</v>
      </c>
      <c r="B28" s="77" t="s">
        <v>707</v>
      </c>
      <c r="C28" s="335">
        <v>10442.5</v>
      </c>
      <c r="D28" s="336">
        <f t="shared" si="0"/>
        <v>346.62749784239526</v>
      </c>
      <c r="E28" s="80">
        <v>39608</v>
      </c>
      <c r="F28" s="353"/>
      <c r="G28" s="354" t="s">
        <v>754</v>
      </c>
    </row>
    <row r="29" spans="1:7" s="355" customFormat="1" ht="13.5" customHeight="1">
      <c r="A29" s="334" t="s">
        <v>632</v>
      </c>
      <c r="B29" s="77" t="s">
        <v>707</v>
      </c>
      <c r="C29" s="335">
        <v>-10442</v>
      </c>
      <c r="D29" s="336">
        <f t="shared" si="0"/>
        <v>-346.6109008829582</v>
      </c>
      <c r="E29" s="80">
        <v>39664.368368055555</v>
      </c>
      <c r="F29" s="353"/>
      <c r="G29" s="354" t="s">
        <v>765</v>
      </c>
    </row>
    <row r="30" spans="1:7" s="355" customFormat="1" ht="13.5" customHeight="1" thickBot="1">
      <c r="A30" s="339" t="s">
        <v>633</v>
      </c>
      <c r="B30" s="114" t="s">
        <v>717</v>
      </c>
      <c r="C30" s="340">
        <v>320</v>
      </c>
      <c r="D30" s="341">
        <f t="shared" si="0"/>
        <v>10.622054039699927</v>
      </c>
      <c r="E30" s="248">
        <v>39674</v>
      </c>
      <c r="F30" s="360"/>
      <c r="G30" s="361" t="s">
        <v>766</v>
      </c>
    </row>
    <row r="31" spans="1:7" ht="13.5" thickBot="1">
      <c r="A31" s="38"/>
      <c r="B31" s="25" t="s">
        <v>648</v>
      </c>
      <c r="C31" s="39">
        <f>SUM(C2:C30)</f>
        <v>26633514.04</v>
      </c>
      <c r="D31" s="429">
        <f t="shared" si="0"/>
        <v>884070.7043749584</v>
      </c>
      <c r="E31" s="62"/>
      <c r="F31" s="61"/>
      <c r="G31" s="10"/>
    </row>
    <row r="32" spans="1:4" ht="13.5" thickBot="1">
      <c r="A32" s="23"/>
      <c r="B32" s="41" t="s">
        <v>858</v>
      </c>
      <c r="C32" s="43">
        <f>SUM(F4,F5,F7,F8,F9)</f>
        <v>0</v>
      </c>
      <c r="D32" s="429">
        <f t="shared" si="0"/>
        <v>0</v>
      </c>
    </row>
    <row r="33" spans="1:4" ht="13.5" thickBot="1">
      <c r="A33" s="17"/>
      <c r="B33" s="28" t="s">
        <v>648</v>
      </c>
      <c r="C33" s="27">
        <f>C31-C32</f>
        <v>26633514.04</v>
      </c>
      <c r="D33" s="430">
        <f t="shared" si="0"/>
        <v>884070.7043749584</v>
      </c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71" r:id="rId1"/>
  <headerFooter alignWithMargins="0">
    <oddHeader>&amp;CZoznam faktúr R1/831 - Beladice - Tekovské Nemce</oddHeader>
    <oddFooter>&amp;C&amp;P&amp;R&amp;D</oddFooter>
  </headerFooter>
  <ignoredErrors>
    <ignoredError sqref="A2:A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D30" sqref="D30:D33"/>
    </sheetView>
  </sheetViews>
  <sheetFormatPr defaultColWidth="9.00390625" defaultRowHeight="12.75"/>
  <cols>
    <col min="1" max="1" width="18.125" style="0" customWidth="1"/>
    <col min="2" max="2" width="44.75390625" style="0" customWidth="1"/>
    <col min="3" max="3" width="16.375" style="3" customWidth="1"/>
    <col min="4" max="4" width="19.125" style="44" customWidth="1"/>
    <col min="5" max="5" width="13.125" style="37" customWidth="1"/>
    <col min="6" max="6" width="22.375" style="3" hidden="1" customWidth="1"/>
    <col min="7" max="7" width="65.375" style="0" bestFit="1" customWidth="1"/>
  </cols>
  <sheetData>
    <row r="1" spans="1:7" s="72" customFormat="1" ht="24.75" customHeight="1" thickBot="1">
      <c r="A1" s="95" t="s">
        <v>0</v>
      </c>
      <c r="B1" s="95" t="s">
        <v>1</v>
      </c>
      <c r="C1" s="98" t="s">
        <v>2</v>
      </c>
      <c r="D1" s="96" t="s">
        <v>860</v>
      </c>
      <c r="E1" s="97" t="s">
        <v>3</v>
      </c>
      <c r="F1" s="99" t="s">
        <v>755</v>
      </c>
      <c r="G1" s="107" t="s">
        <v>725</v>
      </c>
    </row>
    <row r="2" spans="1:7" s="21" customFormat="1" ht="13.5" customHeight="1">
      <c r="A2" s="111" t="s">
        <v>565</v>
      </c>
      <c r="B2" s="111" t="s">
        <v>566</v>
      </c>
      <c r="C2" s="239">
        <v>732900</v>
      </c>
      <c r="D2" s="342">
        <f>C2/30.126</f>
        <v>24327.823142800236</v>
      </c>
      <c r="E2" s="241">
        <v>39798</v>
      </c>
      <c r="F2" s="262"/>
      <c r="G2" s="343" t="s">
        <v>742</v>
      </c>
    </row>
    <row r="3" spans="1:7" s="21" customFormat="1" ht="13.5" customHeight="1">
      <c r="A3" s="77" t="s">
        <v>567</v>
      </c>
      <c r="B3" s="77" t="s">
        <v>568</v>
      </c>
      <c r="C3" s="78">
        <v>586700</v>
      </c>
      <c r="D3" s="344">
        <f aca="true" t="shared" si="0" ref="D3:D33">C3/30.126</f>
        <v>19474.872203412335</v>
      </c>
      <c r="E3" s="80">
        <v>39798</v>
      </c>
      <c r="F3" s="81"/>
      <c r="G3" s="345" t="s">
        <v>742</v>
      </c>
    </row>
    <row r="4" spans="1:7" s="21" customFormat="1" ht="13.5" customHeight="1">
      <c r="A4" s="77" t="s">
        <v>569</v>
      </c>
      <c r="B4" s="77" t="s">
        <v>570</v>
      </c>
      <c r="C4" s="78">
        <v>291000</v>
      </c>
      <c r="D4" s="344">
        <f t="shared" si="0"/>
        <v>9659.43039235212</v>
      </c>
      <c r="E4" s="80">
        <v>39790</v>
      </c>
      <c r="F4" s="81"/>
      <c r="G4" s="345" t="s">
        <v>742</v>
      </c>
    </row>
    <row r="5" spans="1:7" s="21" customFormat="1" ht="13.5" customHeight="1">
      <c r="A5" s="77" t="s">
        <v>571</v>
      </c>
      <c r="B5" s="77" t="s">
        <v>465</v>
      </c>
      <c r="C5" s="78">
        <v>9400</v>
      </c>
      <c r="D5" s="344">
        <f t="shared" si="0"/>
        <v>312.0228374161853</v>
      </c>
      <c r="E5" s="80">
        <v>39804</v>
      </c>
      <c r="F5" s="81"/>
      <c r="G5" s="345" t="s">
        <v>743</v>
      </c>
    </row>
    <row r="6" spans="1:7" s="21" customFormat="1" ht="13.5" customHeight="1">
      <c r="A6" s="77" t="s">
        <v>572</v>
      </c>
      <c r="B6" s="77" t="s">
        <v>465</v>
      </c>
      <c r="C6" s="78">
        <v>4463</v>
      </c>
      <c r="D6" s="344">
        <f t="shared" si="0"/>
        <v>148.1444599349399</v>
      </c>
      <c r="E6" s="80">
        <v>39791</v>
      </c>
      <c r="F6" s="81"/>
      <c r="G6" s="345" t="s">
        <v>743</v>
      </c>
    </row>
    <row r="7" spans="1:7" s="21" customFormat="1" ht="13.5" customHeight="1">
      <c r="A7" s="77" t="s">
        <v>573</v>
      </c>
      <c r="B7" s="77" t="s">
        <v>465</v>
      </c>
      <c r="C7" s="78">
        <v>15996</v>
      </c>
      <c r="D7" s="344">
        <f t="shared" si="0"/>
        <v>530.9699263095001</v>
      </c>
      <c r="E7" s="80">
        <v>39771</v>
      </c>
      <c r="F7" s="81"/>
      <c r="G7" s="345" t="s">
        <v>743</v>
      </c>
    </row>
    <row r="8" spans="1:7" s="21" customFormat="1" ht="13.5" customHeight="1">
      <c r="A8" s="77" t="s">
        <v>574</v>
      </c>
      <c r="B8" s="77" t="s">
        <v>465</v>
      </c>
      <c r="C8" s="78">
        <v>9092</v>
      </c>
      <c r="D8" s="344">
        <f t="shared" si="0"/>
        <v>301.7991104029742</v>
      </c>
      <c r="E8" s="80">
        <v>39771</v>
      </c>
      <c r="F8" s="81"/>
      <c r="G8" s="345" t="s">
        <v>743</v>
      </c>
    </row>
    <row r="9" spans="1:7" s="21" customFormat="1" ht="13.5" customHeight="1">
      <c r="A9" s="77" t="s">
        <v>575</v>
      </c>
      <c r="B9" s="77" t="s">
        <v>465</v>
      </c>
      <c r="C9" s="78">
        <v>10826</v>
      </c>
      <c r="D9" s="344">
        <f t="shared" si="0"/>
        <v>359.35736573059813</v>
      </c>
      <c r="E9" s="80">
        <v>39771</v>
      </c>
      <c r="F9" s="81"/>
      <c r="G9" s="345" t="s">
        <v>743</v>
      </c>
    </row>
    <row r="10" spans="1:7" s="21" customFormat="1" ht="13.5" customHeight="1">
      <c r="A10" s="77" t="s">
        <v>576</v>
      </c>
      <c r="B10" s="77" t="s">
        <v>465</v>
      </c>
      <c r="C10" s="78">
        <v>6863</v>
      </c>
      <c r="D10" s="344">
        <f t="shared" si="0"/>
        <v>227.80986523268936</v>
      </c>
      <c r="E10" s="80">
        <v>39771</v>
      </c>
      <c r="F10" s="81"/>
      <c r="G10" s="345" t="s">
        <v>743</v>
      </c>
    </row>
    <row r="11" spans="1:7" s="244" customFormat="1" ht="13.5" customHeight="1">
      <c r="A11" s="112" t="s">
        <v>577</v>
      </c>
      <c r="B11" s="112" t="s">
        <v>134</v>
      </c>
      <c r="C11" s="242">
        <v>973415.5</v>
      </c>
      <c r="D11" s="344">
        <f t="shared" si="0"/>
        <v>32311.47513775476</v>
      </c>
      <c r="E11" s="243">
        <v>39829</v>
      </c>
      <c r="F11" s="263"/>
      <c r="G11" s="346" t="s">
        <v>728</v>
      </c>
    </row>
    <row r="12" spans="1:7" s="244" customFormat="1" ht="13.5" customHeight="1">
      <c r="A12" s="112" t="s">
        <v>578</v>
      </c>
      <c r="B12" s="112" t="s">
        <v>134</v>
      </c>
      <c r="C12" s="242">
        <v>2809000</v>
      </c>
      <c r="D12" s="344">
        <f t="shared" si="0"/>
        <v>93241.71811724092</v>
      </c>
      <c r="E12" s="243">
        <v>39829</v>
      </c>
      <c r="F12" s="264"/>
      <c r="G12" s="346" t="s">
        <v>728</v>
      </c>
    </row>
    <row r="13" spans="1:7" s="21" customFormat="1" ht="13.5" customHeight="1">
      <c r="A13" s="77" t="s">
        <v>579</v>
      </c>
      <c r="B13" s="77" t="s">
        <v>580</v>
      </c>
      <c r="C13" s="78">
        <v>34823</v>
      </c>
      <c r="D13" s="344">
        <f t="shared" si="0"/>
        <v>1155.9118369514704</v>
      </c>
      <c r="E13" s="80">
        <v>39811</v>
      </c>
      <c r="F13" s="81"/>
      <c r="G13" s="345" t="s">
        <v>744</v>
      </c>
    </row>
    <row r="14" spans="1:7" s="21" customFormat="1" ht="13.5" customHeight="1">
      <c r="A14" s="77" t="s">
        <v>581</v>
      </c>
      <c r="B14" s="77" t="s">
        <v>582</v>
      </c>
      <c r="C14" s="78">
        <v>21830.3</v>
      </c>
      <c r="D14" s="344">
        <f t="shared" si="0"/>
        <v>724.6332071964415</v>
      </c>
      <c r="E14" s="80">
        <v>39800</v>
      </c>
      <c r="F14" s="81"/>
      <c r="G14" s="345" t="s">
        <v>732</v>
      </c>
    </row>
    <row r="15" spans="1:7" s="21" customFormat="1" ht="13.5" customHeight="1">
      <c r="A15" s="77" t="s">
        <v>583</v>
      </c>
      <c r="B15" s="77" t="s">
        <v>582</v>
      </c>
      <c r="C15" s="78">
        <v>11626.9</v>
      </c>
      <c r="D15" s="344">
        <f t="shared" si="0"/>
        <v>385.9423753568346</v>
      </c>
      <c r="E15" s="80">
        <v>39800</v>
      </c>
      <c r="F15" s="81"/>
      <c r="G15" s="345" t="s">
        <v>745</v>
      </c>
    </row>
    <row r="16" spans="1:7" s="21" customFormat="1" ht="13.5" customHeight="1">
      <c r="A16" s="77" t="s">
        <v>584</v>
      </c>
      <c r="B16" s="77" t="s">
        <v>542</v>
      </c>
      <c r="C16" s="78">
        <v>73900</v>
      </c>
      <c r="D16" s="344">
        <f t="shared" si="0"/>
        <v>2453.0306047932017</v>
      </c>
      <c r="E16" s="80">
        <v>39805</v>
      </c>
      <c r="F16" s="81"/>
      <c r="G16" s="345" t="s">
        <v>731</v>
      </c>
    </row>
    <row r="17" spans="1:7" s="21" customFormat="1" ht="13.5" customHeight="1">
      <c r="A17" s="77" t="s">
        <v>585</v>
      </c>
      <c r="B17" s="77" t="s">
        <v>582</v>
      </c>
      <c r="C17" s="78">
        <v>12935.3</v>
      </c>
      <c r="D17" s="344">
        <f t="shared" si="0"/>
        <v>429.37329881165766</v>
      </c>
      <c r="E17" s="80">
        <v>39801</v>
      </c>
      <c r="F17" s="81"/>
      <c r="G17" s="345" t="s">
        <v>745</v>
      </c>
    </row>
    <row r="18" spans="1:7" s="21" customFormat="1" ht="13.5" customHeight="1">
      <c r="A18" s="77" t="s">
        <v>586</v>
      </c>
      <c r="B18" s="77" t="s">
        <v>582</v>
      </c>
      <c r="C18" s="78">
        <v>28326.9</v>
      </c>
      <c r="D18" s="344">
        <f t="shared" si="0"/>
        <v>940.2808205536746</v>
      </c>
      <c r="E18" s="80">
        <v>39801</v>
      </c>
      <c r="F18" s="81"/>
      <c r="G18" s="345" t="s">
        <v>732</v>
      </c>
    </row>
    <row r="19" spans="1:7" s="21" customFormat="1" ht="13.5" customHeight="1">
      <c r="A19" s="77" t="s">
        <v>587</v>
      </c>
      <c r="B19" s="77" t="s">
        <v>87</v>
      </c>
      <c r="C19" s="78">
        <v>52225.2</v>
      </c>
      <c r="D19" s="344">
        <f t="shared" si="0"/>
        <v>1733.5590519816767</v>
      </c>
      <c r="E19" s="80">
        <v>39800</v>
      </c>
      <c r="F19" s="81"/>
      <c r="G19" s="345" t="s">
        <v>732</v>
      </c>
    </row>
    <row r="20" spans="1:7" s="21" customFormat="1" ht="13.5" customHeight="1">
      <c r="A20" s="77" t="s">
        <v>588</v>
      </c>
      <c r="B20" s="77" t="s">
        <v>582</v>
      </c>
      <c r="C20" s="78">
        <v>37610.1</v>
      </c>
      <c r="D20" s="344">
        <f t="shared" si="0"/>
        <v>1248.4266082453694</v>
      </c>
      <c r="E20" s="80">
        <v>39798</v>
      </c>
      <c r="F20" s="81"/>
      <c r="G20" s="345" t="s">
        <v>733</v>
      </c>
    </row>
    <row r="21" spans="1:7" s="21" customFormat="1" ht="13.5" customHeight="1">
      <c r="A21" s="77" t="s">
        <v>589</v>
      </c>
      <c r="B21" s="77" t="s">
        <v>134</v>
      </c>
      <c r="C21" s="78">
        <v>1545900</v>
      </c>
      <c r="D21" s="344">
        <f t="shared" si="0"/>
        <v>51314.479187412864</v>
      </c>
      <c r="E21" s="80">
        <v>39787.507731481484</v>
      </c>
      <c r="F21" s="81"/>
      <c r="G21" s="345" t="s">
        <v>746</v>
      </c>
    </row>
    <row r="22" spans="1:7" s="244" customFormat="1" ht="13.5" customHeight="1">
      <c r="A22" s="112" t="s">
        <v>695</v>
      </c>
      <c r="B22" s="112" t="s">
        <v>134</v>
      </c>
      <c r="C22" s="307">
        <v>7895343</v>
      </c>
      <c r="D22" s="344">
        <f t="shared" si="0"/>
        <v>262077.37502489542</v>
      </c>
      <c r="E22" s="243">
        <v>39735</v>
      </c>
      <c r="F22" s="263"/>
      <c r="G22" s="346" t="s">
        <v>747</v>
      </c>
    </row>
    <row r="23" spans="1:7" s="21" customFormat="1" ht="13.5" customHeight="1">
      <c r="A23" s="77" t="s">
        <v>634</v>
      </c>
      <c r="B23" s="77" t="s">
        <v>717</v>
      </c>
      <c r="C23" s="78">
        <v>161</v>
      </c>
      <c r="D23" s="344">
        <f t="shared" si="0"/>
        <v>5.344220938724026</v>
      </c>
      <c r="E23" s="80">
        <v>39673</v>
      </c>
      <c r="F23" s="81"/>
      <c r="G23" s="345" t="s">
        <v>748</v>
      </c>
    </row>
    <row r="24" spans="1:7" s="21" customFormat="1" ht="13.5" customHeight="1">
      <c r="A24" s="77" t="s">
        <v>635</v>
      </c>
      <c r="B24" s="77" t="s">
        <v>718</v>
      </c>
      <c r="C24" s="78">
        <v>-8441.5</v>
      </c>
      <c r="D24" s="344">
        <f t="shared" si="0"/>
        <v>-280.20646617539666</v>
      </c>
      <c r="E24" s="80">
        <v>39658</v>
      </c>
      <c r="F24" s="81"/>
      <c r="G24" s="345" t="s">
        <v>749</v>
      </c>
    </row>
    <row r="25" spans="1:7" s="21" customFormat="1" ht="13.5" customHeight="1">
      <c r="A25" s="77" t="s">
        <v>636</v>
      </c>
      <c r="B25" s="77" t="s">
        <v>719</v>
      </c>
      <c r="C25" s="78">
        <v>37400</v>
      </c>
      <c r="D25" s="344">
        <f t="shared" si="0"/>
        <v>1241.452565889929</v>
      </c>
      <c r="E25" s="80">
        <v>39618</v>
      </c>
      <c r="F25" s="81"/>
      <c r="G25" s="345" t="s">
        <v>750</v>
      </c>
    </row>
    <row r="26" spans="1:7" s="21" customFormat="1" ht="13.5" customHeight="1">
      <c r="A26" s="77" t="s">
        <v>637</v>
      </c>
      <c r="B26" s="77" t="s">
        <v>719</v>
      </c>
      <c r="C26" s="78">
        <v>22600</v>
      </c>
      <c r="D26" s="344">
        <f t="shared" si="0"/>
        <v>750.1825665538073</v>
      </c>
      <c r="E26" s="80">
        <v>39618</v>
      </c>
      <c r="F26" s="81"/>
      <c r="G26" s="345" t="s">
        <v>751</v>
      </c>
    </row>
    <row r="27" spans="1:7" s="21" customFormat="1" ht="13.5" customHeight="1">
      <c r="A27" s="77" t="s">
        <v>638</v>
      </c>
      <c r="B27" s="77" t="s">
        <v>701</v>
      </c>
      <c r="C27" s="78">
        <v>2200</v>
      </c>
      <c r="D27" s="344">
        <f t="shared" si="0"/>
        <v>73.02662152293699</v>
      </c>
      <c r="E27" s="80">
        <v>39609</v>
      </c>
      <c r="F27" s="81"/>
      <c r="G27" s="345" t="s">
        <v>752</v>
      </c>
    </row>
    <row r="28" spans="1:7" s="21" customFormat="1" ht="13.5" customHeight="1">
      <c r="A28" s="77" t="s">
        <v>639</v>
      </c>
      <c r="B28" s="77" t="s">
        <v>717</v>
      </c>
      <c r="C28" s="78">
        <v>19197</v>
      </c>
      <c r="D28" s="344">
        <f t="shared" si="0"/>
        <v>637.2236606253734</v>
      </c>
      <c r="E28" s="80">
        <v>39603</v>
      </c>
      <c r="F28" s="81"/>
      <c r="G28" s="345" t="s">
        <v>753</v>
      </c>
    </row>
    <row r="29" spans="1:7" s="21" customFormat="1" ht="13.5" customHeight="1" thickBot="1">
      <c r="A29" s="113" t="s">
        <v>640</v>
      </c>
      <c r="B29" s="113" t="s">
        <v>718</v>
      </c>
      <c r="C29" s="265">
        <v>8441.5</v>
      </c>
      <c r="D29" s="347">
        <f t="shared" si="0"/>
        <v>280.20646617539666</v>
      </c>
      <c r="E29" s="248">
        <v>39597</v>
      </c>
      <c r="F29" s="348"/>
      <c r="G29" s="59" t="s">
        <v>754</v>
      </c>
    </row>
    <row r="30" spans="1:7" ht="13.5" thickBot="1">
      <c r="A30" s="23"/>
      <c r="B30" s="25" t="s">
        <v>647</v>
      </c>
      <c r="C30" s="43">
        <f>SUM(C2:C29)</f>
        <v>15245734.2</v>
      </c>
      <c r="D30" s="427">
        <f t="shared" si="0"/>
        <v>506065.6642103166</v>
      </c>
      <c r="E30" s="62"/>
      <c r="F30" s="61"/>
      <c r="G30" s="10"/>
    </row>
    <row r="31" spans="1:7" ht="13.5" thickBot="1">
      <c r="A31" s="23"/>
      <c r="B31" s="25" t="s">
        <v>686</v>
      </c>
      <c r="C31" s="29">
        <v>17550</v>
      </c>
      <c r="D31" s="427">
        <f t="shared" si="0"/>
        <v>582.5532762397928</v>
      </c>
      <c r="E31" s="62"/>
      <c r="F31" s="61"/>
      <c r="G31" s="10"/>
    </row>
    <row r="32" spans="1:7" ht="13.5" thickBot="1">
      <c r="A32" s="23"/>
      <c r="B32" s="40" t="s">
        <v>858</v>
      </c>
      <c r="C32" s="29">
        <v>0</v>
      </c>
      <c r="D32" s="427">
        <f t="shared" si="0"/>
        <v>0</v>
      </c>
      <c r="E32" s="62"/>
      <c r="F32" s="61"/>
      <c r="G32" s="10"/>
    </row>
    <row r="33" spans="1:7" ht="13.5" thickBot="1">
      <c r="A33" s="26"/>
      <c r="B33" s="28" t="s">
        <v>647</v>
      </c>
      <c r="C33" s="27">
        <f>C30+C31-C32</f>
        <v>15263284.2</v>
      </c>
      <c r="D33" s="428">
        <f t="shared" si="0"/>
        <v>506648.21748655644</v>
      </c>
      <c r="E33" s="62"/>
      <c r="F33" s="61"/>
      <c r="G33" s="10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74" r:id="rId1"/>
  <headerFooter alignWithMargins="0">
    <oddHeader>&amp;CZoznam faktúr R1/830 - Selenec - Beladice</oddHeader>
    <oddFooter>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D28" sqref="D28:D31"/>
    </sheetView>
  </sheetViews>
  <sheetFormatPr defaultColWidth="9.00390625" defaultRowHeight="12.75"/>
  <cols>
    <col min="1" max="1" width="15.00390625" style="0" customWidth="1"/>
    <col min="2" max="2" width="49.125" style="0" bestFit="1" customWidth="1"/>
    <col min="3" max="3" width="18.125" style="3" customWidth="1"/>
    <col min="4" max="4" width="20.125" style="44" customWidth="1"/>
    <col min="5" max="5" width="14.00390625" style="37" customWidth="1"/>
    <col min="6" max="6" width="23.25390625" style="3" hidden="1" customWidth="1"/>
    <col min="7" max="7" width="75.375" style="21" bestFit="1" customWidth="1"/>
  </cols>
  <sheetData>
    <row r="1" spans="1:7" s="9" customFormat="1" ht="24.75" customHeight="1" thickBot="1">
      <c r="A1" s="95" t="s">
        <v>0</v>
      </c>
      <c r="B1" s="95" t="s">
        <v>1</v>
      </c>
      <c r="C1" s="98" t="s">
        <v>2</v>
      </c>
      <c r="D1" s="96" t="s">
        <v>860</v>
      </c>
      <c r="E1" s="97" t="s">
        <v>3</v>
      </c>
      <c r="F1" s="99" t="s">
        <v>872</v>
      </c>
      <c r="G1" s="101" t="s">
        <v>725</v>
      </c>
    </row>
    <row r="2" spans="1:7" s="21" customFormat="1" ht="13.5" customHeight="1">
      <c r="A2" s="111" t="s">
        <v>590</v>
      </c>
      <c r="B2" s="111" t="s">
        <v>591</v>
      </c>
      <c r="C2" s="239">
        <v>3234300</v>
      </c>
      <c r="D2" s="240">
        <f>C2/30.126</f>
        <v>107359.0918143796</v>
      </c>
      <c r="E2" s="241">
        <v>39792</v>
      </c>
      <c r="F2" s="262"/>
      <c r="G2" s="108" t="s">
        <v>769</v>
      </c>
    </row>
    <row r="3" spans="1:7" s="21" customFormat="1" ht="13.5" customHeight="1">
      <c r="A3" s="77" t="s">
        <v>592</v>
      </c>
      <c r="B3" s="77" t="s">
        <v>593</v>
      </c>
      <c r="C3" s="78">
        <v>5310000</v>
      </c>
      <c r="D3" s="79">
        <f aca="true" t="shared" si="0" ref="D3:D31">C3/30.126</f>
        <v>176259.70922127066</v>
      </c>
      <c r="E3" s="80">
        <v>39792</v>
      </c>
      <c r="F3" s="81"/>
      <c r="G3" s="30" t="s">
        <v>769</v>
      </c>
    </row>
    <row r="4" spans="1:7" s="21" customFormat="1" ht="13.5" customHeight="1">
      <c r="A4" s="77" t="s">
        <v>594</v>
      </c>
      <c r="B4" s="77" t="s">
        <v>595</v>
      </c>
      <c r="C4" s="78">
        <v>5200</v>
      </c>
      <c r="D4" s="79">
        <f t="shared" si="0"/>
        <v>172.6083781451238</v>
      </c>
      <c r="E4" s="80">
        <v>39794</v>
      </c>
      <c r="F4" s="81"/>
      <c r="G4" s="30" t="s">
        <v>726</v>
      </c>
    </row>
    <row r="5" spans="1:7" s="21" customFormat="1" ht="13.5" customHeight="1">
      <c r="A5" s="77" t="s">
        <v>596</v>
      </c>
      <c r="B5" s="77" t="s">
        <v>595</v>
      </c>
      <c r="C5" s="78">
        <v>4800</v>
      </c>
      <c r="D5" s="79">
        <f t="shared" si="0"/>
        <v>159.3308105954989</v>
      </c>
      <c r="E5" s="80">
        <v>39794</v>
      </c>
      <c r="F5" s="81"/>
      <c r="G5" s="30" t="s">
        <v>726</v>
      </c>
    </row>
    <row r="6" spans="1:7" s="21" customFormat="1" ht="13.5" customHeight="1">
      <c r="A6" s="77" t="s">
        <v>597</v>
      </c>
      <c r="B6" s="77" t="s">
        <v>598</v>
      </c>
      <c r="C6" s="78">
        <v>39534.8</v>
      </c>
      <c r="D6" s="79">
        <f t="shared" si="0"/>
        <v>1312.314943902277</v>
      </c>
      <c r="E6" s="80">
        <v>39786</v>
      </c>
      <c r="F6" s="81"/>
      <c r="G6" s="30" t="s">
        <v>726</v>
      </c>
    </row>
    <row r="7" spans="1:7" s="21" customFormat="1" ht="13.5" customHeight="1">
      <c r="A7" s="77" t="s">
        <v>599</v>
      </c>
      <c r="B7" s="77" t="s">
        <v>598</v>
      </c>
      <c r="C7" s="78">
        <v>39444.4</v>
      </c>
      <c r="D7" s="79">
        <f t="shared" si="0"/>
        <v>1309.3142136360618</v>
      </c>
      <c r="E7" s="80">
        <v>39786</v>
      </c>
      <c r="F7" s="81"/>
      <c r="G7" s="30" t="s">
        <v>726</v>
      </c>
    </row>
    <row r="8" spans="1:7" s="21" customFormat="1" ht="13.5" customHeight="1">
      <c r="A8" s="77" t="s">
        <v>600</v>
      </c>
      <c r="B8" s="77" t="s">
        <v>598</v>
      </c>
      <c r="C8" s="78">
        <v>43696.8</v>
      </c>
      <c r="D8" s="79">
        <f t="shared" si="0"/>
        <v>1450.4680342561244</v>
      </c>
      <c r="E8" s="80">
        <v>39786</v>
      </c>
      <c r="F8" s="81"/>
      <c r="G8" s="30" t="s">
        <v>726</v>
      </c>
    </row>
    <row r="9" spans="1:7" s="244" customFormat="1" ht="13.5" customHeight="1">
      <c r="A9" s="112" t="s">
        <v>601</v>
      </c>
      <c r="B9" s="112" t="s">
        <v>134</v>
      </c>
      <c r="C9" s="242">
        <v>1009098.6</v>
      </c>
      <c r="D9" s="79">
        <f t="shared" si="0"/>
        <v>33495.93706432981</v>
      </c>
      <c r="E9" s="243">
        <v>39829</v>
      </c>
      <c r="F9" s="263"/>
      <c r="G9" s="31" t="s">
        <v>727</v>
      </c>
    </row>
    <row r="10" spans="1:7" s="244" customFormat="1" ht="13.5" customHeight="1">
      <c r="A10" s="112" t="s">
        <v>602</v>
      </c>
      <c r="B10" s="112" t="s">
        <v>134</v>
      </c>
      <c r="C10" s="242">
        <v>2281000</v>
      </c>
      <c r="D10" s="79">
        <f t="shared" si="0"/>
        <v>75715.32895173604</v>
      </c>
      <c r="E10" s="243">
        <v>39829</v>
      </c>
      <c r="F10" s="264"/>
      <c r="G10" s="31" t="s">
        <v>728</v>
      </c>
    </row>
    <row r="11" spans="1:7" s="244" customFormat="1" ht="13.5" customHeight="1">
      <c r="A11" s="112" t="s">
        <v>603</v>
      </c>
      <c r="B11" s="112" t="s">
        <v>604</v>
      </c>
      <c r="C11" s="242">
        <v>375000</v>
      </c>
      <c r="D11" s="79">
        <f t="shared" si="0"/>
        <v>12447.719577773352</v>
      </c>
      <c r="E11" s="243">
        <v>39821</v>
      </c>
      <c r="F11" s="263"/>
      <c r="G11" s="31" t="s">
        <v>729</v>
      </c>
    </row>
    <row r="12" spans="1:7" s="21" customFormat="1" ht="13.5" customHeight="1">
      <c r="A12" s="77" t="s">
        <v>605</v>
      </c>
      <c r="B12" s="77" t="s">
        <v>580</v>
      </c>
      <c r="C12" s="78">
        <v>53981.9</v>
      </c>
      <c r="D12" s="79">
        <f t="shared" si="0"/>
        <v>1791.870809267742</v>
      </c>
      <c r="E12" s="80">
        <v>39811</v>
      </c>
      <c r="F12" s="81"/>
      <c r="G12" s="30" t="s">
        <v>730</v>
      </c>
    </row>
    <row r="13" spans="1:7" s="21" customFormat="1" ht="13.5" customHeight="1">
      <c r="A13" s="77" t="s">
        <v>606</v>
      </c>
      <c r="B13" s="77" t="s">
        <v>542</v>
      </c>
      <c r="C13" s="78">
        <v>38900</v>
      </c>
      <c r="D13" s="79">
        <f t="shared" si="0"/>
        <v>1291.2434442010224</v>
      </c>
      <c r="E13" s="80">
        <v>39805</v>
      </c>
      <c r="F13" s="81"/>
      <c r="G13" s="30" t="s">
        <v>731</v>
      </c>
    </row>
    <row r="14" spans="1:7" s="21" customFormat="1" ht="13.5" customHeight="1">
      <c r="A14" s="77" t="s">
        <v>607</v>
      </c>
      <c r="B14" s="77" t="s">
        <v>87</v>
      </c>
      <c r="C14" s="78">
        <v>14177.3</v>
      </c>
      <c r="D14" s="79">
        <f t="shared" si="0"/>
        <v>470.600146053243</v>
      </c>
      <c r="E14" s="80">
        <v>39800</v>
      </c>
      <c r="F14" s="81"/>
      <c r="G14" s="30" t="s">
        <v>732</v>
      </c>
    </row>
    <row r="15" spans="1:7" s="21" customFormat="1" ht="13.5" customHeight="1">
      <c r="A15" s="77" t="s">
        <v>608</v>
      </c>
      <c r="B15" s="77" t="s">
        <v>87</v>
      </c>
      <c r="C15" s="78">
        <v>30622.7</v>
      </c>
      <c r="D15" s="79">
        <f t="shared" si="0"/>
        <v>1016.4874195047468</v>
      </c>
      <c r="E15" s="80">
        <v>39800</v>
      </c>
      <c r="F15" s="81"/>
      <c r="G15" s="30" t="s">
        <v>732</v>
      </c>
    </row>
    <row r="16" spans="1:7" s="21" customFormat="1" ht="13.5" customHeight="1">
      <c r="A16" s="77" t="s">
        <v>609</v>
      </c>
      <c r="B16" s="77" t="s">
        <v>87</v>
      </c>
      <c r="C16" s="78">
        <v>28967.2</v>
      </c>
      <c r="D16" s="79">
        <f t="shared" si="0"/>
        <v>961.5348868087366</v>
      </c>
      <c r="E16" s="80">
        <v>39800</v>
      </c>
      <c r="F16" s="81"/>
      <c r="G16" s="30" t="s">
        <v>732</v>
      </c>
    </row>
    <row r="17" spans="1:7" s="21" customFormat="1" ht="13.5" customHeight="1">
      <c r="A17" s="77" t="s">
        <v>610</v>
      </c>
      <c r="B17" s="77" t="s">
        <v>87</v>
      </c>
      <c r="C17" s="78">
        <v>36446.22</v>
      </c>
      <c r="D17" s="79">
        <f t="shared" si="0"/>
        <v>1209.792869946226</v>
      </c>
      <c r="E17" s="80">
        <v>39800</v>
      </c>
      <c r="F17" s="81"/>
      <c r="G17" s="30" t="s">
        <v>733</v>
      </c>
    </row>
    <row r="18" spans="1:7" s="21" customFormat="1" ht="13.5" customHeight="1">
      <c r="A18" s="77" t="s">
        <v>611</v>
      </c>
      <c r="B18" s="77" t="s">
        <v>87</v>
      </c>
      <c r="C18" s="78">
        <v>28116.8</v>
      </c>
      <c r="D18" s="79">
        <f t="shared" si="0"/>
        <v>933.306778198234</v>
      </c>
      <c r="E18" s="80">
        <v>39800</v>
      </c>
      <c r="F18" s="81"/>
      <c r="G18" s="30" t="s">
        <v>733</v>
      </c>
    </row>
    <row r="19" spans="1:7" s="21" customFormat="1" ht="13.5" customHeight="1">
      <c r="A19" s="77" t="s">
        <v>612</v>
      </c>
      <c r="B19" s="77" t="s">
        <v>87</v>
      </c>
      <c r="C19" s="78">
        <v>36241.2</v>
      </c>
      <c r="D19" s="79">
        <f t="shared" si="0"/>
        <v>1202.9874526986655</v>
      </c>
      <c r="E19" s="80">
        <v>39800</v>
      </c>
      <c r="F19" s="81"/>
      <c r="G19" s="30" t="s">
        <v>733</v>
      </c>
    </row>
    <row r="20" spans="1:7" s="21" customFormat="1" ht="13.5" customHeight="1">
      <c r="A20" s="77" t="s">
        <v>613</v>
      </c>
      <c r="B20" s="77" t="s">
        <v>134</v>
      </c>
      <c r="C20" s="78">
        <v>2038400</v>
      </c>
      <c r="D20" s="79">
        <f t="shared" si="0"/>
        <v>67662.48423288853</v>
      </c>
      <c r="E20" s="80">
        <v>39786</v>
      </c>
      <c r="F20" s="81"/>
      <c r="G20" s="30" t="s">
        <v>734</v>
      </c>
    </row>
    <row r="21" spans="1:7" s="21" customFormat="1" ht="13.5" customHeight="1">
      <c r="A21" s="77" t="s">
        <v>696</v>
      </c>
      <c r="B21" s="77" t="s">
        <v>134</v>
      </c>
      <c r="C21" s="78">
        <v>5878171.6</v>
      </c>
      <c r="D21" s="79">
        <f t="shared" si="0"/>
        <v>195119.5512182168</v>
      </c>
      <c r="E21" s="80">
        <v>39735</v>
      </c>
      <c r="F21" s="81"/>
      <c r="G21" s="30" t="s">
        <v>735</v>
      </c>
    </row>
    <row r="22" spans="1:7" s="21" customFormat="1" ht="13.5" customHeight="1">
      <c r="A22" s="77" t="s">
        <v>698</v>
      </c>
      <c r="B22" s="77" t="s">
        <v>697</v>
      </c>
      <c r="C22" s="349">
        <v>3400000</v>
      </c>
      <c r="D22" s="79">
        <f t="shared" si="0"/>
        <v>112859.32417181172</v>
      </c>
      <c r="E22" s="80">
        <v>39848</v>
      </c>
      <c r="F22" s="81"/>
      <c r="G22" s="30" t="s">
        <v>736</v>
      </c>
    </row>
    <row r="23" spans="1:7" s="21" customFormat="1" ht="13.5" customHeight="1">
      <c r="A23" s="77" t="s">
        <v>641</v>
      </c>
      <c r="B23" s="77" t="s">
        <v>707</v>
      </c>
      <c r="C23" s="78">
        <v>-4444</v>
      </c>
      <c r="D23" s="79">
        <f t="shared" si="0"/>
        <v>-147.51377547633274</v>
      </c>
      <c r="E23" s="80">
        <v>39664.37005787037</v>
      </c>
      <c r="F23" s="81"/>
      <c r="G23" s="30" t="s">
        <v>737</v>
      </c>
    </row>
    <row r="24" spans="1:7" s="21" customFormat="1" ht="13.5" customHeight="1">
      <c r="A24" s="77" t="s">
        <v>642</v>
      </c>
      <c r="B24" s="77" t="s">
        <v>707</v>
      </c>
      <c r="C24" s="78">
        <v>-5817.5</v>
      </c>
      <c r="D24" s="79">
        <f t="shared" si="0"/>
        <v>-193.10562304985726</v>
      </c>
      <c r="E24" s="80">
        <v>39664</v>
      </c>
      <c r="F24" s="81"/>
      <c r="G24" s="30" t="s">
        <v>738</v>
      </c>
    </row>
    <row r="25" spans="1:7" s="21" customFormat="1" ht="13.5" customHeight="1">
      <c r="A25" s="77" t="s">
        <v>643</v>
      </c>
      <c r="B25" s="77" t="s">
        <v>707</v>
      </c>
      <c r="C25" s="78">
        <v>4444</v>
      </c>
      <c r="D25" s="79">
        <f t="shared" si="0"/>
        <v>147.51377547633274</v>
      </c>
      <c r="E25" s="80">
        <v>39616</v>
      </c>
      <c r="F25" s="81"/>
      <c r="G25" s="30" t="s">
        <v>739</v>
      </c>
    </row>
    <row r="26" spans="1:7" s="21" customFormat="1" ht="13.5" customHeight="1">
      <c r="A26" s="77" t="s">
        <v>644</v>
      </c>
      <c r="B26" s="77" t="s">
        <v>707</v>
      </c>
      <c r="C26" s="78">
        <v>5817.5</v>
      </c>
      <c r="D26" s="79">
        <f t="shared" si="0"/>
        <v>193.10562304985726</v>
      </c>
      <c r="E26" s="80">
        <v>39610.45123842593</v>
      </c>
      <c r="F26" s="81"/>
      <c r="G26" s="30" t="s">
        <v>740</v>
      </c>
    </row>
    <row r="27" spans="1:7" s="21" customFormat="1" ht="13.5" customHeight="1" thickBot="1">
      <c r="A27" s="113" t="s">
        <v>645</v>
      </c>
      <c r="B27" s="113" t="s">
        <v>720</v>
      </c>
      <c r="C27" s="246">
        <v>10500</v>
      </c>
      <c r="D27" s="247">
        <f t="shared" si="0"/>
        <v>348.53614817765384</v>
      </c>
      <c r="E27" s="248">
        <v>39609.51275462963</v>
      </c>
      <c r="F27" s="266"/>
      <c r="G27" s="59" t="s">
        <v>741</v>
      </c>
    </row>
    <row r="28" spans="1:7" ht="13.5" thickBot="1">
      <c r="A28" s="23"/>
      <c r="B28" s="25" t="s">
        <v>721</v>
      </c>
      <c r="C28" s="43">
        <f>SUM(C2:C27)</f>
        <v>23936599.520000003</v>
      </c>
      <c r="D28" s="427">
        <f t="shared" si="0"/>
        <v>794549.542587798</v>
      </c>
      <c r="E28" s="60"/>
      <c r="F28" s="61"/>
      <c r="G28" s="18"/>
    </row>
    <row r="29" spans="1:7" ht="13.5" thickBot="1">
      <c r="A29" s="23"/>
      <c r="B29" s="25" t="s">
        <v>686</v>
      </c>
      <c r="C29" s="29">
        <v>35750</v>
      </c>
      <c r="D29" s="427">
        <f t="shared" si="0"/>
        <v>1186.6825997477263</v>
      </c>
      <c r="E29" s="62"/>
      <c r="F29" s="61"/>
      <c r="G29" s="18"/>
    </row>
    <row r="30" spans="1:7" s="7" customFormat="1" ht="13.5" thickBot="1">
      <c r="A30" s="23"/>
      <c r="B30" s="40" t="s">
        <v>858</v>
      </c>
      <c r="C30" s="39">
        <v>0</v>
      </c>
      <c r="D30" s="427">
        <f t="shared" si="0"/>
        <v>0</v>
      </c>
      <c r="E30" s="62"/>
      <c r="F30" s="63"/>
      <c r="G30" s="64"/>
    </row>
    <row r="31" spans="1:7" ht="13.5" thickBot="1">
      <c r="A31" s="26"/>
      <c r="B31" s="28" t="s">
        <v>646</v>
      </c>
      <c r="C31" s="27">
        <f>C28+C29-C30</f>
        <v>23972349.520000003</v>
      </c>
      <c r="D31" s="428">
        <f t="shared" si="0"/>
        <v>795736.2251875458</v>
      </c>
      <c r="E31" s="62"/>
      <c r="F31" s="61"/>
      <c r="G31" s="18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68" r:id="rId1"/>
  <headerFooter alignWithMargins="0">
    <oddHeader>&amp;CZoznam faktúr R1/1528 - Nitra západ - Selenec</oddHeader>
    <oddFooter>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C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38.75390625" style="0" customWidth="1"/>
    <col min="2" max="3" width="18.75390625" style="0" customWidth="1"/>
  </cols>
  <sheetData>
    <row r="1" ht="15" customHeight="1" thickBot="1"/>
    <row r="2" spans="1:3" ht="19.5" customHeight="1" thickBot="1">
      <c r="A2" s="228" t="s">
        <v>978</v>
      </c>
      <c r="B2" s="229" t="s">
        <v>894</v>
      </c>
      <c r="C2" s="230" t="s">
        <v>895</v>
      </c>
    </row>
    <row r="3" spans="1:3" ht="16.5" customHeight="1">
      <c r="A3" s="231" t="s">
        <v>979</v>
      </c>
      <c r="B3" s="232">
        <f>'IV'!T17</f>
        <v>140658442.23</v>
      </c>
      <c r="C3" s="233">
        <f>'IV'!U17</f>
        <v>4669004.920334594</v>
      </c>
    </row>
    <row r="4" spans="1:3" ht="16.5" customHeight="1" thickBot="1">
      <c r="A4" s="234" t="s">
        <v>980</v>
      </c>
      <c r="B4" s="235">
        <f>'Celkom PPP'!F18</f>
        <v>339341557.77</v>
      </c>
      <c r="C4" s="233">
        <f>'Celkom PPP'!H18</f>
        <v>11264076.139215294</v>
      </c>
    </row>
    <row r="5" spans="1:3" s="21" customFormat="1" ht="16.5" customHeight="1" thickBot="1">
      <c r="A5" s="236" t="s">
        <v>981</v>
      </c>
      <c r="B5" s="237">
        <f>SUM(B3:B4)</f>
        <v>480000000</v>
      </c>
      <c r="C5" s="238">
        <f>SUM(C3:C4)</f>
        <v>15933081.059549889</v>
      </c>
    </row>
  </sheetData>
  <sheetProtection/>
  <printOptions horizontalCentered="1"/>
  <pageMargins left="0.7086614173228347" right="0.5118110236220472" top="0.31496062992125984" bottom="0.5511811023622047" header="0.11811023622047245" footer="0.11811023622047245"/>
  <pageSetup horizontalDpi="600" verticalDpi="600" orientation="portrait" paperSize="9" r:id="rId1"/>
  <headerFooter alignWithMargins="0">
    <oddHeader>&amp;CZoznam investičných faktúr ŠR + PPP (refundácia 480 mil. Sk / 15 933 081,06 €)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F30" sqref="F30"/>
    </sheetView>
  </sheetViews>
  <sheetFormatPr defaultColWidth="9.00390625" defaultRowHeight="12.75"/>
  <cols>
    <col min="1" max="1" width="17.75390625" style="0" customWidth="1"/>
    <col min="2" max="2" width="20.625" style="0" customWidth="1"/>
    <col min="3" max="3" width="42.875" style="0" customWidth="1"/>
    <col min="4" max="5" width="28.75390625" style="0" customWidth="1"/>
    <col min="6" max="6" width="25.75390625" style="0" customWidth="1"/>
    <col min="7" max="7" width="25.75390625" style="3" hidden="1" customWidth="1"/>
    <col min="8" max="8" width="27.625" style="0" customWidth="1"/>
    <col min="9" max="9" width="25.75390625" style="44" hidden="1" customWidth="1"/>
    <col min="10" max="10" width="23.375" style="0" customWidth="1"/>
    <col min="12" max="12" width="16.75390625" style="0" bestFit="1" customWidth="1"/>
  </cols>
  <sheetData>
    <row r="1" spans="1:7" ht="19.5" customHeight="1" thickBot="1">
      <c r="A1" s="362"/>
      <c r="B1" s="362"/>
      <c r="C1" s="362"/>
      <c r="D1" s="362"/>
      <c r="E1" s="362"/>
      <c r="F1" s="363"/>
      <c r="G1" s="70"/>
    </row>
    <row r="2" spans="1:9" s="88" customFormat="1" ht="48.75" customHeight="1" thickBot="1">
      <c r="A2" s="82" t="s">
        <v>986</v>
      </c>
      <c r="B2" s="83" t="s">
        <v>985</v>
      </c>
      <c r="C2" s="84" t="s">
        <v>871</v>
      </c>
      <c r="D2" s="83" t="s">
        <v>984</v>
      </c>
      <c r="E2" s="83" t="s">
        <v>983</v>
      </c>
      <c r="F2" s="85" t="s">
        <v>868</v>
      </c>
      <c r="G2" s="86" t="s">
        <v>869</v>
      </c>
      <c r="H2" s="85" t="s">
        <v>867</v>
      </c>
      <c r="I2" s="87" t="s">
        <v>870</v>
      </c>
    </row>
    <row r="3" spans="1:9" s="21" customFormat="1" ht="15.75">
      <c r="A3" s="443" t="s">
        <v>657</v>
      </c>
      <c r="B3" s="365" t="s">
        <v>658</v>
      </c>
      <c r="C3" s="366" t="s">
        <v>659</v>
      </c>
      <c r="D3" s="397">
        <f>SUM(E3:F3)</f>
        <v>184328170.7</v>
      </c>
      <c r="E3" s="367">
        <f>388094+35038599+128551374</f>
        <v>163978067</v>
      </c>
      <c r="F3" s="368">
        <v>20350103.7</v>
      </c>
      <c r="G3" s="369">
        <v>0</v>
      </c>
      <c r="H3" s="433">
        <f aca="true" t="shared" si="0" ref="H3:I18">F3/30.126</f>
        <v>675499.6912965544</v>
      </c>
      <c r="I3" s="73">
        <f>G3/30.126</f>
        <v>0</v>
      </c>
    </row>
    <row r="4" spans="1:9" s="21" customFormat="1" ht="15.75">
      <c r="A4" s="444"/>
      <c r="B4" s="370" t="s">
        <v>660</v>
      </c>
      <c r="C4" s="371" t="s">
        <v>661</v>
      </c>
      <c r="D4" s="372">
        <f>SUM(E4,F4)</f>
        <v>420610891.64</v>
      </c>
      <c r="E4" s="373">
        <f>57686525.7+82626922+262815683</f>
        <v>403129130.7</v>
      </c>
      <c r="F4" s="374">
        <v>17481760.94</v>
      </c>
      <c r="G4" s="375">
        <v>0</v>
      </c>
      <c r="H4" s="434">
        <f t="shared" si="0"/>
        <v>580288.1544181106</v>
      </c>
      <c r="I4" s="73">
        <f t="shared" si="0"/>
        <v>0</v>
      </c>
    </row>
    <row r="5" spans="1:9" s="21" customFormat="1" ht="15.75">
      <c r="A5" s="444"/>
      <c r="B5" s="370" t="s">
        <v>662</v>
      </c>
      <c r="C5" s="371" t="s">
        <v>663</v>
      </c>
      <c r="D5" s="372">
        <f>SUM(E5,F5)</f>
        <v>142440493.20000002</v>
      </c>
      <c r="E5" s="373">
        <f>105868212.3+27997984+2313006</f>
        <v>136179202.3</v>
      </c>
      <c r="F5" s="376">
        <v>6261290.9</v>
      </c>
      <c r="G5" s="374">
        <v>0</v>
      </c>
      <c r="H5" s="434">
        <f t="shared" si="0"/>
        <v>207836.78218150436</v>
      </c>
      <c r="I5" s="73">
        <f t="shared" si="0"/>
        <v>0</v>
      </c>
    </row>
    <row r="6" spans="1:9" s="21" customFormat="1" ht="15.75">
      <c r="A6" s="444"/>
      <c r="B6" s="370" t="s">
        <v>664</v>
      </c>
      <c r="C6" s="371" t="s">
        <v>665</v>
      </c>
      <c r="D6" s="372">
        <f>SUM(E6,F6)</f>
        <v>222982343.76999998</v>
      </c>
      <c r="E6" s="373">
        <f>119450770.5+83511190+8746785.39</f>
        <v>211708745.89</v>
      </c>
      <c r="F6" s="375">
        <v>11273597.879999999</v>
      </c>
      <c r="G6" s="375">
        <v>0</v>
      </c>
      <c r="H6" s="434">
        <f t="shared" si="0"/>
        <v>374214.8934475204</v>
      </c>
      <c r="I6" s="73">
        <f t="shared" si="0"/>
        <v>0</v>
      </c>
    </row>
    <row r="7" spans="1:9" s="21" customFormat="1" ht="16.5" thickBot="1">
      <c r="A7" s="445"/>
      <c r="B7" s="69" t="s">
        <v>666</v>
      </c>
      <c r="C7" s="377" t="s">
        <v>667</v>
      </c>
      <c r="D7" s="376">
        <f>SUM(E7,F7)</f>
        <v>221916312.5</v>
      </c>
      <c r="E7" s="378">
        <f>161755032+19086948+36279457+408390.61</f>
        <v>217529827.61</v>
      </c>
      <c r="F7" s="379">
        <v>4386484.890000001</v>
      </c>
      <c r="G7" s="376">
        <v>0</v>
      </c>
      <c r="H7" s="435">
        <f t="shared" si="0"/>
        <v>145604.62358095997</v>
      </c>
      <c r="I7" s="74">
        <f t="shared" si="0"/>
        <v>0</v>
      </c>
    </row>
    <row r="8" spans="1:9" s="21" customFormat="1" ht="18.75" customHeight="1" thickBot="1">
      <c r="A8" s="380"/>
      <c r="B8" s="364" t="s">
        <v>668</v>
      </c>
      <c r="C8" s="381"/>
      <c r="D8" s="382">
        <f>SUM(D3:D7)</f>
        <v>1192278211.81</v>
      </c>
      <c r="E8" s="383">
        <f>SUM(E3:E7)</f>
        <v>1132524973.5</v>
      </c>
      <c r="F8" s="382">
        <f>SUM(F3:F7)</f>
        <v>59753238.31</v>
      </c>
      <c r="G8" s="382">
        <f>SUM(G3:G7)</f>
        <v>0</v>
      </c>
      <c r="H8" s="436">
        <f t="shared" si="0"/>
        <v>1983444.1449246497</v>
      </c>
      <c r="I8" s="75">
        <f t="shared" si="0"/>
        <v>0</v>
      </c>
    </row>
    <row r="9" spans="1:9" s="21" customFormat="1" ht="15.75">
      <c r="A9" s="443" t="s">
        <v>669</v>
      </c>
      <c r="B9" s="365" t="s">
        <v>673</v>
      </c>
      <c r="C9" s="366" t="s">
        <v>671</v>
      </c>
      <c r="D9" s="369">
        <f>SUM(E9:F9)</f>
        <v>67033184.29</v>
      </c>
      <c r="E9" s="369">
        <f>25246570.77+2606365+15207899</f>
        <v>43060834.769999996</v>
      </c>
      <c r="F9" s="384">
        <v>23972349.520000003</v>
      </c>
      <c r="G9" s="374">
        <v>0</v>
      </c>
      <c r="H9" s="437">
        <f t="shared" si="0"/>
        <v>795736.2251875458</v>
      </c>
      <c r="I9" s="73">
        <f t="shared" si="0"/>
        <v>0</v>
      </c>
    </row>
    <row r="10" spans="1:9" s="21" customFormat="1" ht="15.75">
      <c r="A10" s="444"/>
      <c r="B10" s="370" t="s">
        <v>670</v>
      </c>
      <c r="C10" s="371" t="s">
        <v>672</v>
      </c>
      <c r="D10" s="372">
        <f>SUM(E10,F10)</f>
        <v>80934538.74</v>
      </c>
      <c r="E10" s="372">
        <f>26807396.54+6029977+32833881</f>
        <v>65671254.54</v>
      </c>
      <c r="F10" s="385">
        <v>15263284.2</v>
      </c>
      <c r="G10" s="386">
        <v>0</v>
      </c>
      <c r="H10" s="434">
        <f t="shared" si="0"/>
        <v>506648.21748655644</v>
      </c>
      <c r="I10" s="73">
        <f t="shared" si="0"/>
        <v>0</v>
      </c>
    </row>
    <row r="11" spans="1:9" s="21" customFormat="1" ht="16.5" thickBot="1">
      <c r="A11" s="445"/>
      <c r="B11" s="69" t="s">
        <v>987</v>
      </c>
      <c r="C11" s="377" t="s">
        <v>674</v>
      </c>
      <c r="D11" s="387">
        <f>SUM(E11,F11)</f>
        <v>65283106.14</v>
      </c>
      <c r="E11" s="387">
        <f>20488652.1+1442612+16718328</f>
        <v>38649592.1</v>
      </c>
      <c r="F11" s="388">
        <v>26633514.04</v>
      </c>
      <c r="G11" s="376">
        <v>0</v>
      </c>
      <c r="H11" s="435">
        <f t="shared" si="0"/>
        <v>884070.7043749584</v>
      </c>
      <c r="I11" s="74">
        <f t="shared" si="0"/>
        <v>0</v>
      </c>
    </row>
    <row r="12" spans="1:9" s="21" customFormat="1" ht="18.75" customHeight="1" thickBot="1">
      <c r="A12" s="380"/>
      <c r="B12" s="364" t="s">
        <v>675</v>
      </c>
      <c r="C12" s="381"/>
      <c r="D12" s="382">
        <f>SUM(D9:D11)</f>
        <v>213250829.17000002</v>
      </c>
      <c r="E12" s="383">
        <f>SUM(E9:E11)</f>
        <v>147381681.41</v>
      </c>
      <c r="F12" s="382">
        <f>SUM(F9:F11)</f>
        <v>65869147.76</v>
      </c>
      <c r="G12" s="382">
        <f>SUM(G9:G11)</f>
        <v>0</v>
      </c>
      <c r="H12" s="436">
        <f t="shared" si="0"/>
        <v>2186455.1470490606</v>
      </c>
      <c r="I12" s="75">
        <f t="shared" si="0"/>
        <v>0</v>
      </c>
    </row>
    <row r="13" spans="1:9" s="21" customFormat="1" ht="15.75">
      <c r="A13" s="446" t="s">
        <v>676</v>
      </c>
      <c r="B13" s="365" t="s">
        <v>677</v>
      </c>
      <c r="C13" s="366" t="s">
        <v>700</v>
      </c>
      <c r="D13" s="374">
        <f>SUM(E13,F13)</f>
        <v>191749541.7</v>
      </c>
      <c r="E13" s="367">
        <f>6068466.6+59503102+26336765</f>
        <v>91908333.6</v>
      </c>
      <c r="F13" s="374">
        <v>99841208.1</v>
      </c>
      <c r="G13" s="374">
        <v>0</v>
      </c>
      <c r="H13" s="437">
        <f t="shared" si="0"/>
        <v>3314120.9619597686</v>
      </c>
      <c r="I13" s="73">
        <f t="shared" si="0"/>
        <v>0</v>
      </c>
    </row>
    <row r="14" spans="1:9" s="21" customFormat="1" ht="15.75">
      <c r="A14" s="447"/>
      <c r="B14" s="370" t="s">
        <v>678</v>
      </c>
      <c r="C14" s="371" t="s">
        <v>683</v>
      </c>
      <c r="D14" s="372">
        <f>SUM(E14,F14)</f>
        <v>215670966.8</v>
      </c>
      <c r="E14" s="373">
        <f>6285733.28+78499649.05+39817407.67</f>
        <v>124602790</v>
      </c>
      <c r="F14" s="372">
        <v>91068176.8</v>
      </c>
      <c r="G14" s="372">
        <v>0</v>
      </c>
      <c r="H14" s="434">
        <f t="shared" si="0"/>
        <v>3022909.6727079595</v>
      </c>
      <c r="I14" s="73">
        <f t="shared" si="0"/>
        <v>0</v>
      </c>
    </row>
    <row r="15" spans="1:9" s="21" customFormat="1" ht="15.75">
      <c r="A15" s="448"/>
      <c r="B15" s="370" t="s">
        <v>679</v>
      </c>
      <c r="C15" s="371" t="s">
        <v>680</v>
      </c>
      <c r="D15" s="372">
        <f>SUM(E15,F15)</f>
        <v>68940578.09</v>
      </c>
      <c r="E15" s="373">
        <f>6861690.79+36383746+3250618</f>
        <v>46496054.79</v>
      </c>
      <c r="F15" s="372">
        <v>22444523.299999997</v>
      </c>
      <c r="G15" s="372">
        <v>0</v>
      </c>
      <c r="H15" s="434">
        <f t="shared" si="0"/>
        <v>745021.6855872003</v>
      </c>
      <c r="I15" s="73">
        <f t="shared" si="0"/>
        <v>0</v>
      </c>
    </row>
    <row r="16" spans="1:9" s="21" customFormat="1" ht="16.5" thickBot="1">
      <c r="A16" s="396"/>
      <c r="B16" s="389" t="s">
        <v>682</v>
      </c>
      <c r="C16" s="390" t="s">
        <v>684</v>
      </c>
      <c r="D16" s="379">
        <f>SUM(E16,F16)</f>
        <v>24249192.75</v>
      </c>
      <c r="E16" s="391">
        <f>1026170.3+1823092.95+21034666</f>
        <v>23883929.25</v>
      </c>
      <c r="F16" s="379">
        <v>365263.5</v>
      </c>
      <c r="G16" s="376">
        <v>0</v>
      </c>
      <c r="H16" s="435">
        <f t="shared" si="0"/>
        <v>12124.526986656045</v>
      </c>
      <c r="I16" s="74">
        <f t="shared" si="0"/>
        <v>0</v>
      </c>
    </row>
    <row r="17" spans="1:9" s="21" customFormat="1" ht="18.75" customHeight="1" thickBot="1">
      <c r="A17" s="392"/>
      <c r="B17" s="364" t="s">
        <v>681</v>
      </c>
      <c r="C17" s="393"/>
      <c r="D17" s="394">
        <f>SUM(D13:D16)</f>
        <v>500610279.34000003</v>
      </c>
      <c r="E17" s="395">
        <f>SUM(E13:E16)</f>
        <v>286891107.64</v>
      </c>
      <c r="F17" s="382">
        <f>SUM(F13:F16)</f>
        <v>213719171.7</v>
      </c>
      <c r="G17" s="382">
        <f>SUM(G13:G16)</f>
        <v>0</v>
      </c>
      <c r="H17" s="436">
        <f t="shared" si="0"/>
        <v>7094176.847241584</v>
      </c>
      <c r="I17" s="75">
        <f t="shared" si="0"/>
        <v>0</v>
      </c>
    </row>
    <row r="18" spans="1:10" s="93" customFormat="1" ht="24.75" customHeight="1" thickBot="1">
      <c r="A18" s="449" t="s">
        <v>982</v>
      </c>
      <c r="B18" s="450"/>
      <c r="C18" s="451"/>
      <c r="D18" s="89">
        <f>SUM(D17,D12,D8)</f>
        <v>1906139320.32</v>
      </c>
      <c r="E18" s="109">
        <f>SUM(E17,E12,E8)</f>
        <v>1566797762.55</v>
      </c>
      <c r="F18" s="110">
        <f>SUM(F17,F12,F8)</f>
        <v>339341557.77</v>
      </c>
      <c r="G18" s="90">
        <f>SUM(G8,G12,G17)</f>
        <v>0</v>
      </c>
      <c r="H18" s="438">
        <f t="shared" si="0"/>
        <v>11264076.139215294</v>
      </c>
      <c r="I18" s="91">
        <f>SUM(I8,I12,I17)</f>
        <v>0</v>
      </c>
      <c r="J18" s="92"/>
    </row>
    <row r="19" spans="2:5" ht="12.75">
      <c r="B19" s="8"/>
      <c r="C19" s="8"/>
      <c r="D19" s="18"/>
      <c r="E19" s="19"/>
    </row>
    <row r="20" ht="12.75">
      <c r="F20" s="76"/>
    </row>
    <row r="21" ht="12.75">
      <c r="F21" s="76"/>
    </row>
    <row r="22" spans="6:8" ht="12.75">
      <c r="F22" s="76"/>
      <c r="H22" s="76"/>
    </row>
    <row r="23" spans="6:8" ht="12.75">
      <c r="F23" s="76"/>
      <c r="H23" s="76"/>
    </row>
    <row r="24" spans="6:8" ht="12.75">
      <c r="F24" s="76"/>
      <c r="H24" s="76"/>
    </row>
    <row r="25" spans="6:8" ht="12.75">
      <c r="F25" s="76"/>
      <c r="H25" s="76"/>
    </row>
    <row r="26" ht="12.75">
      <c r="F26" s="76"/>
    </row>
    <row r="27" ht="12.75">
      <c r="F27" s="76"/>
    </row>
    <row r="28" ht="12.75">
      <c r="F28" s="76"/>
    </row>
    <row r="29" ht="12.75">
      <c r="F29" s="76"/>
    </row>
  </sheetData>
  <sheetProtection/>
  <mergeCells count="4">
    <mergeCell ref="A3:A7"/>
    <mergeCell ref="A9:A11"/>
    <mergeCell ref="A13:A15"/>
    <mergeCell ref="A18:C18"/>
  </mergeCells>
  <printOptions horizontalCentered="1"/>
  <pageMargins left="0.31496062992125984" right="0.31496062992125984" top="0.2755905511811024" bottom="0.35433070866141736" header="0.11811023622047245" footer="0.11811023622047245"/>
  <pageSetup fitToHeight="1" fitToWidth="1" horizontalDpi="600" verticalDpi="600" orientation="landscape" paperSize="8" r:id="rId1"/>
  <headerFooter alignWithMargins="0">
    <oddHeader>&amp;CInvestičné výdavky - projekty PPP (refundácia 480 mil. Sk / 15 933 081,06 €)</oddHeader>
    <oddFooter>&amp;C&amp;9&amp;P</oddFooter>
  </headerFooter>
  <ignoredErrors>
    <ignoredError sqref="H18 D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93" sqref="B93"/>
    </sheetView>
  </sheetViews>
  <sheetFormatPr defaultColWidth="9.00390625" defaultRowHeight="12.75"/>
  <cols>
    <col min="1" max="1" width="13.875" style="1" customWidth="1"/>
    <col min="2" max="2" width="39.75390625" style="1" customWidth="1"/>
    <col min="3" max="3" width="16.625" style="1" customWidth="1"/>
    <col min="4" max="4" width="18.625" style="57" customWidth="1"/>
    <col min="5" max="5" width="15.625" style="37" customWidth="1"/>
    <col min="6" max="6" width="23.625" style="20" hidden="1" customWidth="1"/>
    <col min="7" max="7" width="50.875" style="0" customWidth="1"/>
    <col min="10" max="10" width="17.25390625" style="0" customWidth="1"/>
    <col min="12" max="12" width="15.375" style="0" customWidth="1"/>
    <col min="13" max="13" width="14.875" style="0" customWidth="1"/>
    <col min="14" max="14" width="13.125" style="0" customWidth="1"/>
  </cols>
  <sheetData>
    <row r="1" spans="1:7" s="9" customFormat="1" ht="24.75" customHeight="1" thickBot="1">
      <c r="A1" s="105" t="s">
        <v>0</v>
      </c>
      <c r="B1" s="95" t="s">
        <v>1</v>
      </c>
      <c r="C1" s="102" t="s">
        <v>2</v>
      </c>
      <c r="D1" s="96" t="s">
        <v>860</v>
      </c>
      <c r="E1" s="97" t="s">
        <v>3</v>
      </c>
      <c r="F1" s="98" t="s">
        <v>874</v>
      </c>
      <c r="G1" s="95" t="s">
        <v>725</v>
      </c>
    </row>
    <row r="2" spans="1:7" s="21" customFormat="1" ht="13.5" customHeight="1">
      <c r="A2" s="398" t="s">
        <v>4</v>
      </c>
      <c r="B2" s="111" t="s">
        <v>5</v>
      </c>
      <c r="C2" s="400">
        <v>8506362</v>
      </c>
      <c r="D2" s="240">
        <f>C2/30.126</f>
        <v>282359.4901414061</v>
      </c>
      <c r="E2" s="241">
        <v>39792</v>
      </c>
      <c r="F2" s="250"/>
      <c r="G2" s="94" t="s">
        <v>769</v>
      </c>
    </row>
    <row r="3" spans="1:7" s="21" customFormat="1" ht="13.5" customHeight="1">
      <c r="A3" s="334" t="s">
        <v>7</v>
      </c>
      <c r="B3" s="77" t="s">
        <v>8</v>
      </c>
      <c r="C3" s="401">
        <v>32022</v>
      </c>
      <c r="D3" s="79">
        <f aca="true" t="shared" si="0" ref="D3:D65">C3/30.126</f>
        <v>1062.935670185222</v>
      </c>
      <c r="E3" s="80">
        <v>39813</v>
      </c>
      <c r="F3" s="252"/>
      <c r="G3" s="32" t="s">
        <v>809</v>
      </c>
    </row>
    <row r="4" spans="1:7" s="21" customFormat="1" ht="13.5" customHeight="1">
      <c r="A4" s="334" t="s">
        <v>9</v>
      </c>
      <c r="B4" s="77" t="s">
        <v>10</v>
      </c>
      <c r="C4" s="401">
        <v>6480</v>
      </c>
      <c r="D4" s="79">
        <f t="shared" si="0"/>
        <v>215.09659430392352</v>
      </c>
      <c r="E4" s="80">
        <v>39813</v>
      </c>
      <c r="F4" s="252"/>
      <c r="G4" s="32" t="s">
        <v>842</v>
      </c>
    </row>
    <row r="5" spans="1:7" s="21" customFormat="1" ht="13.5" customHeight="1">
      <c r="A5" s="334" t="s">
        <v>11</v>
      </c>
      <c r="B5" s="77" t="s">
        <v>12</v>
      </c>
      <c r="C5" s="401">
        <v>92666</v>
      </c>
      <c r="D5" s="79">
        <f t="shared" si="0"/>
        <v>3075.9476863838545</v>
      </c>
      <c r="E5" s="80">
        <v>39813</v>
      </c>
      <c r="F5" s="252"/>
      <c r="G5" s="32" t="s">
        <v>809</v>
      </c>
    </row>
    <row r="6" spans="1:7" s="21" customFormat="1" ht="13.5" customHeight="1">
      <c r="A6" s="334" t="s">
        <v>13</v>
      </c>
      <c r="B6" s="77" t="s">
        <v>14</v>
      </c>
      <c r="C6" s="401">
        <v>3554</v>
      </c>
      <c r="D6" s="79">
        <f t="shared" si="0"/>
        <v>117.97118767841731</v>
      </c>
      <c r="E6" s="80">
        <v>39813</v>
      </c>
      <c r="F6" s="252"/>
      <c r="G6" s="32" t="s">
        <v>811</v>
      </c>
    </row>
    <row r="7" spans="1:7" s="21" customFormat="1" ht="13.5" customHeight="1">
      <c r="A7" s="334" t="s">
        <v>15</v>
      </c>
      <c r="B7" s="77" t="s">
        <v>14</v>
      </c>
      <c r="C7" s="401">
        <v>3536</v>
      </c>
      <c r="D7" s="79">
        <f t="shared" si="0"/>
        <v>117.3736971386842</v>
      </c>
      <c r="E7" s="80">
        <v>39813</v>
      </c>
      <c r="F7" s="252"/>
      <c r="G7" s="32" t="s">
        <v>811</v>
      </c>
    </row>
    <row r="8" spans="1:7" s="21" customFormat="1" ht="13.5" customHeight="1">
      <c r="A8" s="334" t="s">
        <v>16</v>
      </c>
      <c r="B8" s="77" t="s">
        <v>14</v>
      </c>
      <c r="C8" s="401">
        <v>3536</v>
      </c>
      <c r="D8" s="79">
        <f t="shared" si="0"/>
        <v>117.3736971386842</v>
      </c>
      <c r="E8" s="80">
        <v>39813</v>
      </c>
      <c r="F8" s="252"/>
      <c r="G8" s="32" t="s">
        <v>811</v>
      </c>
    </row>
    <row r="9" spans="1:7" s="21" customFormat="1" ht="13.5" customHeight="1">
      <c r="A9" s="334" t="s">
        <v>17</v>
      </c>
      <c r="B9" s="77" t="s">
        <v>14</v>
      </c>
      <c r="C9" s="401">
        <v>3518</v>
      </c>
      <c r="D9" s="79">
        <f t="shared" si="0"/>
        <v>116.77620659895106</v>
      </c>
      <c r="E9" s="80">
        <v>39813</v>
      </c>
      <c r="F9" s="252"/>
      <c r="G9" s="32" t="s">
        <v>811</v>
      </c>
    </row>
    <row r="10" spans="1:7" s="21" customFormat="1" ht="13.5" customHeight="1">
      <c r="A10" s="334" t="s">
        <v>18</v>
      </c>
      <c r="B10" s="77" t="s">
        <v>14</v>
      </c>
      <c r="C10" s="401">
        <v>3804</v>
      </c>
      <c r="D10" s="79">
        <f t="shared" si="0"/>
        <v>126.26966739693287</v>
      </c>
      <c r="E10" s="80">
        <v>39813</v>
      </c>
      <c r="F10" s="252"/>
      <c r="G10" s="32" t="s">
        <v>811</v>
      </c>
    </row>
    <row r="11" spans="1:7" s="21" customFormat="1" ht="13.5" customHeight="1">
      <c r="A11" s="334" t="s">
        <v>19</v>
      </c>
      <c r="B11" s="77" t="s">
        <v>14</v>
      </c>
      <c r="C11" s="401">
        <v>3813</v>
      </c>
      <c r="D11" s="79">
        <f t="shared" si="0"/>
        <v>126.56841266679943</v>
      </c>
      <c r="E11" s="80">
        <v>39813</v>
      </c>
      <c r="F11" s="252"/>
      <c r="G11" s="32" t="s">
        <v>811</v>
      </c>
    </row>
    <row r="12" spans="1:7" s="21" customFormat="1" ht="13.5" customHeight="1">
      <c r="A12" s="334" t="s">
        <v>20</v>
      </c>
      <c r="B12" s="77" t="s">
        <v>14</v>
      </c>
      <c r="C12" s="401">
        <v>3813</v>
      </c>
      <c r="D12" s="79">
        <f t="shared" si="0"/>
        <v>126.56841266679943</v>
      </c>
      <c r="E12" s="80">
        <v>39813</v>
      </c>
      <c r="F12" s="252"/>
      <c r="G12" s="32" t="s">
        <v>811</v>
      </c>
    </row>
    <row r="13" spans="1:7" s="21" customFormat="1" ht="13.5" customHeight="1">
      <c r="A13" s="334" t="s">
        <v>21</v>
      </c>
      <c r="B13" s="77" t="s">
        <v>14</v>
      </c>
      <c r="C13" s="401">
        <v>3840</v>
      </c>
      <c r="D13" s="79">
        <f t="shared" si="0"/>
        <v>127.46464847639912</v>
      </c>
      <c r="E13" s="80">
        <v>39813</v>
      </c>
      <c r="F13" s="252"/>
      <c r="G13" s="32" t="s">
        <v>811</v>
      </c>
    </row>
    <row r="14" spans="1:7" s="21" customFormat="1" ht="13.5" customHeight="1">
      <c r="A14" s="334" t="s">
        <v>22</v>
      </c>
      <c r="B14" s="77" t="s">
        <v>14</v>
      </c>
      <c r="C14" s="401">
        <v>3804</v>
      </c>
      <c r="D14" s="79">
        <f t="shared" si="0"/>
        <v>126.26966739693287</v>
      </c>
      <c r="E14" s="80">
        <v>39813</v>
      </c>
      <c r="F14" s="252"/>
      <c r="G14" s="32" t="s">
        <v>811</v>
      </c>
    </row>
    <row r="15" spans="1:7" s="21" customFormat="1" ht="13.5" customHeight="1">
      <c r="A15" s="334" t="s">
        <v>23</v>
      </c>
      <c r="B15" s="77" t="s">
        <v>14</v>
      </c>
      <c r="C15" s="401">
        <v>3867</v>
      </c>
      <c r="D15" s="79">
        <f t="shared" si="0"/>
        <v>128.3608842859988</v>
      </c>
      <c r="E15" s="80">
        <v>39813</v>
      </c>
      <c r="F15" s="252"/>
      <c r="G15" s="32" t="s">
        <v>811</v>
      </c>
    </row>
    <row r="16" spans="1:7" s="21" customFormat="1" ht="13.5" customHeight="1">
      <c r="A16" s="334" t="s">
        <v>24</v>
      </c>
      <c r="B16" s="77" t="s">
        <v>25</v>
      </c>
      <c r="C16" s="401">
        <v>78000</v>
      </c>
      <c r="D16" s="79">
        <f t="shared" si="0"/>
        <v>2589.1256721768573</v>
      </c>
      <c r="E16" s="80">
        <v>39794</v>
      </c>
      <c r="F16" s="252"/>
      <c r="G16" s="32" t="s">
        <v>843</v>
      </c>
    </row>
    <row r="17" spans="1:7" s="21" customFormat="1" ht="13.5" customHeight="1">
      <c r="A17" s="334" t="s">
        <v>26</v>
      </c>
      <c r="B17" s="77" t="s">
        <v>27</v>
      </c>
      <c r="C17" s="401">
        <v>205.5</v>
      </c>
      <c r="D17" s="79">
        <f t="shared" si="0"/>
        <v>6.821350328619797</v>
      </c>
      <c r="E17" s="80">
        <v>39794</v>
      </c>
      <c r="F17" s="252"/>
      <c r="G17" s="32" t="s">
        <v>809</v>
      </c>
    </row>
    <row r="18" spans="1:7" s="21" customFormat="1" ht="13.5" customHeight="1">
      <c r="A18" s="334" t="s">
        <v>28</v>
      </c>
      <c r="B18" s="77" t="s">
        <v>29</v>
      </c>
      <c r="C18" s="401">
        <v>28236</v>
      </c>
      <c r="D18" s="79">
        <f t="shared" si="0"/>
        <v>937.2634933280223</v>
      </c>
      <c r="E18" s="80">
        <v>39794</v>
      </c>
      <c r="F18" s="252"/>
      <c r="G18" s="32" t="s">
        <v>809</v>
      </c>
    </row>
    <row r="19" spans="1:7" s="21" customFormat="1" ht="13.5" customHeight="1">
      <c r="A19" s="334" t="s">
        <v>30</v>
      </c>
      <c r="B19" s="77" t="s">
        <v>31</v>
      </c>
      <c r="C19" s="401">
        <v>33123.5</v>
      </c>
      <c r="D19" s="79">
        <f t="shared" si="0"/>
        <v>1099.4987718250015</v>
      </c>
      <c r="E19" s="80">
        <v>39794</v>
      </c>
      <c r="F19" s="252"/>
      <c r="G19" s="32" t="s">
        <v>809</v>
      </c>
    </row>
    <row r="20" spans="1:7" s="21" customFormat="1" ht="13.5" customHeight="1">
      <c r="A20" s="334" t="s">
        <v>32</v>
      </c>
      <c r="B20" s="77" t="s">
        <v>33</v>
      </c>
      <c r="C20" s="401">
        <v>2924.5</v>
      </c>
      <c r="D20" s="79">
        <f t="shared" si="0"/>
        <v>97.07561574719512</v>
      </c>
      <c r="E20" s="80">
        <v>39794</v>
      </c>
      <c r="F20" s="252"/>
      <c r="G20" s="32" t="s">
        <v>809</v>
      </c>
    </row>
    <row r="21" spans="1:7" s="21" customFormat="1" ht="13.5" customHeight="1">
      <c r="A21" s="334" t="s">
        <v>34</v>
      </c>
      <c r="B21" s="77" t="s">
        <v>35</v>
      </c>
      <c r="C21" s="401">
        <v>20484.5</v>
      </c>
      <c r="D21" s="79">
        <f t="shared" si="0"/>
        <v>679.9608311757286</v>
      </c>
      <c r="E21" s="80">
        <v>39794</v>
      </c>
      <c r="F21" s="252"/>
      <c r="G21" s="32" t="s">
        <v>809</v>
      </c>
    </row>
    <row r="22" spans="1:7" s="21" customFormat="1" ht="13.5" customHeight="1">
      <c r="A22" s="334" t="s">
        <v>36</v>
      </c>
      <c r="B22" s="77" t="s">
        <v>37</v>
      </c>
      <c r="C22" s="401">
        <v>7895</v>
      </c>
      <c r="D22" s="79">
        <f t="shared" si="0"/>
        <v>262.06598951072164</v>
      </c>
      <c r="E22" s="80">
        <v>39794</v>
      </c>
      <c r="F22" s="252"/>
      <c r="G22" s="32" t="s">
        <v>809</v>
      </c>
    </row>
    <row r="23" spans="1:7" s="21" customFormat="1" ht="13.5" customHeight="1">
      <c r="A23" s="334" t="s">
        <v>38</v>
      </c>
      <c r="B23" s="77" t="s">
        <v>39</v>
      </c>
      <c r="C23" s="401">
        <v>632.5</v>
      </c>
      <c r="D23" s="79">
        <f t="shared" si="0"/>
        <v>20.995153687844386</v>
      </c>
      <c r="E23" s="80">
        <v>39794</v>
      </c>
      <c r="F23" s="252"/>
      <c r="G23" s="32" t="s">
        <v>809</v>
      </c>
    </row>
    <row r="24" spans="1:7" s="21" customFormat="1" ht="13.5" customHeight="1">
      <c r="A24" s="334" t="s">
        <v>40</v>
      </c>
      <c r="B24" s="77" t="s">
        <v>41</v>
      </c>
      <c r="C24" s="401">
        <v>177425.5</v>
      </c>
      <c r="D24" s="79">
        <f t="shared" si="0"/>
        <v>5889.447653189935</v>
      </c>
      <c r="E24" s="80">
        <v>39792</v>
      </c>
      <c r="F24" s="252"/>
      <c r="G24" s="32" t="s">
        <v>809</v>
      </c>
    </row>
    <row r="25" spans="1:7" s="21" customFormat="1" ht="13.5" customHeight="1">
      <c r="A25" s="334" t="s">
        <v>42</v>
      </c>
      <c r="B25" s="77" t="s">
        <v>43</v>
      </c>
      <c r="C25" s="401">
        <v>4340</v>
      </c>
      <c r="D25" s="79">
        <f t="shared" si="0"/>
        <v>144.06160791343027</v>
      </c>
      <c r="E25" s="80">
        <v>39784</v>
      </c>
      <c r="F25" s="252"/>
      <c r="G25" s="32" t="s">
        <v>811</v>
      </c>
    </row>
    <row r="26" spans="1:7" s="21" customFormat="1" ht="13.5" customHeight="1">
      <c r="A26" s="334" t="s">
        <v>44</v>
      </c>
      <c r="B26" s="77" t="s">
        <v>43</v>
      </c>
      <c r="C26" s="401">
        <v>3896</v>
      </c>
      <c r="D26" s="79">
        <f t="shared" si="0"/>
        <v>129.3235079333466</v>
      </c>
      <c r="E26" s="80">
        <v>39772</v>
      </c>
      <c r="F26" s="252"/>
      <c r="G26" s="32" t="s">
        <v>811</v>
      </c>
    </row>
    <row r="27" spans="1:7" s="21" customFormat="1" ht="13.5" customHeight="1">
      <c r="A27" s="334" t="s">
        <v>45</v>
      </c>
      <c r="B27" s="77" t="s">
        <v>43</v>
      </c>
      <c r="C27" s="401">
        <v>4516</v>
      </c>
      <c r="D27" s="79">
        <f t="shared" si="0"/>
        <v>149.9037376352652</v>
      </c>
      <c r="E27" s="80">
        <v>39772</v>
      </c>
      <c r="F27" s="252"/>
      <c r="G27" s="32" t="s">
        <v>811</v>
      </c>
    </row>
    <row r="28" spans="1:7" s="21" customFormat="1" ht="13.5" customHeight="1">
      <c r="A28" s="334" t="s">
        <v>46</v>
      </c>
      <c r="B28" s="77" t="s">
        <v>43</v>
      </c>
      <c r="C28" s="401">
        <v>4776</v>
      </c>
      <c r="D28" s="79">
        <f t="shared" si="0"/>
        <v>158.5341565425214</v>
      </c>
      <c r="E28" s="80">
        <v>39772</v>
      </c>
      <c r="F28" s="252"/>
      <c r="G28" s="32" t="s">
        <v>811</v>
      </c>
    </row>
    <row r="29" spans="1:7" s="21" customFormat="1" ht="13.5" customHeight="1">
      <c r="A29" s="334" t="s">
        <v>47</v>
      </c>
      <c r="B29" s="77" t="s">
        <v>43</v>
      </c>
      <c r="C29" s="401">
        <v>4304</v>
      </c>
      <c r="D29" s="79">
        <f t="shared" si="0"/>
        <v>142.866626833964</v>
      </c>
      <c r="E29" s="80">
        <v>39772</v>
      </c>
      <c r="F29" s="252"/>
      <c r="G29" s="32" t="s">
        <v>811</v>
      </c>
    </row>
    <row r="30" spans="1:7" s="21" customFormat="1" ht="13.5" customHeight="1">
      <c r="A30" s="334" t="s">
        <v>48</v>
      </c>
      <c r="B30" s="77" t="s">
        <v>43</v>
      </c>
      <c r="C30" s="401">
        <v>4880</v>
      </c>
      <c r="D30" s="79">
        <f t="shared" si="0"/>
        <v>161.98632410542388</v>
      </c>
      <c r="E30" s="80">
        <v>39772</v>
      </c>
      <c r="F30" s="252"/>
      <c r="G30" s="32" t="s">
        <v>811</v>
      </c>
    </row>
    <row r="31" spans="1:7" s="21" customFormat="1" ht="13.5" customHeight="1">
      <c r="A31" s="334" t="s">
        <v>49</v>
      </c>
      <c r="B31" s="77" t="s">
        <v>43</v>
      </c>
      <c r="C31" s="401">
        <v>5908</v>
      </c>
      <c r="D31" s="79">
        <f t="shared" si="0"/>
        <v>196.1096727079599</v>
      </c>
      <c r="E31" s="80">
        <v>39772</v>
      </c>
      <c r="F31" s="252"/>
      <c r="G31" s="32" t="s">
        <v>811</v>
      </c>
    </row>
    <row r="32" spans="1:7" s="21" customFormat="1" ht="13.5" customHeight="1">
      <c r="A32" s="334" t="s">
        <v>50</v>
      </c>
      <c r="B32" s="77" t="s">
        <v>43</v>
      </c>
      <c r="C32" s="401">
        <v>4280</v>
      </c>
      <c r="D32" s="79">
        <f t="shared" si="0"/>
        <v>142.06997278098652</v>
      </c>
      <c r="E32" s="80">
        <v>39772</v>
      </c>
      <c r="F32" s="252"/>
      <c r="G32" s="32" t="s">
        <v>811</v>
      </c>
    </row>
    <row r="33" spans="1:7" s="21" customFormat="1" ht="13.5" customHeight="1">
      <c r="A33" s="334" t="s">
        <v>51</v>
      </c>
      <c r="B33" s="77" t="s">
        <v>43</v>
      </c>
      <c r="C33" s="401">
        <v>3932</v>
      </c>
      <c r="D33" s="79">
        <f t="shared" si="0"/>
        <v>130.51848901281284</v>
      </c>
      <c r="E33" s="80">
        <v>39772</v>
      </c>
      <c r="F33" s="252"/>
      <c r="G33" s="32" t="s">
        <v>811</v>
      </c>
    </row>
    <row r="34" spans="1:7" s="21" customFormat="1" ht="13.5" customHeight="1">
      <c r="A34" s="334" t="s">
        <v>52</v>
      </c>
      <c r="B34" s="77" t="s">
        <v>53</v>
      </c>
      <c r="C34" s="401">
        <v>49591</v>
      </c>
      <c r="D34" s="79">
        <f t="shared" si="0"/>
        <v>1646.119630883622</v>
      </c>
      <c r="E34" s="80">
        <v>39616</v>
      </c>
      <c r="F34" s="252"/>
      <c r="G34" s="32" t="s">
        <v>812</v>
      </c>
    </row>
    <row r="35" spans="1:7" s="21" customFormat="1" ht="13.5" customHeight="1">
      <c r="A35" s="334" t="s">
        <v>54</v>
      </c>
      <c r="B35" s="77" t="s">
        <v>55</v>
      </c>
      <c r="C35" s="401">
        <v>86588</v>
      </c>
      <c r="D35" s="79">
        <f t="shared" si="0"/>
        <v>2874.195047467304</v>
      </c>
      <c r="E35" s="80">
        <v>39594</v>
      </c>
      <c r="F35" s="252"/>
      <c r="G35" s="32" t="s">
        <v>812</v>
      </c>
    </row>
    <row r="36" spans="1:7" s="21" customFormat="1" ht="13.5" customHeight="1">
      <c r="A36" s="334" t="s">
        <v>56</v>
      </c>
      <c r="B36" s="77" t="s">
        <v>57</v>
      </c>
      <c r="C36" s="401">
        <v>10431</v>
      </c>
      <c r="D36" s="79">
        <f t="shared" si="0"/>
        <v>346.24576777534355</v>
      </c>
      <c r="E36" s="80">
        <v>39594</v>
      </c>
      <c r="F36" s="252"/>
      <c r="G36" s="32" t="s">
        <v>812</v>
      </c>
    </row>
    <row r="37" spans="1:7" s="244" customFormat="1" ht="13.5" customHeight="1">
      <c r="A37" s="337" t="s">
        <v>58</v>
      </c>
      <c r="B37" s="112" t="s">
        <v>59</v>
      </c>
      <c r="C37" s="402">
        <v>1926</v>
      </c>
      <c r="D37" s="79">
        <f t="shared" si="0"/>
        <v>63.93148775144393</v>
      </c>
      <c r="E37" s="243">
        <v>39535</v>
      </c>
      <c r="F37" s="254"/>
      <c r="G37" s="32" t="s">
        <v>809</v>
      </c>
    </row>
    <row r="38" spans="1:7" s="21" customFormat="1" ht="13.5" customHeight="1">
      <c r="A38" s="334" t="s">
        <v>60</v>
      </c>
      <c r="B38" s="77" t="s">
        <v>61</v>
      </c>
      <c r="C38" s="401">
        <v>270211</v>
      </c>
      <c r="D38" s="79">
        <f t="shared" si="0"/>
        <v>8969.36201287924</v>
      </c>
      <c r="E38" s="80">
        <v>39535</v>
      </c>
      <c r="F38" s="252"/>
      <c r="G38" s="32" t="s">
        <v>812</v>
      </c>
    </row>
    <row r="39" spans="1:7" s="21" customFormat="1" ht="13.5" customHeight="1">
      <c r="A39" s="334" t="s">
        <v>62</v>
      </c>
      <c r="B39" s="77" t="s">
        <v>63</v>
      </c>
      <c r="C39" s="401">
        <v>6587</v>
      </c>
      <c r="D39" s="79">
        <f t="shared" si="0"/>
        <v>218.64834362344817</v>
      </c>
      <c r="E39" s="80">
        <v>39535</v>
      </c>
      <c r="F39" s="252"/>
      <c r="G39" s="32" t="s">
        <v>812</v>
      </c>
    </row>
    <row r="40" spans="1:7" s="21" customFormat="1" ht="13.5" customHeight="1">
      <c r="A40" s="334" t="s">
        <v>64</v>
      </c>
      <c r="B40" s="77" t="s">
        <v>65</v>
      </c>
      <c r="C40" s="401">
        <v>329</v>
      </c>
      <c r="D40" s="79">
        <f t="shared" si="0"/>
        <v>10.920799309566487</v>
      </c>
      <c r="E40" s="80">
        <v>39535</v>
      </c>
      <c r="F40" s="252"/>
      <c r="G40" s="32" t="s">
        <v>812</v>
      </c>
    </row>
    <row r="41" spans="1:7" s="21" customFormat="1" ht="13.5" customHeight="1">
      <c r="A41" s="334" t="s">
        <v>66</v>
      </c>
      <c r="B41" s="77" t="s">
        <v>67</v>
      </c>
      <c r="C41" s="401">
        <v>3293</v>
      </c>
      <c r="D41" s="79">
        <f t="shared" si="0"/>
        <v>109.30757485228706</v>
      </c>
      <c r="E41" s="80">
        <v>39535</v>
      </c>
      <c r="F41" s="252"/>
      <c r="G41" s="32" t="s">
        <v>812</v>
      </c>
    </row>
    <row r="42" spans="1:7" s="21" customFormat="1" ht="13.5" customHeight="1">
      <c r="A42" s="334" t="s">
        <v>68</v>
      </c>
      <c r="B42" s="77" t="s">
        <v>69</v>
      </c>
      <c r="C42" s="401">
        <v>1315</v>
      </c>
      <c r="D42" s="79">
        <f t="shared" si="0"/>
        <v>43.650003319391885</v>
      </c>
      <c r="E42" s="80">
        <v>39535</v>
      </c>
      <c r="F42" s="252"/>
      <c r="G42" s="32" t="s">
        <v>812</v>
      </c>
    </row>
    <row r="43" spans="1:7" s="21" customFormat="1" ht="13.5" customHeight="1">
      <c r="A43" s="334" t="s">
        <v>70</v>
      </c>
      <c r="B43" s="77" t="s">
        <v>71</v>
      </c>
      <c r="C43" s="401">
        <v>135105</v>
      </c>
      <c r="D43" s="79">
        <f t="shared" si="0"/>
        <v>4484.664409480183</v>
      </c>
      <c r="E43" s="80">
        <v>39535</v>
      </c>
      <c r="F43" s="252"/>
      <c r="G43" s="32" t="s">
        <v>812</v>
      </c>
    </row>
    <row r="44" spans="1:7" s="21" customFormat="1" ht="13.5" customHeight="1">
      <c r="A44" s="334" t="s">
        <v>72</v>
      </c>
      <c r="B44" s="77" t="s">
        <v>73</v>
      </c>
      <c r="C44" s="401">
        <v>19732</v>
      </c>
      <c r="D44" s="79">
        <f t="shared" si="0"/>
        <v>654.9824072229967</v>
      </c>
      <c r="E44" s="80">
        <v>39535</v>
      </c>
      <c r="F44" s="252"/>
      <c r="G44" s="32" t="s">
        <v>812</v>
      </c>
    </row>
    <row r="45" spans="1:7" s="21" customFormat="1" ht="13.5" customHeight="1">
      <c r="A45" s="334" t="s">
        <v>74</v>
      </c>
      <c r="B45" s="77" t="s">
        <v>75</v>
      </c>
      <c r="C45" s="401">
        <v>265452</v>
      </c>
      <c r="D45" s="79">
        <f t="shared" si="0"/>
        <v>8811.392152957578</v>
      </c>
      <c r="E45" s="80">
        <v>39525</v>
      </c>
      <c r="F45" s="252"/>
      <c r="G45" s="32" t="s">
        <v>812</v>
      </c>
    </row>
    <row r="46" spans="1:7" s="21" customFormat="1" ht="13.5" customHeight="1">
      <c r="A46" s="334" t="s">
        <v>76</v>
      </c>
      <c r="B46" s="77" t="s">
        <v>77</v>
      </c>
      <c r="C46" s="401">
        <v>13174</v>
      </c>
      <c r="D46" s="79">
        <f t="shared" si="0"/>
        <v>437.29668724689634</v>
      </c>
      <c r="E46" s="80">
        <v>39525</v>
      </c>
      <c r="F46" s="252"/>
      <c r="G46" s="32" t="s">
        <v>812</v>
      </c>
    </row>
    <row r="47" spans="1:7" s="21" customFormat="1" ht="13.5" customHeight="1">
      <c r="A47" s="334" t="s">
        <v>78</v>
      </c>
      <c r="B47" s="77" t="s">
        <v>79</v>
      </c>
      <c r="C47" s="401">
        <v>26760</v>
      </c>
      <c r="D47" s="79">
        <f t="shared" si="0"/>
        <v>888.2692690699064</v>
      </c>
      <c r="E47" s="80">
        <v>39525</v>
      </c>
      <c r="F47" s="252"/>
      <c r="G47" s="32" t="s">
        <v>812</v>
      </c>
    </row>
    <row r="48" spans="1:7" s="21" customFormat="1" ht="13.5" customHeight="1">
      <c r="A48" s="334" t="s">
        <v>80</v>
      </c>
      <c r="B48" s="77" t="s">
        <v>81</v>
      </c>
      <c r="C48" s="401">
        <v>26760</v>
      </c>
      <c r="D48" s="79">
        <f t="shared" si="0"/>
        <v>888.2692690699064</v>
      </c>
      <c r="E48" s="80">
        <v>39525</v>
      </c>
      <c r="F48" s="252"/>
      <c r="G48" s="32" t="s">
        <v>812</v>
      </c>
    </row>
    <row r="49" spans="1:7" s="244" customFormat="1" ht="13.5" customHeight="1">
      <c r="A49" s="337" t="s">
        <v>82</v>
      </c>
      <c r="B49" s="112" t="s">
        <v>83</v>
      </c>
      <c r="C49" s="402">
        <v>784502.2</v>
      </c>
      <c r="D49" s="79">
        <f t="shared" si="0"/>
        <v>26040.702383323372</v>
      </c>
      <c r="E49" s="243">
        <v>39815</v>
      </c>
      <c r="F49" s="254"/>
      <c r="G49" s="33" t="s">
        <v>844</v>
      </c>
    </row>
    <row r="50" spans="1:7" s="21" customFormat="1" ht="13.5" customHeight="1">
      <c r="A50" s="334" t="s">
        <v>84</v>
      </c>
      <c r="B50" s="77" t="s">
        <v>85</v>
      </c>
      <c r="C50" s="401">
        <v>402600</v>
      </c>
      <c r="D50" s="79">
        <f t="shared" si="0"/>
        <v>13363.87173869747</v>
      </c>
      <c r="E50" s="80">
        <v>39804</v>
      </c>
      <c r="F50" s="252"/>
      <c r="G50" s="32" t="s">
        <v>845</v>
      </c>
    </row>
    <row r="51" spans="1:7" s="21" customFormat="1" ht="13.5" customHeight="1">
      <c r="A51" s="334" t="s">
        <v>86</v>
      </c>
      <c r="B51" s="77" t="s">
        <v>87</v>
      </c>
      <c r="C51" s="401">
        <v>16795.8</v>
      </c>
      <c r="D51" s="79">
        <f t="shared" si="0"/>
        <v>557.5184226249751</v>
      </c>
      <c r="E51" s="80">
        <v>39800</v>
      </c>
      <c r="F51" s="252"/>
      <c r="G51" s="32" t="s">
        <v>846</v>
      </c>
    </row>
    <row r="52" spans="1:7" s="21" customFormat="1" ht="13.5" customHeight="1">
      <c r="A52" s="334" t="s">
        <v>88</v>
      </c>
      <c r="B52" s="77" t="s">
        <v>87</v>
      </c>
      <c r="C52" s="401">
        <v>10205.9</v>
      </c>
      <c r="D52" s="79">
        <f t="shared" si="0"/>
        <v>338.7738166367921</v>
      </c>
      <c r="E52" s="80">
        <v>39800</v>
      </c>
      <c r="F52" s="252"/>
      <c r="G52" s="32" t="s">
        <v>811</v>
      </c>
    </row>
    <row r="53" spans="1:7" s="21" customFormat="1" ht="13.5" customHeight="1">
      <c r="A53" s="334" t="s">
        <v>89</v>
      </c>
      <c r="B53" s="77" t="s">
        <v>90</v>
      </c>
      <c r="C53" s="401">
        <v>100411.5</v>
      </c>
      <c r="D53" s="79">
        <f t="shared" si="0"/>
        <v>3333.0511850229036</v>
      </c>
      <c r="E53" s="80">
        <v>39801</v>
      </c>
      <c r="F53" s="252"/>
      <c r="G53" s="32" t="s">
        <v>790</v>
      </c>
    </row>
    <row r="54" spans="1:7" s="21" customFormat="1" ht="13.5" customHeight="1">
      <c r="A54" s="334" t="s">
        <v>91</v>
      </c>
      <c r="B54" s="77" t="s">
        <v>92</v>
      </c>
      <c r="C54" s="401">
        <v>705.9</v>
      </c>
      <c r="D54" s="79">
        <f t="shared" si="0"/>
        <v>23.431587333200557</v>
      </c>
      <c r="E54" s="80">
        <v>39805</v>
      </c>
      <c r="F54" s="252"/>
      <c r="G54" s="32" t="s">
        <v>847</v>
      </c>
    </row>
    <row r="55" spans="1:7" s="21" customFormat="1" ht="13.5" customHeight="1">
      <c r="A55" s="334" t="s">
        <v>93</v>
      </c>
      <c r="B55" s="77" t="s">
        <v>83</v>
      </c>
      <c r="C55" s="401">
        <v>1076946</v>
      </c>
      <c r="D55" s="79">
        <f t="shared" si="0"/>
        <v>35748.058155745864</v>
      </c>
      <c r="E55" s="80">
        <v>39794</v>
      </c>
      <c r="F55" s="252"/>
      <c r="G55" s="32" t="s">
        <v>844</v>
      </c>
    </row>
    <row r="56" spans="1:7" s="21" customFormat="1" ht="13.5" customHeight="1">
      <c r="A56" s="334" t="s">
        <v>94</v>
      </c>
      <c r="B56" s="77" t="s">
        <v>95</v>
      </c>
      <c r="C56" s="401">
        <v>14000</v>
      </c>
      <c r="D56" s="79">
        <f t="shared" si="0"/>
        <v>464.7148642368718</v>
      </c>
      <c r="E56" s="80">
        <v>39794</v>
      </c>
      <c r="F56" s="252"/>
      <c r="G56" s="32" t="s">
        <v>848</v>
      </c>
    </row>
    <row r="57" spans="1:7" s="21" customFormat="1" ht="13.5" customHeight="1">
      <c r="A57" s="334" t="s">
        <v>96</v>
      </c>
      <c r="B57" s="77" t="s">
        <v>97</v>
      </c>
      <c r="C57" s="401">
        <v>400</v>
      </c>
      <c r="D57" s="79">
        <f t="shared" si="0"/>
        <v>13.277567549624909</v>
      </c>
      <c r="E57" s="80">
        <v>39790</v>
      </c>
      <c r="F57" s="252"/>
      <c r="G57" s="32" t="s">
        <v>849</v>
      </c>
    </row>
    <row r="58" spans="1:7" s="21" customFormat="1" ht="13.5" customHeight="1">
      <c r="A58" s="334" t="s">
        <v>98</v>
      </c>
      <c r="B58" s="77" t="s">
        <v>99</v>
      </c>
      <c r="C58" s="401">
        <v>251.4</v>
      </c>
      <c r="D58" s="79">
        <f t="shared" si="0"/>
        <v>8.344951204939255</v>
      </c>
      <c r="E58" s="80">
        <v>39741</v>
      </c>
      <c r="F58" s="252"/>
      <c r="G58" s="32" t="s">
        <v>850</v>
      </c>
    </row>
    <row r="59" spans="1:7" s="21" customFormat="1" ht="13.5" customHeight="1">
      <c r="A59" s="334" t="s">
        <v>100</v>
      </c>
      <c r="B59" s="77" t="s">
        <v>101</v>
      </c>
      <c r="C59" s="401">
        <v>61525</v>
      </c>
      <c r="D59" s="79">
        <f t="shared" si="0"/>
        <v>2042.2558587266813</v>
      </c>
      <c r="E59" s="80">
        <v>39785</v>
      </c>
      <c r="F59" s="252"/>
      <c r="G59" s="32" t="s">
        <v>829</v>
      </c>
    </row>
    <row r="60" spans="1:7" s="21" customFormat="1" ht="13.5" customHeight="1">
      <c r="A60" s="334" t="s">
        <v>102</v>
      </c>
      <c r="B60" s="77" t="s">
        <v>83</v>
      </c>
      <c r="C60" s="401">
        <v>705755.1</v>
      </c>
      <c r="D60" s="79">
        <f t="shared" si="0"/>
        <v>23426.777534355704</v>
      </c>
      <c r="E60" s="80">
        <v>39764</v>
      </c>
      <c r="F60" s="252"/>
      <c r="G60" s="32" t="s">
        <v>844</v>
      </c>
    </row>
    <row r="61" spans="1:7" s="21" customFormat="1" ht="13.5" customHeight="1">
      <c r="A61" s="334" t="s">
        <v>103</v>
      </c>
      <c r="B61" s="77" t="s">
        <v>104</v>
      </c>
      <c r="C61" s="401">
        <v>58500</v>
      </c>
      <c r="D61" s="79">
        <f t="shared" si="0"/>
        <v>1941.8442541326428</v>
      </c>
      <c r="E61" s="80">
        <v>39765</v>
      </c>
      <c r="F61" s="252"/>
      <c r="G61" s="32" t="s">
        <v>824</v>
      </c>
    </row>
    <row r="62" spans="1:7" s="21" customFormat="1" ht="13.5" customHeight="1">
      <c r="A62" s="334" t="s">
        <v>105</v>
      </c>
      <c r="B62" s="77" t="s">
        <v>104</v>
      </c>
      <c r="C62" s="401">
        <v>13500</v>
      </c>
      <c r="D62" s="79">
        <f t="shared" si="0"/>
        <v>448.11790479984063</v>
      </c>
      <c r="E62" s="80">
        <v>39765</v>
      </c>
      <c r="F62" s="252"/>
      <c r="G62" s="32" t="s">
        <v>851</v>
      </c>
    </row>
    <row r="63" spans="1:7" s="21" customFormat="1" ht="13.5" customHeight="1">
      <c r="A63" s="334" t="s">
        <v>106</v>
      </c>
      <c r="B63" s="77" t="s">
        <v>107</v>
      </c>
      <c r="C63" s="401">
        <v>3000</v>
      </c>
      <c r="D63" s="79">
        <f t="shared" si="0"/>
        <v>99.58175662218682</v>
      </c>
      <c r="E63" s="80">
        <v>39759</v>
      </c>
      <c r="F63" s="252"/>
      <c r="G63" s="32" t="s">
        <v>852</v>
      </c>
    </row>
    <row r="64" spans="1:7" s="244" customFormat="1" ht="13.5" customHeight="1">
      <c r="A64" s="337" t="s">
        <v>108</v>
      </c>
      <c r="B64" s="112" t="s">
        <v>99</v>
      </c>
      <c r="C64" s="415">
        <v>-251.4</v>
      </c>
      <c r="D64" s="79">
        <f t="shared" si="0"/>
        <v>-8.344951204939255</v>
      </c>
      <c r="E64" s="243">
        <v>39741</v>
      </c>
      <c r="F64" s="254"/>
      <c r="G64" s="33" t="s">
        <v>853</v>
      </c>
    </row>
    <row r="65" spans="1:7" s="21" customFormat="1" ht="13.5" customHeight="1">
      <c r="A65" s="334" t="s">
        <v>109</v>
      </c>
      <c r="B65" s="77" t="s">
        <v>83</v>
      </c>
      <c r="C65" s="401">
        <v>693563.1</v>
      </c>
      <c r="D65" s="79">
        <f t="shared" si="0"/>
        <v>23022.07727544314</v>
      </c>
      <c r="E65" s="80">
        <v>39734.5396875</v>
      </c>
      <c r="F65" s="252"/>
      <c r="G65" s="32" t="s">
        <v>844</v>
      </c>
    </row>
    <row r="66" spans="1:7" s="21" customFormat="1" ht="13.5" customHeight="1">
      <c r="A66" s="334" t="s">
        <v>110</v>
      </c>
      <c r="B66" s="77" t="s">
        <v>111</v>
      </c>
      <c r="C66" s="401">
        <v>22400</v>
      </c>
      <c r="D66" s="79">
        <f aca="true" t="shared" si="1" ref="D66:D82">C66/30.126</f>
        <v>743.5437827789949</v>
      </c>
      <c r="E66" s="80">
        <v>39721</v>
      </c>
      <c r="F66" s="252"/>
      <c r="G66" s="32" t="s">
        <v>854</v>
      </c>
    </row>
    <row r="67" spans="1:16" s="21" customFormat="1" ht="13.5" customHeight="1">
      <c r="A67" s="334" t="s">
        <v>112</v>
      </c>
      <c r="B67" s="77" t="s">
        <v>83</v>
      </c>
      <c r="C67" s="401">
        <v>705755.2</v>
      </c>
      <c r="D67" s="79">
        <f t="shared" si="1"/>
        <v>23426.78085374759</v>
      </c>
      <c r="E67" s="80">
        <v>39709</v>
      </c>
      <c r="F67" s="252"/>
      <c r="G67" s="32" t="s">
        <v>844</v>
      </c>
      <c r="H67" s="18"/>
      <c r="I67" s="18"/>
      <c r="J67" s="18"/>
      <c r="K67" s="18"/>
      <c r="L67" s="18"/>
      <c r="M67" s="18"/>
      <c r="N67" s="18"/>
      <c r="O67" s="18"/>
      <c r="P67" s="18"/>
    </row>
    <row r="68" spans="1:16" s="244" customFormat="1" ht="13.5" customHeight="1">
      <c r="A68" s="337" t="s">
        <v>146</v>
      </c>
      <c r="B68" s="112" t="s">
        <v>104</v>
      </c>
      <c r="C68" s="402">
        <v>145800</v>
      </c>
      <c r="D68" s="79">
        <f t="shared" si="1"/>
        <v>4839.673371838279</v>
      </c>
      <c r="E68" s="243">
        <v>39710</v>
      </c>
      <c r="F68" s="255"/>
      <c r="G68" s="112" t="s">
        <v>855</v>
      </c>
      <c r="H68" s="256"/>
      <c r="I68" s="256"/>
      <c r="J68" s="257"/>
      <c r="K68" s="258"/>
      <c r="L68" s="259"/>
      <c r="M68" s="256"/>
      <c r="N68" s="259"/>
      <c r="O68" s="259"/>
      <c r="P68" s="260"/>
    </row>
    <row r="69" spans="1:7" s="21" customFormat="1" ht="13.5" customHeight="1">
      <c r="A69" s="334" t="s">
        <v>113</v>
      </c>
      <c r="B69" s="77" t="s">
        <v>83</v>
      </c>
      <c r="C69" s="401">
        <v>693563.2</v>
      </c>
      <c r="D69" s="79">
        <f t="shared" si="1"/>
        <v>23022.080594835024</v>
      </c>
      <c r="E69" s="80">
        <v>39709.61206018519</v>
      </c>
      <c r="F69" s="252"/>
      <c r="G69" s="32" t="s">
        <v>844</v>
      </c>
    </row>
    <row r="70" spans="1:7" s="244" customFormat="1" ht="13.5" customHeight="1">
      <c r="A70" s="337" t="s">
        <v>685</v>
      </c>
      <c r="B70" s="112" t="s">
        <v>83</v>
      </c>
      <c r="C70" s="402">
        <v>693563.2</v>
      </c>
      <c r="D70" s="79">
        <f t="shared" si="1"/>
        <v>23022.080594835024</v>
      </c>
      <c r="E70" s="243">
        <v>39638</v>
      </c>
      <c r="F70" s="254"/>
      <c r="G70" s="32" t="s">
        <v>844</v>
      </c>
    </row>
    <row r="71" spans="1:7" s="21" customFormat="1" ht="13.5" customHeight="1">
      <c r="A71" s="334" t="s">
        <v>114</v>
      </c>
      <c r="B71" s="77" t="s">
        <v>83</v>
      </c>
      <c r="C71" s="401">
        <v>705755.2</v>
      </c>
      <c r="D71" s="79">
        <f t="shared" si="1"/>
        <v>23426.78085374759</v>
      </c>
      <c r="E71" s="80">
        <v>39612</v>
      </c>
      <c r="F71" s="252"/>
      <c r="G71" s="32" t="s">
        <v>844</v>
      </c>
    </row>
    <row r="72" spans="1:7" s="21" customFormat="1" ht="13.5" customHeight="1">
      <c r="A72" s="334" t="s">
        <v>115</v>
      </c>
      <c r="B72" s="77" t="s">
        <v>83</v>
      </c>
      <c r="C72" s="401">
        <v>693563.2</v>
      </c>
      <c r="D72" s="79">
        <f t="shared" si="1"/>
        <v>23022.080594835024</v>
      </c>
      <c r="E72" s="80">
        <v>39584</v>
      </c>
      <c r="F72" s="252"/>
      <c r="G72" s="32" t="s">
        <v>844</v>
      </c>
    </row>
    <row r="73" spans="1:7" s="21" customFormat="1" ht="13.5" customHeight="1">
      <c r="A73" s="334" t="s">
        <v>116</v>
      </c>
      <c r="B73" s="77" t="s">
        <v>83</v>
      </c>
      <c r="C73" s="401">
        <v>1643917.6</v>
      </c>
      <c r="D73" s="79">
        <f t="shared" si="1"/>
        <v>54568.067450043156</v>
      </c>
      <c r="E73" s="80">
        <v>39552</v>
      </c>
      <c r="F73" s="252"/>
      <c r="G73" s="32" t="s">
        <v>844</v>
      </c>
    </row>
    <row r="74" spans="1:7" s="21" customFormat="1" ht="13.5" customHeight="1">
      <c r="A74" s="334" t="s">
        <v>117</v>
      </c>
      <c r="B74" s="77" t="s">
        <v>83</v>
      </c>
      <c r="C74" s="401">
        <v>854843.5</v>
      </c>
      <c r="D74" s="79">
        <f t="shared" si="1"/>
        <v>28375.60578901945</v>
      </c>
      <c r="E74" s="80">
        <v>39517.55075231481</v>
      </c>
      <c r="F74" s="252"/>
      <c r="G74" s="32" t="s">
        <v>844</v>
      </c>
    </row>
    <row r="75" spans="1:7" s="21" customFormat="1" ht="13.5" customHeight="1">
      <c r="A75" s="334" t="s">
        <v>118</v>
      </c>
      <c r="B75" s="77" t="s">
        <v>83</v>
      </c>
      <c r="C75" s="401">
        <v>1954441.2</v>
      </c>
      <c r="D75" s="79">
        <f t="shared" si="1"/>
        <v>64875.56263692491</v>
      </c>
      <c r="E75" s="80">
        <v>39486.530069444445</v>
      </c>
      <c r="F75" s="252"/>
      <c r="G75" s="32" t="s">
        <v>844</v>
      </c>
    </row>
    <row r="76" spans="1:7" s="244" customFormat="1" ht="13.5" customHeight="1">
      <c r="A76" s="337" t="s">
        <v>618</v>
      </c>
      <c r="B76" s="112" t="s">
        <v>703</v>
      </c>
      <c r="C76" s="416">
        <v>59348.5</v>
      </c>
      <c r="D76" s="79">
        <f t="shared" si="1"/>
        <v>1970.0092942972847</v>
      </c>
      <c r="E76" s="243">
        <v>39794</v>
      </c>
      <c r="F76" s="254"/>
      <c r="G76" s="33" t="s">
        <v>809</v>
      </c>
    </row>
    <row r="77" spans="1:7" s="21" customFormat="1" ht="13.5" customHeight="1">
      <c r="A77" s="334" t="s">
        <v>620</v>
      </c>
      <c r="B77" s="77" t="s">
        <v>701</v>
      </c>
      <c r="C77" s="416">
        <v>8300</v>
      </c>
      <c r="D77" s="79">
        <f t="shared" si="1"/>
        <v>275.50952665471686</v>
      </c>
      <c r="E77" s="80">
        <v>39609.511342592596</v>
      </c>
      <c r="F77" s="252"/>
      <c r="G77" s="34" t="s">
        <v>856</v>
      </c>
    </row>
    <row r="78" spans="1:7" s="21" customFormat="1" ht="13.5" customHeight="1">
      <c r="A78" s="404" t="s">
        <v>722</v>
      </c>
      <c r="B78" s="113" t="s">
        <v>723</v>
      </c>
      <c r="C78" s="417">
        <v>146384</v>
      </c>
      <c r="D78" s="79">
        <f t="shared" si="1"/>
        <v>4859.058620460732</v>
      </c>
      <c r="E78" s="80">
        <v>39748</v>
      </c>
      <c r="F78" s="252"/>
      <c r="G78" s="33" t="s">
        <v>809</v>
      </c>
    </row>
    <row r="79" spans="1:7" s="21" customFormat="1" ht="13.5" customHeight="1" thickBot="1">
      <c r="A79" s="339" t="s">
        <v>621</v>
      </c>
      <c r="B79" s="114" t="s">
        <v>702</v>
      </c>
      <c r="C79" s="418">
        <v>4700</v>
      </c>
      <c r="D79" s="247">
        <f t="shared" si="1"/>
        <v>156.01141870809266</v>
      </c>
      <c r="E79" s="248">
        <v>39609.509722222225</v>
      </c>
      <c r="F79" s="261"/>
      <c r="G79" s="35" t="s">
        <v>857</v>
      </c>
    </row>
    <row r="80" spans="1:7" ht="13.5" thickBot="1">
      <c r="A80" s="413"/>
      <c r="B80" s="25" t="s">
        <v>704</v>
      </c>
      <c r="C80" s="403">
        <f>SUM(C2:C79)</f>
        <v>22256373.299999997</v>
      </c>
      <c r="D80" s="427">
        <f t="shared" si="1"/>
        <v>738776.2497510455</v>
      </c>
      <c r="E80" s="62"/>
      <c r="F80" s="19"/>
      <c r="G80" s="10"/>
    </row>
    <row r="81" spans="1:7" ht="13.5" thickBot="1">
      <c r="A81" s="413"/>
      <c r="B81" s="419" t="s">
        <v>686</v>
      </c>
      <c r="C81" s="24">
        <v>188150</v>
      </c>
      <c r="D81" s="427">
        <f t="shared" si="1"/>
        <v>6245.435836154817</v>
      </c>
      <c r="E81" s="62"/>
      <c r="F81" s="19"/>
      <c r="G81" s="10"/>
    </row>
    <row r="82" spans="1:7" ht="13.5" thickBot="1">
      <c r="A82" s="414"/>
      <c r="B82" s="28" t="s">
        <v>705</v>
      </c>
      <c r="C82" s="406">
        <f>SUM(C80,C81)</f>
        <v>22444523.299999997</v>
      </c>
      <c r="D82" s="428">
        <f t="shared" si="1"/>
        <v>745021.6855872003</v>
      </c>
      <c r="E82" s="62"/>
      <c r="F82" s="19"/>
      <c r="G82" s="10"/>
    </row>
    <row r="89" ht="12.75">
      <c r="C89" s="6"/>
    </row>
  </sheetData>
  <sheetProtection/>
  <printOptions horizontalCentered="1"/>
  <pageMargins left="0.7874015748031497" right="0.7874015748031497" top="0.3937007874015748" bottom="0.2755905511811024" header="0" footer="0"/>
  <pageSetup fitToHeight="0" horizontalDpi="600" verticalDpi="600" orientation="landscape" paperSize="9" scale="70" r:id="rId1"/>
  <headerFooter alignWithMargins="0">
    <oddHeader>&amp;CZoznam faktúr D1/130 - Višňové - Dubná Skala</oddHeader>
    <oddFooter>&amp;C&amp;P&amp;R&amp;D</oddFooter>
  </headerFooter>
  <ignoredErrors>
    <ignoredError sqref="A2:A21 A22:A7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D29" sqref="D29:D32"/>
    </sheetView>
  </sheetViews>
  <sheetFormatPr defaultColWidth="9.00390625" defaultRowHeight="12.75"/>
  <cols>
    <col min="1" max="1" width="17.25390625" style="0" customWidth="1"/>
    <col min="2" max="2" width="49.125" style="0" bestFit="1" customWidth="1"/>
    <col min="3" max="3" width="17.75390625" style="3" customWidth="1"/>
    <col min="4" max="4" width="21.375" style="44" customWidth="1"/>
    <col min="5" max="5" width="13.375" style="37" customWidth="1"/>
    <col min="6" max="6" width="22.125" style="3" hidden="1" customWidth="1"/>
    <col min="7" max="7" width="73.375" style="0" bestFit="1" customWidth="1"/>
  </cols>
  <sheetData>
    <row r="1" spans="1:7" s="9" customFormat="1" ht="24.75" customHeight="1" thickBot="1">
      <c r="A1" s="105" t="s">
        <v>0</v>
      </c>
      <c r="B1" s="95" t="s">
        <v>1</v>
      </c>
      <c r="C1" s="399" t="s">
        <v>2</v>
      </c>
      <c r="D1" s="96" t="s">
        <v>860</v>
      </c>
      <c r="E1" s="97" t="s">
        <v>3</v>
      </c>
      <c r="F1" s="99" t="s">
        <v>724</v>
      </c>
      <c r="G1" s="95" t="s">
        <v>725</v>
      </c>
    </row>
    <row r="2" spans="1:7" s="21" customFormat="1" ht="13.5" customHeight="1">
      <c r="A2" s="398" t="s">
        <v>119</v>
      </c>
      <c r="B2" s="111" t="s">
        <v>120</v>
      </c>
      <c r="C2" s="400">
        <v>6360610</v>
      </c>
      <c r="D2" s="240">
        <f>C2/30.126</f>
        <v>211133.5723295492</v>
      </c>
      <c r="E2" s="241">
        <v>39752</v>
      </c>
      <c r="F2" s="262"/>
      <c r="G2" s="108" t="s">
        <v>742</v>
      </c>
    </row>
    <row r="3" spans="1:7" s="21" customFormat="1" ht="13.5" customHeight="1">
      <c r="A3" s="334" t="s">
        <v>121</v>
      </c>
      <c r="B3" s="77" t="s">
        <v>43</v>
      </c>
      <c r="C3" s="401">
        <v>10776</v>
      </c>
      <c r="D3" s="79">
        <f aca="true" t="shared" si="0" ref="D3:D28">C3/30.126</f>
        <v>357.697669786895</v>
      </c>
      <c r="E3" s="80">
        <v>39792</v>
      </c>
      <c r="F3" s="81"/>
      <c r="G3" s="30" t="s">
        <v>828</v>
      </c>
    </row>
    <row r="4" spans="1:7" s="21" customFormat="1" ht="13.5" customHeight="1">
      <c r="A4" s="334" t="s">
        <v>122</v>
      </c>
      <c r="B4" s="77" t="s">
        <v>43</v>
      </c>
      <c r="C4" s="401">
        <v>7748</v>
      </c>
      <c r="D4" s="79">
        <f t="shared" si="0"/>
        <v>257.1864834362345</v>
      </c>
      <c r="E4" s="80">
        <v>39792</v>
      </c>
      <c r="F4" s="81"/>
      <c r="G4" s="30" t="s">
        <v>829</v>
      </c>
    </row>
    <row r="5" spans="1:7" s="21" customFormat="1" ht="13.5" customHeight="1">
      <c r="A5" s="334" t="s">
        <v>123</v>
      </c>
      <c r="B5" s="77" t="s">
        <v>43</v>
      </c>
      <c r="C5" s="401">
        <v>7760</v>
      </c>
      <c r="D5" s="79">
        <f t="shared" si="0"/>
        <v>257.5848104627232</v>
      </c>
      <c r="E5" s="80">
        <v>39792</v>
      </c>
      <c r="F5" s="81"/>
      <c r="G5" s="30" t="s">
        <v>829</v>
      </c>
    </row>
    <row r="6" spans="1:7" s="21" customFormat="1" ht="13.5" customHeight="1">
      <c r="A6" s="334" t="s">
        <v>124</v>
      </c>
      <c r="B6" s="77" t="s">
        <v>43</v>
      </c>
      <c r="C6" s="401">
        <v>8060</v>
      </c>
      <c r="D6" s="79">
        <f t="shared" si="0"/>
        <v>267.5429861249419</v>
      </c>
      <c r="E6" s="80">
        <v>39792</v>
      </c>
      <c r="F6" s="81"/>
      <c r="G6" s="30" t="s">
        <v>829</v>
      </c>
    </row>
    <row r="7" spans="1:7" s="21" customFormat="1" ht="13.5" customHeight="1">
      <c r="A7" s="334" t="s">
        <v>125</v>
      </c>
      <c r="B7" s="77" t="s">
        <v>43</v>
      </c>
      <c r="C7" s="401">
        <v>12912</v>
      </c>
      <c r="D7" s="79">
        <f t="shared" si="0"/>
        <v>428.599880501892</v>
      </c>
      <c r="E7" s="80">
        <v>39792</v>
      </c>
      <c r="F7" s="81"/>
      <c r="G7" s="30" t="s">
        <v>830</v>
      </c>
    </row>
    <row r="8" spans="1:7" s="21" customFormat="1" ht="13.5" customHeight="1">
      <c r="A8" s="334" t="s">
        <v>126</v>
      </c>
      <c r="B8" s="77" t="s">
        <v>43</v>
      </c>
      <c r="C8" s="401">
        <v>6824</v>
      </c>
      <c r="D8" s="79">
        <f t="shared" si="0"/>
        <v>226.51530239660093</v>
      </c>
      <c r="E8" s="80">
        <v>39792</v>
      </c>
      <c r="F8" s="81"/>
      <c r="G8" s="30" t="s">
        <v>829</v>
      </c>
    </row>
    <row r="9" spans="1:7" s="21" customFormat="1" ht="13.5" customHeight="1">
      <c r="A9" s="334" t="s">
        <v>127</v>
      </c>
      <c r="B9" s="77" t="s">
        <v>43</v>
      </c>
      <c r="C9" s="401">
        <v>6628</v>
      </c>
      <c r="D9" s="79">
        <f t="shared" si="0"/>
        <v>220.00929429728473</v>
      </c>
      <c r="E9" s="80">
        <v>39792</v>
      </c>
      <c r="F9" s="81"/>
      <c r="G9" s="30" t="s">
        <v>811</v>
      </c>
    </row>
    <row r="10" spans="1:7" s="21" customFormat="1" ht="13.5" customHeight="1">
      <c r="A10" s="334" t="s">
        <v>128</v>
      </c>
      <c r="B10" s="77" t="s">
        <v>43</v>
      </c>
      <c r="C10" s="401">
        <v>8524</v>
      </c>
      <c r="D10" s="79">
        <f t="shared" si="0"/>
        <v>282.9449644825068</v>
      </c>
      <c r="E10" s="80">
        <v>39792</v>
      </c>
      <c r="F10" s="81"/>
      <c r="G10" s="30" t="s">
        <v>811</v>
      </c>
    </row>
    <row r="11" spans="1:7" s="21" customFormat="1" ht="13.5" customHeight="1">
      <c r="A11" s="334" t="s">
        <v>129</v>
      </c>
      <c r="B11" s="77" t="s">
        <v>43</v>
      </c>
      <c r="C11" s="401">
        <v>10536</v>
      </c>
      <c r="D11" s="79">
        <f t="shared" si="0"/>
        <v>349.7311292571201</v>
      </c>
      <c r="E11" s="80">
        <v>39792</v>
      </c>
      <c r="F11" s="81"/>
      <c r="G11" s="30" t="s">
        <v>811</v>
      </c>
    </row>
    <row r="12" spans="1:7" s="21" customFormat="1" ht="13.5" customHeight="1">
      <c r="A12" s="334" t="s">
        <v>130</v>
      </c>
      <c r="B12" s="77" t="s">
        <v>43</v>
      </c>
      <c r="C12" s="401">
        <v>13608</v>
      </c>
      <c r="D12" s="79">
        <f t="shared" si="0"/>
        <v>451.7028480382394</v>
      </c>
      <c r="E12" s="80">
        <v>39792</v>
      </c>
      <c r="F12" s="81"/>
      <c r="G12" s="30" t="s">
        <v>831</v>
      </c>
    </row>
    <row r="13" spans="1:7" s="244" customFormat="1" ht="13.5" customHeight="1">
      <c r="A13" s="337" t="s">
        <v>131</v>
      </c>
      <c r="B13" s="112" t="s">
        <v>132</v>
      </c>
      <c r="C13" s="402">
        <v>930787.5</v>
      </c>
      <c r="D13" s="79">
        <f t="shared" si="0"/>
        <v>30896.484763991237</v>
      </c>
      <c r="E13" s="243">
        <v>39840</v>
      </c>
      <c r="F13" s="263"/>
      <c r="G13" s="31" t="s">
        <v>832</v>
      </c>
    </row>
    <row r="14" spans="1:7" s="244" customFormat="1" ht="13.5" customHeight="1">
      <c r="A14" s="337" t="s">
        <v>133</v>
      </c>
      <c r="B14" s="112" t="s">
        <v>134</v>
      </c>
      <c r="C14" s="402">
        <v>3358900</v>
      </c>
      <c r="D14" s="79">
        <f t="shared" si="0"/>
        <v>111495.05410608776</v>
      </c>
      <c r="E14" s="243">
        <v>39829</v>
      </c>
      <c r="F14" s="264"/>
      <c r="G14" s="31" t="s">
        <v>815</v>
      </c>
    </row>
    <row r="15" spans="1:7" s="244" customFormat="1" ht="13.5" customHeight="1">
      <c r="A15" s="337" t="s">
        <v>135</v>
      </c>
      <c r="B15" s="112" t="s">
        <v>134</v>
      </c>
      <c r="C15" s="402">
        <v>3407100</v>
      </c>
      <c r="D15" s="79">
        <f t="shared" si="0"/>
        <v>113095.00099581757</v>
      </c>
      <c r="E15" s="243">
        <v>39829</v>
      </c>
      <c r="F15" s="263"/>
      <c r="G15" s="31" t="s">
        <v>833</v>
      </c>
    </row>
    <row r="16" spans="1:7" s="244" customFormat="1" ht="13.5" customHeight="1">
      <c r="A16" s="337" t="s">
        <v>136</v>
      </c>
      <c r="B16" s="112" t="s">
        <v>134</v>
      </c>
      <c r="C16" s="402">
        <v>452000</v>
      </c>
      <c r="D16" s="79">
        <f t="shared" si="0"/>
        <v>15003.651331076146</v>
      </c>
      <c r="E16" s="243">
        <v>39829</v>
      </c>
      <c r="F16" s="263"/>
      <c r="G16" s="31" t="s">
        <v>728</v>
      </c>
    </row>
    <row r="17" spans="1:7" s="244" customFormat="1" ht="13.5" customHeight="1">
      <c r="A17" s="337" t="s">
        <v>137</v>
      </c>
      <c r="B17" s="112" t="s">
        <v>134</v>
      </c>
      <c r="C17" s="402">
        <v>1308357.7</v>
      </c>
      <c r="D17" s="79">
        <f t="shared" si="0"/>
        <v>43429.5193520547</v>
      </c>
      <c r="E17" s="243">
        <v>39829</v>
      </c>
      <c r="F17" s="263"/>
      <c r="G17" s="31" t="s">
        <v>784</v>
      </c>
    </row>
    <row r="18" spans="1:7" s="21" customFormat="1" ht="13.5" customHeight="1">
      <c r="A18" s="334" t="s">
        <v>138</v>
      </c>
      <c r="B18" s="77" t="s">
        <v>139</v>
      </c>
      <c r="C18" s="401">
        <v>1500</v>
      </c>
      <c r="D18" s="79">
        <f t="shared" si="0"/>
        <v>49.79087831109341</v>
      </c>
      <c r="E18" s="80">
        <v>39800</v>
      </c>
      <c r="F18" s="81"/>
      <c r="G18" s="30" t="s">
        <v>834</v>
      </c>
    </row>
    <row r="19" spans="1:7" s="21" customFormat="1" ht="13.5" customHeight="1">
      <c r="A19" s="334" t="s">
        <v>140</v>
      </c>
      <c r="B19" s="77" t="s">
        <v>134</v>
      </c>
      <c r="C19" s="401">
        <v>1241800</v>
      </c>
      <c r="D19" s="79">
        <f t="shared" si="0"/>
        <v>41220.20845781053</v>
      </c>
      <c r="E19" s="80">
        <v>39786</v>
      </c>
      <c r="F19" s="81"/>
      <c r="G19" s="30" t="s">
        <v>835</v>
      </c>
    </row>
    <row r="20" spans="1:7" s="21" customFormat="1" ht="13.5" customHeight="1">
      <c r="A20" s="334" t="s">
        <v>141</v>
      </c>
      <c r="B20" s="77" t="s">
        <v>101</v>
      </c>
      <c r="C20" s="401">
        <v>18400</v>
      </c>
      <c r="D20" s="79">
        <f t="shared" si="0"/>
        <v>610.7681072827457</v>
      </c>
      <c r="E20" s="80">
        <v>39785</v>
      </c>
      <c r="F20" s="81"/>
      <c r="G20" s="30" t="s">
        <v>811</v>
      </c>
    </row>
    <row r="21" spans="1:7" s="21" customFormat="1" ht="13.5" customHeight="1">
      <c r="A21" s="334" t="s">
        <v>142</v>
      </c>
      <c r="B21" s="77" t="s">
        <v>101</v>
      </c>
      <c r="C21" s="401">
        <v>116600</v>
      </c>
      <c r="D21" s="79">
        <f t="shared" si="0"/>
        <v>3870.4109407156607</v>
      </c>
      <c r="E21" s="80">
        <v>39785</v>
      </c>
      <c r="F21" s="81"/>
      <c r="G21" s="30" t="s">
        <v>836</v>
      </c>
    </row>
    <row r="22" spans="1:7" s="21" customFormat="1" ht="13.5" customHeight="1">
      <c r="A22" s="334" t="s">
        <v>143</v>
      </c>
      <c r="B22" s="77" t="s">
        <v>101</v>
      </c>
      <c r="C22" s="401">
        <v>117550</v>
      </c>
      <c r="D22" s="79">
        <f t="shared" si="0"/>
        <v>3901.94516364602</v>
      </c>
      <c r="E22" s="80">
        <v>39785</v>
      </c>
      <c r="F22" s="81"/>
      <c r="G22" s="30" t="s">
        <v>837</v>
      </c>
    </row>
    <row r="23" spans="1:7" s="21" customFormat="1" ht="13.5" customHeight="1">
      <c r="A23" s="334" t="s">
        <v>144</v>
      </c>
      <c r="B23" s="77" t="s">
        <v>101</v>
      </c>
      <c r="C23" s="401">
        <v>96300</v>
      </c>
      <c r="D23" s="79">
        <f t="shared" si="0"/>
        <v>3196.5743875721964</v>
      </c>
      <c r="E23" s="80">
        <v>39785</v>
      </c>
      <c r="F23" s="81"/>
      <c r="G23" s="30" t="s">
        <v>811</v>
      </c>
    </row>
    <row r="24" spans="1:7" s="21" customFormat="1" ht="13.5" customHeight="1">
      <c r="A24" s="334" t="s">
        <v>145</v>
      </c>
      <c r="B24" s="77" t="s">
        <v>101</v>
      </c>
      <c r="C24" s="401">
        <v>114575</v>
      </c>
      <c r="D24" s="79">
        <f t="shared" si="0"/>
        <v>3803.1932549956846</v>
      </c>
      <c r="E24" s="80">
        <v>39785</v>
      </c>
      <c r="F24" s="81"/>
      <c r="G24" s="30" t="s">
        <v>811</v>
      </c>
    </row>
    <row r="25" spans="1:7" s="244" customFormat="1" ht="13.5" customHeight="1">
      <c r="A25" s="337" t="s">
        <v>146</v>
      </c>
      <c r="B25" s="112" t="s">
        <v>104</v>
      </c>
      <c r="C25" s="402">
        <v>145800</v>
      </c>
      <c r="D25" s="79">
        <f t="shared" si="0"/>
        <v>4839.673371838279</v>
      </c>
      <c r="E25" s="243">
        <v>39710</v>
      </c>
      <c r="F25" s="263"/>
      <c r="G25" s="31" t="s">
        <v>838</v>
      </c>
    </row>
    <row r="26" spans="1:7" s="244" customFormat="1" ht="13.5" customHeight="1">
      <c r="A26" s="337" t="s">
        <v>617</v>
      </c>
      <c r="B26" s="112" t="s">
        <v>706</v>
      </c>
      <c r="C26" s="402">
        <v>1044470</v>
      </c>
      <c r="D26" s="79">
        <f t="shared" si="0"/>
        <v>34670.05244639182</v>
      </c>
      <c r="E26" s="243">
        <v>39785</v>
      </c>
      <c r="F26" s="263"/>
      <c r="G26" s="31" t="s">
        <v>839</v>
      </c>
    </row>
    <row r="27" spans="1:7" s="21" customFormat="1" ht="13.5" customHeight="1">
      <c r="A27" s="334" t="s">
        <v>622</v>
      </c>
      <c r="B27" s="77" t="s">
        <v>707</v>
      </c>
      <c r="C27" s="401">
        <v>-13250</v>
      </c>
      <c r="D27" s="79">
        <f t="shared" si="0"/>
        <v>-439.8194250813251</v>
      </c>
      <c r="E27" s="80">
        <v>39664</v>
      </c>
      <c r="F27" s="81"/>
      <c r="G27" s="30" t="s">
        <v>840</v>
      </c>
    </row>
    <row r="28" spans="1:7" s="21" customFormat="1" ht="13.5" customHeight="1" thickBot="1">
      <c r="A28" s="339" t="s">
        <v>623</v>
      </c>
      <c r="B28" s="114" t="s">
        <v>708</v>
      </c>
      <c r="C28" s="315">
        <v>23127.5</v>
      </c>
      <c r="D28" s="79">
        <f t="shared" si="0"/>
        <v>767.6923587598751</v>
      </c>
      <c r="E28" s="248">
        <v>39598</v>
      </c>
      <c r="F28" s="266"/>
      <c r="G28" s="59" t="s">
        <v>841</v>
      </c>
    </row>
    <row r="29" spans="1:7" ht="13.5" thickBot="1">
      <c r="A29" s="38"/>
      <c r="B29" s="25" t="s">
        <v>656</v>
      </c>
      <c r="C29" s="403">
        <f>SUM(C2:C28)</f>
        <v>18818003.7</v>
      </c>
      <c r="D29" s="68">
        <f>C29/30.126</f>
        <v>624643.2881896036</v>
      </c>
      <c r="E29" s="62"/>
      <c r="F29" s="61"/>
      <c r="G29" s="10"/>
    </row>
    <row r="30" spans="1:7" ht="13.5" thickBot="1">
      <c r="A30" s="38"/>
      <c r="B30" s="25" t="s">
        <v>686</v>
      </c>
      <c r="C30" s="24">
        <v>1532100</v>
      </c>
      <c r="D30" s="68">
        <f>C30/30.126</f>
        <v>50856.403106950806</v>
      </c>
      <c r="E30" s="62"/>
      <c r="F30" s="61"/>
      <c r="G30" s="10"/>
    </row>
    <row r="31" spans="1:7" ht="13.5" thickBot="1">
      <c r="A31" s="38"/>
      <c r="B31" s="25" t="s">
        <v>858</v>
      </c>
      <c r="C31" s="24">
        <v>0</v>
      </c>
      <c r="D31" s="68">
        <f>C31/30.126</f>
        <v>0</v>
      </c>
      <c r="E31" s="62"/>
      <c r="F31" s="61"/>
      <c r="G31" s="10"/>
    </row>
    <row r="32" spans="1:7" ht="13.5" thickBot="1">
      <c r="A32" s="16"/>
      <c r="B32" s="11" t="s">
        <v>656</v>
      </c>
      <c r="C32" s="45">
        <f>SUM(C29,C30)-C31</f>
        <v>20350103.7</v>
      </c>
      <c r="D32" s="58">
        <f>C32/30.126</f>
        <v>675499.6912965544</v>
      </c>
      <c r="E32" s="62"/>
      <c r="F32" s="61"/>
      <c r="G32" s="10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68" r:id="rId1"/>
  <headerFooter alignWithMargins="0">
    <oddHeader>&amp;CZoznam faktúr D1/760 - Dubná Skala - Turany</oddHeader>
    <oddFooter>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B134" sqref="B134"/>
    </sheetView>
  </sheetViews>
  <sheetFormatPr defaultColWidth="9.00390625" defaultRowHeight="12.75"/>
  <cols>
    <col min="1" max="1" width="15.25390625" style="0" customWidth="1"/>
    <col min="2" max="2" width="33.625" style="0" customWidth="1"/>
    <col min="3" max="3" width="18.625" style="0" customWidth="1"/>
    <col min="4" max="4" width="20.00390625" style="44" customWidth="1"/>
    <col min="5" max="5" width="13.125" style="37" customWidth="1"/>
    <col min="6" max="6" width="22.125" style="0" hidden="1" customWidth="1"/>
    <col min="7" max="7" width="56.625" style="0" bestFit="1" customWidth="1"/>
  </cols>
  <sheetData>
    <row r="1" spans="1:7" s="9" customFormat="1" ht="24.75" customHeight="1" thickBot="1">
      <c r="A1" s="95" t="s">
        <v>0</v>
      </c>
      <c r="B1" s="95" t="s">
        <v>1</v>
      </c>
      <c r="C1" s="95" t="s">
        <v>2</v>
      </c>
      <c r="D1" s="96" t="s">
        <v>860</v>
      </c>
      <c r="E1" s="100" t="s">
        <v>3</v>
      </c>
      <c r="F1" s="95" t="s">
        <v>724</v>
      </c>
      <c r="G1" s="95" t="s">
        <v>725</v>
      </c>
    </row>
    <row r="2" spans="1:7" s="21" customFormat="1" ht="13.5" customHeight="1">
      <c r="A2" s="111" t="s">
        <v>147</v>
      </c>
      <c r="B2" s="111" t="s">
        <v>148</v>
      </c>
      <c r="C2" s="249">
        <v>517300</v>
      </c>
      <c r="D2" s="267">
        <f>C2/30.126</f>
        <v>17171.21423355241</v>
      </c>
      <c r="E2" s="268">
        <v>39719</v>
      </c>
      <c r="F2" s="108"/>
      <c r="G2" s="108" t="s">
        <v>818</v>
      </c>
    </row>
    <row r="3" spans="1:7" s="21" customFormat="1" ht="13.5" customHeight="1">
      <c r="A3" s="77" t="s">
        <v>149</v>
      </c>
      <c r="B3" s="77" t="s">
        <v>148</v>
      </c>
      <c r="C3" s="269">
        <v>-517300</v>
      </c>
      <c r="D3" s="270">
        <f aca="true" t="shared" si="0" ref="D3:D66">C3/30.126</f>
        <v>-17171.21423355241</v>
      </c>
      <c r="E3" s="271">
        <v>39720</v>
      </c>
      <c r="F3" s="30"/>
      <c r="G3" s="30" t="s">
        <v>818</v>
      </c>
    </row>
    <row r="4" spans="1:7" s="21" customFormat="1" ht="13.5" customHeight="1">
      <c r="A4" s="77" t="s">
        <v>150</v>
      </c>
      <c r="B4" s="77" t="s">
        <v>151</v>
      </c>
      <c r="C4" s="251">
        <v>38600</v>
      </c>
      <c r="D4" s="270">
        <f t="shared" si="0"/>
        <v>1281.2852685388036</v>
      </c>
      <c r="E4" s="271">
        <v>39764</v>
      </c>
      <c r="F4" s="30"/>
      <c r="G4" s="30" t="s">
        <v>819</v>
      </c>
    </row>
    <row r="5" spans="1:7" s="21" customFormat="1" ht="13.5" customHeight="1">
      <c r="A5" s="77" t="s">
        <v>152</v>
      </c>
      <c r="B5" s="77" t="s">
        <v>153</v>
      </c>
      <c r="C5" s="251">
        <v>18000</v>
      </c>
      <c r="D5" s="270">
        <f t="shared" si="0"/>
        <v>597.4905397331208</v>
      </c>
      <c r="E5" s="271">
        <v>39764</v>
      </c>
      <c r="F5" s="30"/>
      <c r="G5" s="30" t="s">
        <v>820</v>
      </c>
    </row>
    <row r="6" spans="1:7" s="21" customFormat="1" ht="13.5" customHeight="1">
      <c r="A6" s="77" t="s">
        <v>154</v>
      </c>
      <c r="B6" s="77" t="s">
        <v>155</v>
      </c>
      <c r="C6" s="251">
        <v>48000</v>
      </c>
      <c r="D6" s="270">
        <f t="shared" si="0"/>
        <v>1593.308105954989</v>
      </c>
      <c r="E6" s="271">
        <v>39773</v>
      </c>
      <c r="F6" s="30"/>
      <c r="G6" s="30" t="s">
        <v>821</v>
      </c>
    </row>
    <row r="7" spans="1:7" s="21" customFormat="1" ht="13.5" customHeight="1">
      <c r="A7" s="77" t="s">
        <v>156</v>
      </c>
      <c r="B7" s="77" t="s">
        <v>155</v>
      </c>
      <c r="C7" s="251">
        <v>20000</v>
      </c>
      <c r="D7" s="270">
        <f t="shared" si="0"/>
        <v>663.8783774812454</v>
      </c>
      <c r="E7" s="271">
        <v>39783</v>
      </c>
      <c r="F7" s="30"/>
      <c r="G7" s="30" t="s">
        <v>821</v>
      </c>
    </row>
    <row r="8" spans="1:7" s="21" customFormat="1" ht="13.5" customHeight="1">
      <c r="A8" s="77" t="s">
        <v>157</v>
      </c>
      <c r="B8" s="77" t="s">
        <v>155</v>
      </c>
      <c r="C8" s="251">
        <v>220500</v>
      </c>
      <c r="D8" s="270">
        <f t="shared" si="0"/>
        <v>7319.25911173073</v>
      </c>
      <c r="E8" s="271">
        <v>39783</v>
      </c>
      <c r="F8" s="30"/>
      <c r="G8" s="30" t="s">
        <v>822</v>
      </c>
    </row>
    <row r="9" spans="1:7" s="21" customFormat="1" ht="13.5" customHeight="1">
      <c r="A9" s="77" t="s">
        <v>158</v>
      </c>
      <c r="B9" s="77" t="s">
        <v>151</v>
      </c>
      <c r="C9" s="251">
        <v>118000</v>
      </c>
      <c r="D9" s="270">
        <f t="shared" si="0"/>
        <v>3916.882427139348</v>
      </c>
      <c r="E9" s="271">
        <v>39793</v>
      </c>
      <c r="F9" s="30"/>
      <c r="G9" s="30" t="s">
        <v>823</v>
      </c>
    </row>
    <row r="10" spans="1:7" s="21" customFormat="1" ht="13.5" customHeight="1">
      <c r="A10" s="77" t="s">
        <v>159</v>
      </c>
      <c r="B10" s="77" t="s">
        <v>153</v>
      </c>
      <c r="C10" s="251">
        <v>166500</v>
      </c>
      <c r="D10" s="270">
        <f t="shared" si="0"/>
        <v>5526.787492531368</v>
      </c>
      <c r="E10" s="271">
        <v>39804</v>
      </c>
      <c r="F10" s="30"/>
      <c r="G10" s="30" t="s">
        <v>809</v>
      </c>
    </row>
    <row r="11" spans="1:7" s="21" customFormat="1" ht="13.5" customHeight="1">
      <c r="A11" s="77" t="s">
        <v>160</v>
      </c>
      <c r="B11" s="77" t="s">
        <v>151</v>
      </c>
      <c r="C11" s="251">
        <v>22050</v>
      </c>
      <c r="D11" s="270">
        <f t="shared" si="0"/>
        <v>731.925911173073</v>
      </c>
      <c r="E11" s="271">
        <v>39804</v>
      </c>
      <c r="F11" s="30"/>
      <c r="G11" s="30" t="s">
        <v>824</v>
      </c>
    </row>
    <row r="12" spans="1:7" s="244" customFormat="1" ht="13.5" customHeight="1">
      <c r="A12" s="112" t="s">
        <v>161</v>
      </c>
      <c r="B12" s="112" t="s">
        <v>153</v>
      </c>
      <c r="C12" s="253">
        <v>108000</v>
      </c>
      <c r="D12" s="270">
        <f t="shared" si="0"/>
        <v>3584.943238398725</v>
      </c>
      <c r="E12" s="272">
        <v>39825</v>
      </c>
      <c r="F12" s="31"/>
      <c r="G12" s="31" t="s">
        <v>825</v>
      </c>
    </row>
    <row r="13" spans="1:7" s="244" customFormat="1" ht="13.5" customHeight="1">
      <c r="A13" s="112" t="s">
        <v>162</v>
      </c>
      <c r="B13" s="112" t="s">
        <v>155</v>
      </c>
      <c r="C13" s="253">
        <v>4000</v>
      </c>
      <c r="D13" s="270">
        <f t="shared" si="0"/>
        <v>132.77567549624908</v>
      </c>
      <c r="E13" s="272">
        <v>39829</v>
      </c>
      <c r="F13" s="31"/>
      <c r="G13" s="31" t="s">
        <v>826</v>
      </c>
    </row>
    <row r="14" spans="1:7" s="21" customFormat="1" ht="13.5" customHeight="1">
      <c r="A14" s="77" t="s">
        <v>163</v>
      </c>
      <c r="B14" s="77" t="s">
        <v>164</v>
      </c>
      <c r="C14" s="251">
        <v>9568.5</v>
      </c>
      <c r="D14" s="270">
        <f t="shared" si="0"/>
        <v>317.61601274646483</v>
      </c>
      <c r="E14" s="271">
        <v>39792</v>
      </c>
      <c r="F14" s="30"/>
      <c r="G14" s="30" t="s">
        <v>809</v>
      </c>
    </row>
    <row r="15" spans="1:7" s="21" customFormat="1" ht="13.5" customHeight="1">
      <c r="A15" s="77" t="s">
        <v>165</v>
      </c>
      <c r="B15" s="77" t="s">
        <v>166</v>
      </c>
      <c r="C15" s="251">
        <v>3408.5</v>
      </c>
      <c r="D15" s="270">
        <f t="shared" si="0"/>
        <v>113.14147248224126</v>
      </c>
      <c r="E15" s="271">
        <v>39792</v>
      </c>
      <c r="F15" s="30"/>
      <c r="G15" s="30" t="s">
        <v>809</v>
      </c>
    </row>
    <row r="16" spans="1:7" s="21" customFormat="1" ht="13.5" customHeight="1">
      <c r="A16" s="77" t="s">
        <v>167</v>
      </c>
      <c r="B16" s="77" t="s">
        <v>168</v>
      </c>
      <c r="C16" s="251">
        <v>421.5</v>
      </c>
      <c r="D16" s="270">
        <f t="shared" si="0"/>
        <v>13.991236805417246</v>
      </c>
      <c r="E16" s="271">
        <v>39792</v>
      </c>
      <c r="F16" s="30"/>
      <c r="G16" s="30" t="s">
        <v>809</v>
      </c>
    </row>
    <row r="17" spans="1:7" s="21" customFormat="1" ht="13.5" customHeight="1">
      <c r="A17" s="77" t="s">
        <v>169</v>
      </c>
      <c r="B17" s="77" t="s">
        <v>170</v>
      </c>
      <c r="C17" s="251">
        <v>1424</v>
      </c>
      <c r="D17" s="270">
        <f t="shared" si="0"/>
        <v>47.268140476664676</v>
      </c>
      <c r="E17" s="271">
        <v>39792</v>
      </c>
      <c r="F17" s="30"/>
      <c r="G17" s="30" t="s">
        <v>809</v>
      </c>
    </row>
    <row r="18" spans="1:7" s="21" customFormat="1" ht="13.5" customHeight="1">
      <c r="A18" s="77" t="s">
        <v>171</v>
      </c>
      <c r="B18" s="77" t="s">
        <v>172</v>
      </c>
      <c r="C18" s="251">
        <v>1424</v>
      </c>
      <c r="D18" s="270">
        <f t="shared" si="0"/>
        <v>47.268140476664676</v>
      </c>
      <c r="E18" s="271">
        <v>39792</v>
      </c>
      <c r="F18" s="30"/>
      <c r="G18" s="30" t="s">
        <v>809</v>
      </c>
    </row>
    <row r="19" spans="1:7" s="21" customFormat="1" ht="13.5" customHeight="1">
      <c r="A19" s="77" t="s">
        <v>173</v>
      </c>
      <c r="B19" s="77" t="s">
        <v>174</v>
      </c>
      <c r="C19" s="251">
        <v>1236.5</v>
      </c>
      <c r="D19" s="270">
        <f t="shared" si="0"/>
        <v>41.044280687778</v>
      </c>
      <c r="E19" s="271">
        <v>39792</v>
      </c>
      <c r="F19" s="30"/>
      <c r="G19" s="30" t="s">
        <v>809</v>
      </c>
    </row>
    <row r="20" spans="1:7" s="21" customFormat="1" ht="13.5" customHeight="1">
      <c r="A20" s="77" t="s">
        <v>175</v>
      </c>
      <c r="B20" s="77" t="s">
        <v>176</v>
      </c>
      <c r="C20" s="251">
        <v>2252.5</v>
      </c>
      <c r="D20" s="270">
        <f t="shared" si="0"/>
        <v>74.76930226382527</v>
      </c>
      <c r="E20" s="271">
        <v>39792</v>
      </c>
      <c r="F20" s="30"/>
      <c r="G20" s="30" t="s">
        <v>809</v>
      </c>
    </row>
    <row r="21" spans="1:7" s="21" customFormat="1" ht="13.5" customHeight="1">
      <c r="A21" s="77" t="s">
        <v>177</v>
      </c>
      <c r="B21" s="77" t="s">
        <v>178</v>
      </c>
      <c r="C21" s="251">
        <v>13190.5</v>
      </c>
      <c r="D21" s="270">
        <f t="shared" si="0"/>
        <v>437.84438690831837</v>
      </c>
      <c r="E21" s="271">
        <v>39792</v>
      </c>
      <c r="F21" s="30"/>
      <c r="G21" s="30" t="s">
        <v>809</v>
      </c>
    </row>
    <row r="22" spans="1:7" s="21" customFormat="1" ht="13.5" customHeight="1">
      <c r="A22" s="77" t="s">
        <v>179</v>
      </c>
      <c r="B22" s="77" t="s">
        <v>180</v>
      </c>
      <c r="C22" s="251">
        <v>6948</v>
      </c>
      <c r="D22" s="270">
        <f t="shared" si="0"/>
        <v>230.63134833698464</v>
      </c>
      <c r="E22" s="271">
        <v>39792</v>
      </c>
      <c r="F22" s="30"/>
      <c r="G22" s="30" t="s">
        <v>809</v>
      </c>
    </row>
    <row r="23" spans="1:7" s="21" customFormat="1" ht="13.5" customHeight="1">
      <c r="A23" s="77" t="s">
        <v>181</v>
      </c>
      <c r="B23" s="77" t="s">
        <v>182</v>
      </c>
      <c r="C23" s="251">
        <v>154.5</v>
      </c>
      <c r="D23" s="270">
        <f t="shared" si="0"/>
        <v>5.128460466042621</v>
      </c>
      <c r="E23" s="271">
        <v>39792</v>
      </c>
      <c r="F23" s="30"/>
      <c r="G23" s="30" t="s">
        <v>809</v>
      </c>
    </row>
    <row r="24" spans="1:7" s="21" customFormat="1" ht="13.5" customHeight="1">
      <c r="A24" s="77" t="s">
        <v>183</v>
      </c>
      <c r="B24" s="77" t="s">
        <v>184</v>
      </c>
      <c r="C24" s="251">
        <v>70311</v>
      </c>
      <c r="D24" s="270">
        <f t="shared" si="0"/>
        <v>2333.8976299541923</v>
      </c>
      <c r="E24" s="271">
        <v>39792</v>
      </c>
      <c r="F24" s="30"/>
      <c r="G24" s="30" t="s">
        <v>809</v>
      </c>
    </row>
    <row r="25" spans="1:7" s="21" customFormat="1" ht="13.5" customHeight="1">
      <c r="A25" s="77" t="s">
        <v>185</v>
      </c>
      <c r="B25" s="77" t="s">
        <v>186</v>
      </c>
      <c r="C25" s="251">
        <v>2040.5</v>
      </c>
      <c r="D25" s="270">
        <f t="shared" si="0"/>
        <v>67.73219146252406</v>
      </c>
      <c r="E25" s="271">
        <v>39792</v>
      </c>
      <c r="F25" s="30"/>
      <c r="G25" s="30" t="s">
        <v>809</v>
      </c>
    </row>
    <row r="26" spans="1:7" s="21" customFormat="1" ht="13.5" customHeight="1">
      <c r="A26" s="77" t="s">
        <v>187</v>
      </c>
      <c r="B26" s="77" t="s">
        <v>188</v>
      </c>
      <c r="C26" s="251">
        <v>965</v>
      </c>
      <c r="D26" s="270">
        <f t="shared" si="0"/>
        <v>32.03213171347009</v>
      </c>
      <c r="E26" s="271">
        <v>39792</v>
      </c>
      <c r="F26" s="30"/>
      <c r="G26" s="30" t="s">
        <v>809</v>
      </c>
    </row>
    <row r="27" spans="1:7" s="21" customFormat="1" ht="13.5" customHeight="1">
      <c r="A27" s="77" t="s">
        <v>189</v>
      </c>
      <c r="B27" s="77" t="s">
        <v>190</v>
      </c>
      <c r="C27" s="251">
        <v>1086.5</v>
      </c>
      <c r="D27" s="270">
        <f t="shared" si="0"/>
        <v>36.06519285666866</v>
      </c>
      <c r="E27" s="271">
        <v>39792</v>
      </c>
      <c r="F27" s="30"/>
      <c r="G27" s="30" t="s">
        <v>809</v>
      </c>
    </row>
    <row r="28" spans="1:7" s="21" customFormat="1" ht="13.5" customHeight="1">
      <c r="A28" s="77" t="s">
        <v>191</v>
      </c>
      <c r="B28" s="77" t="s">
        <v>192</v>
      </c>
      <c r="C28" s="251">
        <v>2323.5</v>
      </c>
      <c r="D28" s="270">
        <f t="shared" si="0"/>
        <v>77.12607050388368</v>
      </c>
      <c r="E28" s="271">
        <v>39792</v>
      </c>
      <c r="F28" s="30"/>
      <c r="G28" s="30" t="s">
        <v>809</v>
      </c>
    </row>
    <row r="29" spans="1:7" s="21" customFormat="1" ht="13.5" customHeight="1">
      <c r="A29" s="77" t="s">
        <v>193</v>
      </c>
      <c r="B29" s="77" t="s">
        <v>194</v>
      </c>
      <c r="C29" s="251">
        <v>6670</v>
      </c>
      <c r="D29" s="270">
        <f t="shared" si="0"/>
        <v>221.40343888999536</v>
      </c>
      <c r="E29" s="271">
        <v>39792</v>
      </c>
      <c r="F29" s="30"/>
      <c r="G29" s="30" t="s">
        <v>809</v>
      </c>
    </row>
    <row r="30" spans="1:7" s="21" customFormat="1" ht="13.5" customHeight="1">
      <c r="A30" s="77" t="s">
        <v>195</v>
      </c>
      <c r="B30" s="77" t="s">
        <v>196</v>
      </c>
      <c r="C30" s="251">
        <v>965</v>
      </c>
      <c r="D30" s="270">
        <f t="shared" si="0"/>
        <v>32.03213171347009</v>
      </c>
      <c r="E30" s="271">
        <v>39792</v>
      </c>
      <c r="F30" s="30"/>
      <c r="G30" s="30" t="s">
        <v>809</v>
      </c>
    </row>
    <row r="31" spans="1:7" s="21" customFormat="1" ht="13.5" customHeight="1">
      <c r="A31" s="77" t="s">
        <v>197</v>
      </c>
      <c r="B31" s="77" t="s">
        <v>198</v>
      </c>
      <c r="C31" s="251">
        <v>4195</v>
      </c>
      <c r="D31" s="270">
        <f t="shared" si="0"/>
        <v>139.24848967669124</v>
      </c>
      <c r="E31" s="271">
        <v>39792</v>
      </c>
      <c r="F31" s="30"/>
      <c r="G31" s="30" t="s">
        <v>809</v>
      </c>
    </row>
    <row r="32" spans="1:7" s="21" customFormat="1" ht="13.5" customHeight="1">
      <c r="A32" s="77" t="s">
        <v>199</v>
      </c>
      <c r="B32" s="77" t="s">
        <v>200</v>
      </c>
      <c r="C32" s="251">
        <v>6670</v>
      </c>
      <c r="D32" s="270">
        <f t="shared" si="0"/>
        <v>221.40343888999536</v>
      </c>
      <c r="E32" s="271">
        <v>39792</v>
      </c>
      <c r="F32" s="30"/>
      <c r="G32" s="30" t="s">
        <v>809</v>
      </c>
    </row>
    <row r="33" spans="1:7" s="21" customFormat="1" ht="13.5" customHeight="1">
      <c r="A33" s="77" t="s">
        <v>201</v>
      </c>
      <c r="B33" s="77" t="s">
        <v>202</v>
      </c>
      <c r="C33" s="251">
        <v>1283</v>
      </c>
      <c r="D33" s="270">
        <f t="shared" si="0"/>
        <v>42.587797915421895</v>
      </c>
      <c r="E33" s="271">
        <v>39792</v>
      </c>
      <c r="F33" s="30"/>
      <c r="G33" s="30" t="s">
        <v>809</v>
      </c>
    </row>
    <row r="34" spans="1:7" s="21" customFormat="1" ht="13.5" customHeight="1">
      <c r="A34" s="77" t="s">
        <v>203</v>
      </c>
      <c r="B34" s="77" t="s">
        <v>204</v>
      </c>
      <c r="C34" s="251">
        <v>6700</v>
      </c>
      <c r="D34" s="270">
        <f t="shared" si="0"/>
        <v>222.39925645621722</v>
      </c>
      <c r="E34" s="271">
        <v>39792</v>
      </c>
      <c r="F34" s="30"/>
      <c r="G34" s="30" t="s">
        <v>809</v>
      </c>
    </row>
    <row r="35" spans="1:7" s="21" customFormat="1" ht="13.5" customHeight="1">
      <c r="A35" s="77" t="s">
        <v>205</v>
      </c>
      <c r="B35" s="77" t="s">
        <v>206</v>
      </c>
      <c r="C35" s="251">
        <v>1599</v>
      </c>
      <c r="D35" s="270">
        <f t="shared" si="0"/>
        <v>53.07707627962557</v>
      </c>
      <c r="E35" s="271">
        <v>39792</v>
      </c>
      <c r="F35" s="30"/>
      <c r="G35" s="30" t="s">
        <v>809</v>
      </c>
    </row>
    <row r="36" spans="1:7" s="21" customFormat="1" ht="13.5" customHeight="1">
      <c r="A36" s="77" t="s">
        <v>207</v>
      </c>
      <c r="B36" s="77" t="s">
        <v>208</v>
      </c>
      <c r="C36" s="251">
        <v>9930</v>
      </c>
      <c r="D36" s="270">
        <f t="shared" si="0"/>
        <v>329.6156144194384</v>
      </c>
      <c r="E36" s="271">
        <v>39792</v>
      </c>
      <c r="F36" s="30"/>
      <c r="G36" s="30" t="s">
        <v>809</v>
      </c>
    </row>
    <row r="37" spans="1:7" s="21" customFormat="1" ht="13.5" customHeight="1">
      <c r="A37" s="77" t="s">
        <v>209</v>
      </c>
      <c r="B37" s="77" t="s">
        <v>210</v>
      </c>
      <c r="C37" s="251">
        <v>421.5</v>
      </c>
      <c r="D37" s="270">
        <f t="shared" si="0"/>
        <v>13.991236805417246</v>
      </c>
      <c r="E37" s="271">
        <v>39792</v>
      </c>
      <c r="F37" s="30"/>
      <c r="G37" s="30" t="s">
        <v>809</v>
      </c>
    </row>
    <row r="38" spans="1:7" s="21" customFormat="1" ht="13.5" customHeight="1">
      <c r="A38" s="77" t="s">
        <v>211</v>
      </c>
      <c r="B38" s="77" t="s">
        <v>212</v>
      </c>
      <c r="C38" s="251">
        <v>391.5</v>
      </c>
      <c r="D38" s="270">
        <f t="shared" si="0"/>
        <v>12.995419239195378</v>
      </c>
      <c r="E38" s="271">
        <v>39792</v>
      </c>
      <c r="F38" s="30"/>
      <c r="G38" s="30" t="s">
        <v>809</v>
      </c>
    </row>
    <row r="39" spans="1:7" s="21" customFormat="1" ht="13.5" customHeight="1">
      <c r="A39" s="77" t="s">
        <v>213</v>
      </c>
      <c r="B39" s="77" t="s">
        <v>214</v>
      </c>
      <c r="C39" s="251">
        <v>4497</v>
      </c>
      <c r="D39" s="270">
        <f t="shared" si="0"/>
        <v>149.27305317665804</v>
      </c>
      <c r="E39" s="271">
        <v>39792</v>
      </c>
      <c r="F39" s="30"/>
      <c r="G39" s="30" t="s">
        <v>809</v>
      </c>
    </row>
    <row r="40" spans="1:7" s="21" customFormat="1" ht="13.5" customHeight="1">
      <c r="A40" s="77" t="s">
        <v>215</v>
      </c>
      <c r="B40" s="77" t="s">
        <v>216</v>
      </c>
      <c r="C40" s="251">
        <v>1424</v>
      </c>
      <c r="D40" s="270">
        <f t="shared" si="0"/>
        <v>47.268140476664676</v>
      </c>
      <c r="E40" s="271">
        <v>39792</v>
      </c>
      <c r="F40" s="30"/>
      <c r="G40" s="30" t="s">
        <v>809</v>
      </c>
    </row>
    <row r="41" spans="1:7" s="21" customFormat="1" ht="13.5" customHeight="1">
      <c r="A41" s="77" t="s">
        <v>217</v>
      </c>
      <c r="B41" s="77" t="s">
        <v>218</v>
      </c>
      <c r="C41" s="251">
        <v>2801.5</v>
      </c>
      <c r="D41" s="270">
        <f t="shared" si="0"/>
        <v>92.99276372568545</v>
      </c>
      <c r="E41" s="271">
        <v>39792</v>
      </c>
      <c r="F41" s="30"/>
      <c r="G41" s="30" t="s">
        <v>809</v>
      </c>
    </row>
    <row r="42" spans="1:7" s="21" customFormat="1" ht="13.5" customHeight="1">
      <c r="A42" s="77" t="s">
        <v>219</v>
      </c>
      <c r="B42" s="77" t="s">
        <v>220</v>
      </c>
      <c r="C42" s="251">
        <v>6670</v>
      </c>
      <c r="D42" s="270">
        <f t="shared" si="0"/>
        <v>221.40343888999536</v>
      </c>
      <c r="E42" s="271">
        <v>39792</v>
      </c>
      <c r="F42" s="30"/>
      <c r="G42" s="30" t="s">
        <v>809</v>
      </c>
    </row>
    <row r="43" spans="1:7" s="21" customFormat="1" ht="13.5" customHeight="1">
      <c r="A43" s="77" t="s">
        <v>221</v>
      </c>
      <c r="B43" s="77" t="s">
        <v>222</v>
      </c>
      <c r="C43" s="251">
        <v>16450.5</v>
      </c>
      <c r="D43" s="270">
        <f t="shared" si="0"/>
        <v>546.0565624377614</v>
      </c>
      <c r="E43" s="271">
        <v>39794</v>
      </c>
      <c r="F43" s="30"/>
      <c r="G43" s="30" t="s">
        <v>809</v>
      </c>
    </row>
    <row r="44" spans="1:7" s="21" customFormat="1" ht="13.5" customHeight="1">
      <c r="A44" s="77" t="s">
        <v>223</v>
      </c>
      <c r="B44" s="77" t="s">
        <v>224</v>
      </c>
      <c r="C44" s="251">
        <v>1279</v>
      </c>
      <c r="D44" s="270">
        <f t="shared" si="0"/>
        <v>42.45502223992565</v>
      </c>
      <c r="E44" s="271">
        <v>39794</v>
      </c>
      <c r="F44" s="30"/>
      <c r="G44" s="30" t="s">
        <v>809</v>
      </c>
    </row>
    <row r="45" spans="1:7" s="21" customFormat="1" ht="13.5" customHeight="1">
      <c r="A45" s="77" t="s">
        <v>225</v>
      </c>
      <c r="B45" s="77" t="s">
        <v>226</v>
      </c>
      <c r="C45" s="251">
        <v>1573</v>
      </c>
      <c r="D45" s="270">
        <f t="shared" si="0"/>
        <v>52.214034388899954</v>
      </c>
      <c r="E45" s="271">
        <v>39794</v>
      </c>
      <c r="F45" s="30"/>
      <c r="G45" s="30" t="s">
        <v>809</v>
      </c>
    </row>
    <row r="46" spans="1:7" s="21" customFormat="1" ht="13.5" customHeight="1">
      <c r="A46" s="77" t="s">
        <v>227</v>
      </c>
      <c r="B46" s="77" t="s">
        <v>228</v>
      </c>
      <c r="C46" s="251">
        <v>9999</v>
      </c>
      <c r="D46" s="270">
        <f t="shared" si="0"/>
        <v>331.90599482174866</v>
      </c>
      <c r="E46" s="271">
        <v>39794</v>
      </c>
      <c r="F46" s="30"/>
      <c r="G46" s="30" t="s">
        <v>809</v>
      </c>
    </row>
    <row r="47" spans="1:7" s="21" customFormat="1" ht="13.5" customHeight="1">
      <c r="A47" s="77" t="s">
        <v>229</v>
      </c>
      <c r="B47" s="77" t="s">
        <v>230</v>
      </c>
      <c r="C47" s="251">
        <v>1772.5</v>
      </c>
      <c r="D47" s="270">
        <f t="shared" si="0"/>
        <v>58.836221204275375</v>
      </c>
      <c r="E47" s="271">
        <v>39794</v>
      </c>
      <c r="F47" s="30"/>
      <c r="G47" s="30" t="s">
        <v>809</v>
      </c>
    </row>
    <row r="48" spans="1:7" s="21" customFormat="1" ht="13.5" customHeight="1">
      <c r="A48" s="77" t="s">
        <v>231</v>
      </c>
      <c r="B48" s="77" t="s">
        <v>232</v>
      </c>
      <c r="C48" s="251">
        <v>11092</v>
      </c>
      <c r="D48" s="270">
        <f t="shared" si="0"/>
        <v>368.1869481510987</v>
      </c>
      <c r="E48" s="271">
        <v>39794</v>
      </c>
      <c r="F48" s="30"/>
      <c r="G48" s="30" t="s">
        <v>809</v>
      </c>
    </row>
    <row r="49" spans="1:7" s="21" customFormat="1" ht="13.5" customHeight="1">
      <c r="A49" s="77" t="s">
        <v>233</v>
      </c>
      <c r="B49" s="77" t="s">
        <v>234</v>
      </c>
      <c r="C49" s="251">
        <v>78078</v>
      </c>
      <c r="D49" s="270">
        <f t="shared" si="0"/>
        <v>2591.714797849034</v>
      </c>
      <c r="E49" s="271">
        <v>39794</v>
      </c>
      <c r="F49" s="30"/>
      <c r="G49" s="30" t="s">
        <v>809</v>
      </c>
    </row>
    <row r="50" spans="1:7" s="21" customFormat="1" ht="13.5" customHeight="1">
      <c r="A50" s="77" t="s">
        <v>235</v>
      </c>
      <c r="B50" s="77" t="s">
        <v>236</v>
      </c>
      <c r="C50" s="251">
        <v>2553.5</v>
      </c>
      <c r="D50" s="270">
        <f t="shared" si="0"/>
        <v>84.76067184491801</v>
      </c>
      <c r="E50" s="271">
        <v>39794</v>
      </c>
      <c r="F50" s="30"/>
      <c r="G50" s="30" t="s">
        <v>809</v>
      </c>
    </row>
    <row r="51" spans="1:7" s="21" customFormat="1" ht="13.5" customHeight="1">
      <c r="A51" s="77" t="s">
        <v>237</v>
      </c>
      <c r="B51" s="77" t="s">
        <v>238</v>
      </c>
      <c r="C51" s="251">
        <v>10918</v>
      </c>
      <c r="D51" s="270">
        <f t="shared" si="0"/>
        <v>362.4112062670119</v>
      </c>
      <c r="E51" s="271">
        <v>39794</v>
      </c>
      <c r="F51" s="30"/>
      <c r="G51" s="30" t="s">
        <v>809</v>
      </c>
    </row>
    <row r="52" spans="1:7" s="21" customFormat="1" ht="13.5" customHeight="1">
      <c r="A52" s="77" t="s">
        <v>239</v>
      </c>
      <c r="B52" s="77" t="s">
        <v>240</v>
      </c>
      <c r="C52" s="251">
        <v>27517</v>
      </c>
      <c r="D52" s="270">
        <f t="shared" si="0"/>
        <v>913.3970656575715</v>
      </c>
      <c r="E52" s="271">
        <v>39794</v>
      </c>
      <c r="F52" s="30"/>
      <c r="G52" s="30" t="s">
        <v>809</v>
      </c>
    </row>
    <row r="53" spans="1:7" s="21" customFormat="1" ht="13.5" customHeight="1">
      <c r="A53" s="77" t="s">
        <v>241</v>
      </c>
      <c r="B53" s="77" t="s">
        <v>242</v>
      </c>
      <c r="C53" s="251">
        <v>42395</v>
      </c>
      <c r="D53" s="270">
        <f t="shared" si="0"/>
        <v>1407.25619066587</v>
      </c>
      <c r="E53" s="271">
        <v>39794</v>
      </c>
      <c r="F53" s="30"/>
      <c r="G53" s="30" t="s">
        <v>809</v>
      </c>
    </row>
    <row r="54" spans="1:7" s="21" customFormat="1" ht="13.5" customHeight="1">
      <c r="A54" s="77" t="s">
        <v>243</v>
      </c>
      <c r="B54" s="77" t="s">
        <v>244</v>
      </c>
      <c r="C54" s="251">
        <v>10103</v>
      </c>
      <c r="D54" s="270">
        <f t="shared" si="0"/>
        <v>335.3581623846511</v>
      </c>
      <c r="E54" s="271">
        <v>39794</v>
      </c>
      <c r="F54" s="30"/>
      <c r="G54" s="30" t="s">
        <v>809</v>
      </c>
    </row>
    <row r="55" spans="1:7" s="21" customFormat="1" ht="13.5" customHeight="1">
      <c r="A55" s="77" t="s">
        <v>245</v>
      </c>
      <c r="B55" s="77" t="s">
        <v>246</v>
      </c>
      <c r="C55" s="251">
        <v>29354.5</v>
      </c>
      <c r="D55" s="270">
        <f t="shared" si="0"/>
        <v>974.3908915886609</v>
      </c>
      <c r="E55" s="271">
        <v>39794</v>
      </c>
      <c r="F55" s="30"/>
      <c r="G55" s="30" t="s">
        <v>809</v>
      </c>
    </row>
    <row r="56" spans="1:7" s="21" customFormat="1" ht="13.5" customHeight="1">
      <c r="A56" s="77" t="s">
        <v>247</v>
      </c>
      <c r="B56" s="77" t="s">
        <v>248</v>
      </c>
      <c r="C56" s="251">
        <v>4759</v>
      </c>
      <c r="D56" s="270">
        <f t="shared" si="0"/>
        <v>157.96985992166233</v>
      </c>
      <c r="E56" s="271">
        <v>39794</v>
      </c>
      <c r="F56" s="30"/>
      <c r="G56" s="30" t="s">
        <v>809</v>
      </c>
    </row>
    <row r="57" spans="1:7" s="21" customFormat="1" ht="13.5" customHeight="1">
      <c r="A57" s="77" t="s">
        <v>249</v>
      </c>
      <c r="B57" s="77" t="s">
        <v>250</v>
      </c>
      <c r="C57" s="251">
        <v>1453</v>
      </c>
      <c r="D57" s="270">
        <f t="shared" si="0"/>
        <v>48.23076412401248</v>
      </c>
      <c r="E57" s="271">
        <v>39794</v>
      </c>
      <c r="F57" s="30"/>
      <c r="G57" s="30" t="s">
        <v>809</v>
      </c>
    </row>
    <row r="58" spans="1:7" s="21" customFormat="1" ht="13.5" customHeight="1">
      <c r="A58" s="77" t="s">
        <v>251</v>
      </c>
      <c r="B58" s="77" t="s">
        <v>252</v>
      </c>
      <c r="C58" s="251">
        <v>3380</v>
      </c>
      <c r="D58" s="270">
        <f t="shared" si="0"/>
        <v>112.19544579433047</v>
      </c>
      <c r="E58" s="271">
        <v>39794</v>
      </c>
      <c r="F58" s="30"/>
      <c r="G58" s="30" t="s">
        <v>809</v>
      </c>
    </row>
    <row r="59" spans="1:7" s="21" customFormat="1" ht="13.5" customHeight="1">
      <c r="A59" s="77" t="s">
        <v>253</v>
      </c>
      <c r="B59" s="77" t="s">
        <v>254</v>
      </c>
      <c r="C59" s="251">
        <v>23021.5</v>
      </c>
      <c r="D59" s="270">
        <f t="shared" si="0"/>
        <v>764.1738033592245</v>
      </c>
      <c r="E59" s="271">
        <v>39813</v>
      </c>
      <c r="F59" s="30"/>
      <c r="G59" s="30" t="s">
        <v>809</v>
      </c>
    </row>
    <row r="60" spans="1:7" s="21" customFormat="1" ht="13.5" customHeight="1">
      <c r="A60" s="77" t="s">
        <v>255</v>
      </c>
      <c r="B60" s="77" t="s">
        <v>256</v>
      </c>
      <c r="C60" s="251">
        <v>40248.5</v>
      </c>
      <c r="D60" s="270">
        <f t="shared" si="0"/>
        <v>1336.0054438026953</v>
      </c>
      <c r="E60" s="271">
        <v>39813</v>
      </c>
      <c r="F60" s="30"/>
      <c r="G60" s="30" t="s">
        <v>809</v>
      </c>
    </row>
    <row r="61" spans="1:7" s="21" customFormat="1" ht="13.5" customHeight="1">
      <c r="A61" s="77" t="s">
        <v>257</v>
      </c>
      <c r="B61" s="77" t="s">
        <v>258</v>
      </c>
      <c r="C61" s="251">
        <v>4286</v>
      </c>
      <c r="D61" s="270">
        <f t="shared" si="0"/>
        <v>142.2691362942309</v>
      </c>
      <c r="E61" s="271">
        <v>39813</v>
      </c>
      <c r="F61" s="30"/>
      <c r="G61" s="30" t="s">
        <v>809</v>
      </c>
    </row>
    <row r="62" spans="1:7" s="21" customFormat="1" ht="13.5" customHeight="1">
      <c r="A62" s="77" t="s">
        <v>259</v>
      </c>
      <c r="B62" s="77" t="s">
        <v>260</v>
      </c>
      <c r="C62" s="251">
        <v>139273.5</v>
      </c>
      <c r="D62" s="270">
        <f t="shared" si="0"/>
        <v>4623.033260306712</v>
      </c>
      <c r="E62" s="271">
        <v>39813</v>
      </c>
      <c r="F62" s="30"/>
      <c r="G62" s="30" t="s">
        <v>809</v>
      </c>
    </row>
    <row r="63" spans="1:7" s="21" customFormat="1" ht="13.5" customHeight="1">
      <c r="A63" s="77" t="s">
        <v>261</v>
      </c>
      <c r="B63" s="77" t="s">
        <v>262</v>
      </c>
      <c r="C63" s="251">
        <v>61278.5</v>
      </c>
      <c r="D63" s="270">
        <f t="shared" si="0"/>
        <v>2034.0735577242249</v>
      </c>
      <c r="E63" s="271">
        <v>39813</v>
      </c>
      <c r="F63" s="30"/>
      <c r="G63" s="30" t="s">
        <v>809</v>
      </c>
    </row>
    <row r="64" spans="1:7" s="21" customFormat="1" ht="13.5" customHeight="1">
      <c r="A64" s="77" t="s">
        <v>263</v>
      </c>
      <c r="B64" s="77" t="s">
        <v>264</v>
      </c>
      <c r="C64" s="251">
        <v>117512</v>
      </c>
      <c r="D64" s="270">
        <f t="shared" si="0"/>
        <v>3900.6837947288054</v>
      </c>
      <c r="E64" s="271">
        <v>39813</v>
      </c>
      <c r="F64" s="30"/>
      <c r="G64" s="30" t="s">
        <v>809</v>
      </c>
    </row>
    <row r="65" spans="1:7" s="21" customFormat="1" ht="13.5" customHeight="1">
      <c r="A65" s="77" t="s">
        <v>265</v>
      </c>
      <c r="B65" s="77" t="s">
        <v>266</v>
      </c>
      <c r="C65" s="251">
        <v>70675</v>
      </c>
      <c r="D65" s="270">
        <f t="shared" si="0"/>
        <v>2345.980216424351</v>
      </c>
      <c r="E65" s="271">
        <v>39813</v>
      </c>
      <c r="F65" s="30"/>
      <c r="G65" s="30" t="s">
        <v>809</v>
      </c>
    </row>
    <row r="66" spans="1:7" s="21" customFormat="1" ht="13.5" customHeight="1">
      <c r="A66" s="77" t="s">
        <v>267</v>
      </c>
      <c r="B66" s="77" t="s">
        <v>268</v>
      </c>
      <c r="C66" s="251">
        <v>546894</v>
      </c>
      <c r="D66" s="270">
        <f t="shared" si="0"/>
        <v>18153.555068711412</v>
      </c>
      <c r="E66" s="271">
        <v>39813</v>
      </c>
      <c r="F66" s="30"/>
      <c r="G66" s="30" t="s">
        <v>809</v>
      </c>
    </row>
    <row r="67" spans="1:7" s="21" customFormat="1" ht="13.5" customHeight="1">
      <c r="A67" s="77" t="s">
        <v>269</v>
      </c>
      <c r="B67" s="77" t="s">
        <v>270</v>
      </c>
      <c r="C67" s="251">
        <v>48607.5</v>
      </c>
      <c r="D67" s="270">
        <f aca="true" t="shared" si="1" ref="D67:D113">C67/30.126</f>
        <v>1613.4734116709817</v>
      </c>
      <c r="E67" s="271">
        <v>39813</v>
      </c>
      <c r="F67" s="30"/>
      <c r="G67" s="30" t="s">
        <v>809</v>
      </c>
    </row>
    <row r="68" spans="1:7" s="21" customFormat="1" ht="13.5" customHeight="1">
      <c r="A68" s="77" t="s">
        <v>271</v>
      </c>
      <c r="B68" s="77" t="s">
        <v>272</v>
      </c>
      <c r="C68" s="251">
        <v>51871.5</v>
      </c>
      <c r="D68" s="270">
        <f t="shared" si="1"/>
        <v>1721.8183628759211</v>
      </c>
      <c r="E68" s="271">
        <v>39813</v>
      </c>
      <c r="F68" s="30"/>
      <c r="G68" s="30" t="s">
        <v>809</v>
      </c>
    </row>
    <row r="69" spans="1:7" s="21" customFormat="1" ht="13.5" customHeight="1">
      <c r="A69" s="77" t="s">
        <v>273</v>
      </c>
      <c r="B69" s="77" t="s">
        <v>274</v>
      </c>
      <c r="C69" s="251">
        <v>57403.5</v>
      </c>
      <c r="D69" s="270">
        <f t="shared" si="1"/>
        <v>1905.4471220872335</v>
      </c>
      <c r="E69" s="271">
        <v>39813</v>
      </c>
      <c r="F69" s="30"/>
      <c r="G69" s="30" t="s">
        <v>809</v>
      </c>
    </row>
    <row r="70" spans="1:7" s="21" customFormat="1" ht="13.5" customHeight="1">
      <c r="A70" s="77" t="s">
        <v>275</v>
      </c>
      <c r="B70" s="77" t="s">
        <v>276</v>
      </c>
      <c r="C70" s="251">
        <v>11302</v>
      </c>
      <c r="D70" s="270">
        <f t="shared" si="1"/>
        <v>375.1576711146518</v>
      </c>
      <c r="E70" s="271">
        <v>39813</v>
      </c>
      <c r="F70" s="30"/>
      <c r="G70" s="30" t="s">
        <v>809</v>
      </c>
    </row>
    <row r="71" spans="1:7" s="21" customFormat="1" ht="13.5" customHeight="1">
      <c r="A71" s="77" t="s">
        <v>277</v>
      </c>
      <c r="B71" s="77" t="s">
        <v>278</v>
      </c>
      <c r="C71" s="251">
        <v>15167.5</v>
      </c>
      <c r="D71" s="270">
        <f t="shared" si="1"/>
        <v>503.4687645223395</v>
      </c>
      <c r="E71" s="271">
        <v>39813</v>
      </c>
      <c r="F71" s="30"/>
      <c r="G71" s="30" t="s">
        <v>809</v>
      </c>
    </row>
    <row r="72" spans="1:7" s="21" customFormat="1" ht="13.5" customHeight="1">
      <c r="A72" s="77" t="s">
        <v>279</v>
      </c>
      <c r="B72" s="77" t="s">
        <v>280</v>
      </c>
      <c r="C72" s="251">
        <v>40485.5</v>
      </c>
      <c r="D72" s="270">
        <f t="shared" si="1"/>
        <v>1343.8724025758481</v>
      </c>
      <c r="E72" s="271">
        <v>39813</v>
      </c>
      <c r="F72" s="30"/>
      <c r="G72" s="30" t="s">
        <v>809</v>
      </c>
    </row>
    <row r="73" spans="1:7" s="21" customFormat="1" ht="13.5" customHeight="1">
      <c r="A73" s="77" t="s">
        <v>281</v>
      </c>
      <c r="B73" s="77" t="s">
        <v>282</v>
      </c>
      <c r="C73" s="251">
        <v>122425</v>
      </c>
      <c r="D73" s="270">
        <f t="shared" si="1"/>
        <v>4063.7655181570735</v>
      </c>
      <c r="E73" s="271">
        <v>39813</v>
      </c>
      <c r="F73" s="30"/>
      <c r="G73" s="30" t="s">
        <v>809</v>
      </c>
    </row>
    <row r="74" spans="1:7" s="21" customFormat="1" ht="13.5" customHeight="1">
      <c r="A74" s="77" t="s">
        <v>283</v>
      </c>
      <c r="B74" s="77" t="s">
        <v>284</v>
      </c>
      <c r="C74" s="251">
        <v>49187</v>
      </c>
      <c r="D74" s="270">
        <f t="shared" si="1"/>
        <v>1632.709287658501</v>
      </c>
      <c r="E74" s="271">
        <v>39813</v>
      </c>
      <c r="F74" s="30"/>
      <c r="G74" s="30" t="s">
        <v>809</v>
      </c>
    </row>
    <row r="75" spans="1:7" s="21" customFormat="1" ht="13.5" customHeight="1">
      <c r="A75" s="77" t="s">
        <v>285</v>
      </c>
      <c r="B75" s="77" t="s">
        <v>286</v>
      </c>
      <c r="C75" s="251">
        <v>149771</v>
      </c>
      <c r="D75" s="270">
        <f t="shared" si="1"/>
        <v>4971.48642368718</v>
      </c>
      <c r="E75" s="271">
        <v>39813</v>
      </c>
      <c r="F75" s="30"/>
      <c r="G75" s="30" t="s">
        <v>809</v>
      </c>
    </row>
    <row r="76" spans="1:7" s="21" customFormat="1" ht="13.5" customHeight="1">
      <c r="A76" s="77" t="s">
        <v>287</v>
      </c>
      <c r="B76" s="77" t="s">
        <v>288</v>
      </c>
      <c r="C76" s="251">
        <v>50805.5</v>
      </c>
      <c r="D76" s="270">
        <f t="shared" si="1"/>
        <v>1686.4336453561707</v>
      </c>
      <c r="E76" s="271">
        <v>39813</v>
      </c>
      <c r="F76" s="30"/>
      <c r="G76" s="30" t="s">
        <v>809</v>
      </c>
    </row>
    <row r="77" spans="1:7" s="21" customFormat="1" ht="13.5" customHeight="1">
      <c r="A77" s="77" t="s">
        <v>289</v>
      </c>
      <c r="B77" s="77" t="s">
        <v>290</v>
      </c>
      <c r="C77" s="251">
        <v>219255.5</v>
      </c>
      <c r="D77" s="270">
        <f t="shared" si="1"/>
        <v>7277.94927969196</v>
      </c>
      <c r="E77" s="271">
        <v>39813</v>
      </c>
      <c r="F77" s="30"/>
      <c r="G77" s="30" t="s">
        <v>809</v>
      </c>
    </row>
    <row r="78" spans="1:7" s="21" customFormat="1" ht="13.5" customHeight="1">
      <c r="A78" s="77" t="s">
        <v>291</v>
      </c>
      <c r="B78" s="77" t="s">
        <v>292</v>
      </c>
      <c r="C78" s="251">
        <v>149557.5</v>
      </c>
      <c r="D78" s="270">
        <f t="shared" si="1"/>
        <v>4964.399522007568</v>
      </c>
      <c r="E78" s="271">
        <v>39813</v>
      </c>
      <c r="F78" s="30"/>
      <c r="G78" s="30" t="s">
        <v>809</v>
      </c>
    </row>
    <row r="79" spans="1:7" s="21" customFormat="1" ht="13.5" customHeight="1">
      <c r="A79" s="77" t="s">
        <v>293</v>
      </c>
      <c r="B79" s="77" t="s">
        <v>294</v>
      </c>
      <c r="C79" s="251">
        <v>108970</v>
      </c>
      <c r="D79" s="270">
        <f t="shared" si="1"/>
        <v>3617.1413397065658</v>
      </c>
      <c r="E79" s="271">
        <v>39813</v>
      </c>
      <c r="F79" s="30"/>
      <c r="G79" s="30" t="s">
        <v>809</v>
      </c>
    </row>
    <row r="80" spans="1:7" s="21" customFormat="1" ht="13.5" customHeight="1">
      <c r="A80" s="77" t="s">
        <v>295</v>
      </c>
      <c r="B80" s="77" t="s">
        <v>296</v>
      </c>
      <c r="C80" s="251">
        <v>96197</v>
      </c>
      <c r="D80" s="270">
        <f t="shared" si="1"/>
        <v>3193.1554139281684</v>
      </c>
      <c r="E80" s="271">
        <v>39813</v>
      </c>
      <c r="F80" s="30"/>
      <c r="G80" s="30" t="s">
        <v>809</v>
      </c>
    </row>
    <row r="81" spans="1:7" s="21" customFormat="1" ht="13.5" customHeight="1">
      <c r="A81" s="77" t="s">
        <v>297</v>
      </c>
      <c r="B81" s="77" t="s">
        <v>298</v>
      </c>
      <c r="C81" s="251">
        <v>596</v>
      </c>
      <c r="D81" s="270">
        <f t="shared" si="1"/>
        <v>19.783575648941113</v>
      </c>
      <c r="E81" s="271">
        <v>39813</v>
      </c>
      <c r="F81" s="30"/>
      <c r="G81" s="30" t="s">
        <v>809</v>
      </c>
    </row>
    <row r="82" spans="1:7" s="21" customFormat="1" ht="13.5" customHeight="1">
      <c r="A82" s="77" t="s">
        <v>299</v>
      </c>
      <c r="B82" s="77" t="s">
        <v>300</v>
      </c>
      <c r="C82" s="251">
        <v>480799.5</v>
      </c>
      <c r="D82" s="270">
        <f t="shared" si="1"/>
        <v>15959.619597689703</v>
      </c>
      <c r="E82" s="271">
        <v>39813</v>
      </c>
      <c r="F82" s="30"/>
      <c r="G82" s="30" t="s">
        <v>809</v>
      </c>
    </row>
    <row r="83" spans="1:7" s="21" customFormat="1" ht="13.5" customHeight="1">
      <c r="A83" s="77" t="s">
        <v>301</v>
      </c>
      <c r="B83" s="77" t="s">
        <v>302</v>
      </c>
      <c r="C83" s="251">
        <v>23927.5</v>
      </c>
      <c r="D83" s="270">
        <f t="shared" si="1"/>
        <v>794.247493859125</v>
      </c>
      <c r="E83" s="271">
        <v>39813</v>
      </c>
      <c r="F83" s="30"/>
      <c r="G83" s="30" t="s">
        <v>809</v>
      </c>
    </row>
    <row r="84" spans="1:7" s="21" customFormat="1" ht="13.5" customHeight="1">
      <c r="A84" s="77" t="s">
        <v>303</v>
      </c>
      <c r="B84" s="77" t="s">
        <v>304</v>
      </c>
      <c r="C84" s="251">
        <v>4286</v>
      </c>
      <c r="D84" s="270">
        <f t="shared" si="1"/>
        <v>142.2691362942309</v>
      </c>
      <c r="E84" s="271">
        <v>39813</v>
      </c>
      <c r="F84" s="30"/>
      <c r="G84" s="30" t="s">
        <v>809</v>
      </c>
    </row>
    <row r="85" spans="1:7" s="21" customFormat="1" ht="13.5" customHeight="1">
      <c r="A85" s="77" t="s">
        <v>305</v>
      </c>
      <c r="B85" s="77" t="s">
        <v>306</v>
      </c>
      <c r="C85" s="251">
        <v>74907.5</v>
      </c>
      <c r="D85" s="270">
        <f t="shared" si="1"/>
        <v>2486.4734780588196</v>
      </c>
      <c r="E85" s="271">
        <v>39813</v>
      </c>
      <c r="F85" s="30"/>
      <c r="G85" s="30" t="s">
        <v>809</v>
      </c>
    </row>
    <row r="86" spans="1:7" s="21" customFormat="1" ht="13.5" customHeight="1">
      <c r="A86" s="77" t="s">
        <v>307</v>
      </c>
      <c r="B86" s="77" t="s">
        <v>308</v>
      </c>
      <c r="C86" s="251">
        <v>163998</v>
      </c>
      <c r="D86" s="270">
        <f t="shared" si="1"/>
        <v>5443.736307508464</v>
      </c>
      <c r="E86" s="271">
        <v>39813</v>
      </c>
      <c r="F86" s="30"/>
      <c r="G86" s="30" t="s">
        <v>809</v>
      </c>
    </row>
    <row r="87" spans="1:7" s="21" customFormat="1" ht="13.5" customHeight="1">
      <c r="A87" s="77" t="s">
        <v>309</v>
      </c>
      <c r="B87" s="77" t="s">
        <v>310</v>
      </c>
      <c r="C87" s="251">
        <v>65255</v>
      </c>
      <c r="D87" s="270">
        <f t="shared" si="1"/>
        <v>2166.0691761269336</v>
      </c>
      <c r="E87" s="271">
        <v>39813</v>
      </c>
      <c r="F87" s="30"/>
      <c r="G87" s="30" t="s">
        <v>809</v>
      </c>
    </row>
    <row r="88" spans="1:7" s="21" customFormat="1" ht="13.5" customHeight="1">
      <c r="A88" s="77" t="s">
        <v>311</v>
      </c>
      <c r="B88" s="77" t="s">
        <v>312</v>
      </c>
      <c r="C88" s="251">
        <v>249193.5</v>
      </c>
      <c r="D88" s="270">
        <f t="shared" si="1"/>
        <v>8271.708822943636</v>
      </c>
      <c r="E88" s="271">
        <v>39813</v>
      </c>
      <c r="F88" s="30"/>
      <c r="G88" s="30" t="s">
        <v>809</v>
      </c>
    </row>
    <row r="89" spans="1:7" s="21" customFormat="1" ht="13.5" customHeight="1">
      <c r="A89" s="77" t="s">
        <v>313</v>
      </c>
      <c r="B89" s="77" t="s">
        <v>314</v>
      </c>
      <c r="C89" s="251">
        <v>13303.5</v>
      </c>
      <c r="D89" s="270">
        <f t="shared" si="1"/>
        <v>441.5952997410874</v>
      </c>
      <c r="E89" s="271">
        <v>39813</v>
      </c>
      <c r="F89" s="30"/>
      <c r="G89" s="30" t="s">
        <v>809</v>
      </c>
    </row>
    <row r="90" spans="1:7" s="21" customFormat="1" ht="13.5" customHeight="1">
      <c r="A90" s="77" t="s">
        <v>315</v>
      </c>
      <c r="B90" s="77" t="s">
        <v>316</v>
      </c>
      <c r="C90" s="251">
        <v>22169</v>
      </c>
      <c r="D90" s="270">
        <f t="shared" si="1"/>
        <v>735.8759875190865</v>
      </c>
      <c r="E90" s="271">
        <v>39813</v>
      </c>
      <c r="F90" s="30"/>
      <c r="G90" s="30" t="s">
        <v>809</v>
      </c>
    </row>
    <row r="91" spans="1:7" s="21" customFormat="1" ht="13.5" customHeight="1">
      <c r="A91" s="77" t="s">
        <v>317</v>
      </c>
      <c r="B91" s="77" t="s">
        <v>318</v>
      </c>
      <c r="C91" s="251">
        <v>73658.5</v>
      </c>
      <c r="D91" s="270">
        <f t="shared" si="1"/>
        <v>2445.0142733851158</v>
      </c>
      <c r="E91" s="271">
        <v>39813</v>
      </c>
      <c r="F91" s="30"/>
      <c r="G91" s="30" t="s">
        <v>809</v>
      </c>
    </row>
    <row r="92" spans="1:7" s="21" customFormat="1" ht="13.5" customHeight="1">
      <c r="A92" s="77" t="s">
        <v>319</v>
      </c>
      <c r="B92" s="77" t="s">
        <v>320</v>
      </c>
      <c r="C92" s="251">
        <v>956.5</v>
      </c>
      <c r="D92" s="270">
        <f t="shared" si="1"/>
        <v>31.749983403040563</v>
      </c>
      <c r="E92" s="271">
        <v>39813</v>
      </c>
      <c r="F92" s="30"/>
      <c r="G92" s="30" t="s">
        <v>809</v>
      </c>
    </row>
    <row r="93" spans="1:7" s="21" customFormat="1" ht="13.5" customHeight="1">
      <c r="A93" s="77" t="s">
        <v>321</v>
      </c>
      <c r="B93" s="77" t="s">
        <v>322</v>
      </c>
      <c r="C93" s="251">
        <v>33342</v>
      </c>
      <c r="D93" s="270">
        <f t="shared" si="1"/>
        <v>1106.7516430989842</v>
      </c>
      <c r="E93" s="271">
        <v>39813</v>
      </c>
      <c r="F93" s="30"/>
      <c r="G93" s="30" t="s">
        <v>809</v>
      </c>
    </row>
    <row r="94" spans="1:7" s="21" customFormat="1" ht="13.5" customHeight="1">
      <c r="A94" s="77" t="s">
        <v>323</v>
      </c>
      <c r="B94" s="77" t="s">
        <v>324</v>
      </c>
      <c r="C94" s="251">
        <v>11300</v>
      </c>
      <c r="D94" s="270">
        <f t="shared" si="1"/>
        <v>375.09128327690365</v>
      </c>
      <c r="E94" s="271">
        <v>39813</v>
      </c>
      <c r="F94" s="30"/>
      <c r="G94" s="30" t="s">
        <v>809</v>
      </c>
    </row>
    <row r="95" spans="1:7" s="21" customFormat="1" ht="13.5" customHeight="1">
      <c r="A95" s="77" t="s">
        <v>325</v>
      </c>
      <c r="B95" s="77" t="s">
        <v>326</v>
      </c>
      <c r="C95" s="251">
        <v>266016.5</v>
      </c>
      <c r="D95" s="270">
        <f t="shared" si="1"/>
        <v>8830.130120161986</v>
      </c>
      <c r="E95" s="271">
        <v>39813</v>
      </c>
      <c r="F95" s="30"/>
      <c r="G95" s="30" t="s">
        <v>809</v>
      </c>
    </row>
    <row r="96" spans="1:7" s="21" customFormat="1" ht="13.5" customHeight="1">
      <c r="A96" s="77" t="s">
        <v>327</v>
      </c>
      <c r="B96" s="77" t="s">
        <v>328</v>
      </c>
      <c r="C96" s="251">
        <v>52120.5</v>
      </c>
      <c r="D96" s="270">
        <f t="shared" si="1"/>
        <v>1730.0836486755625</v>
      </c>
      <c r="E96" s="271">
        <v>39813</v>
      </c>
      <c r="F96" s="30"/>
      <c r="G96" s="30" t="s">
        <v>809</v>
      </c>
    </row>
    <row r="97" spans="1:7" s="21" customFormat="1" ht="13.5" customHeight="1">
      <c r="A97" s="77" t="s">
        <v>329</v>
      </c>
      <c r="B97" s="77" t="s">
        <v>330</v>
      </c>
      <c r="C97" s="251">
        <v>58273.5</v>
      </c>
      <c r="D97" s="270">
        <f t="shared" si="1"/>
        <v>1934.3258315076678</v>
      </c>
      <c r="E97" s="271">
        <v>39813</v>
      </c>
      <c r="F97" s="30"/>
      <c r="G97" s="30" t="s">
        <v>809</v>
      </c>
    </row>
    <row r="98" spans="1:7" s="21" customFormat="1" ht="13.5" customHeight="1">
      <c r="A98" s="77" t="s">
        <v>331</v>
      </c>
      <c r="B98" s="77" t="s">
        <v>332</v>
      </c>
      <c r="C98" s="251">
        <v>501469.5</v>
      </c>
      <c r="D98" s="270">
        <f t="shared" si="1"/>
        <v>16645.73790081657</v>
      </c>
      <c r="E98" s="271">
        <v>39813</v>
      </c>
      <c r="F98" s="30"/>
      <c r="G98" s="30" t="s">
        <v>809</v>
      </c>
    </row>
    <row r="99" spans="1:7" s="21" customFormat="1" ht="13.5" customHeight="1">
      <c r="A99" s="77" t="s">
        <v>333</v>
      </c>
      <c r="B99" s="77" t="s">
        <v>334</v>
      </c>
      <c r="C99" s="251">
        <v>137816</v>
      </c>
      <c r="D99" s="270">
        <f t="shared" si="1"/>
        <v>4574.653123547766</v>
      </c>
      <c r="E99" s="271">
        <v>39813</v>
      </c>
      <c r="F99" s="30"/>
      <c r="G99" s="30" t="s">
        <v>809</v>
      </c>
    </row>
    <row r="100" spans="1:7" s="21" customFormat="1" ht="13.5" customHeight="1">
      <c r="A100" s="77" t="s">
        <v>335</v>
      </c>
      <c r="B100" s="77" t="s">
        <v>336</v>
      </c>
      <c r="C100" s="251">
        <v>561</v>
      </c>
      <c r="D100" s="270">
        <f t="shared" si="1"/>
        <v>18.621788488348933</v>
      </c>
      <c r="E100" s="271">
        <v>39813</v>
      </c>
      <c r="F100" s="30"/>
      <c r="G100" s="30" t="s">
        <v>809</v>
      </c>
    </row>
    <row r="101" spans="1:7" s="21" customFormat="1" ht="13.5" customHeight="1">
      <c r="A101" s="77" t="s">
        <v>337</v>
      </c>
      <c r="B101" s="77" t="s">
        <v>338</v>
      </c>
      <c r="C101" s="251">
        <v>276568.5</v>
      </c>
      <c r="D101" s="270">
        <f t="shared" si="1"/>
        <v>9180.39235212109</v>
      </c>
      <c r="E101" s="271">
        <v>39813</v>
      </c>
      <c r="F101" s="30"/>
      <c r="G101" s="30" t="s">
        <v>809</v>
      </c>
    </row>
    <row r="102" spans="1:7" s="21" customFormat="1" ht="13.5" customHeight="1">
      <c r="A102" s="77" t="s">
        <v>339</v>
      </c>
      <c r="B102" s="77" t="s">
        <v>340</v>
      </c>
      <c r="C102" s="251">
        <v>40248.5</v>
      </c>
      <c r="D102" s="270">
        <f t="shared" si="1"/>
        <v>1336.0054438026953</v>
      </c>
      <c r="E102" s="271">
        <v>39813</v>
      </c>
      <c r="F102" s="30"/>
      <c r="G102" s="30" t="s">
        <v>809</v>
      </c>
    </row>
    <row r="103" spans="1:7" s="21" customFormat="1" ht="13.5" customHeight="1">
      <c r="A103" s="77" t="s">
        <v>341</v>
      </c>
      <c r="B103" s="77" t="s">
        <v>342</v>
      </c>
      <c r="C103" s="251">
        <v>23243.5</v>
      </c>
      <c r="D103" s="270">
        <f t="shared" si="1"/>
        <v>771.5428533492664</v>
      </c>
      <c r="E103" s="271">
        <v>39813</v>
      </c>
      <c r="F103" s="30"/>
      <c r="G103" s="30" t="s">
        <v>809</v>
      </c>
    </row>
    <row r="104" spans="1:7" s="21" customFormat="1" ht="13.5" customHeight="1">
      <c r="A104" s="77" t="s">
        <v>343</v>
      </c>
      <c r="B104" s="77" t="s">
        <v>344</v>
      </c>
      <c r="C104" s="251">
        <v>215867.5</v>
      </c>
      <c r="D104" s="270">
        <f t="shared" si="1"/>
        <v>7165.4882825466375</v>
      </c>
      <c r="E104" s="271">
        <v>39813</v>
      </c>
      <c r="F104" s="30"/>
      <c r="G104" s="30" t="s">
        <v>809</v>
      </c>
    </row>
    <row r="105" spans="1:7" s="21" customFormat="1" ht="13.5" customHeight="1">
      <c r="A105" s="77" t="s">
        <v>345</v>
      </c>
      <c r="B105" s="77" t="s">
        <v>346</v>
      </c>
      <c r="C105" s="251">
        <v>17865.4</v>
      </c>
      <c r="D105" s="270">
        <f t="shared" si="1"/>
        <v>593.0226382526721</v>
      </c>
      <c r="E105" s="271">
        <v>39813</v>
      </c>
      <c r="F105" s="30"/>
      <c r="G105" s="30" t="s">
        <v>809</v>
      </c>
    </row>
    <row r="106" spans="1:7" s="21" customFormat="1" ht="13.5" customHeight="1">
      <c r="A106" s="77" t="s">
        <v>347</v>
      </c>
      <c r="B106" s="77" t="s">
        <v>348</v>
      </c>
      <c r="C106" s="251">
        <v>5477.5</v>
      </c>
      <c r="D106" s="270">
        <f t="shared" si="1"/>
        <v>181.8196906326761</v>
      </c>
      <c r="E106" s="271">
        <v>39813</v>
      </c>
      <c r="F106" s="30"/>
      <c r="G106" s="30" t="s">
        <v>809</v>
      </c>
    </row>
    <row r="107" spans="1:7" s="21" customFormat="1" ht="13.5" customHeight="1">
      <c r="A107" s="77" t="s">
        <v>349</v>
      </c>
      <c r="B107" s="77" t="s">
        <v>350</v>
      </c>
      <c r="C107" s="251">
        <v>1484.5</v>
      </c>
      <c r="D107" s="270">
        <f t="shared" si="1"/>
        <v>49.27637256854544</v>
      </c>
      <c r="E107" s="271">
        <v>39813</v>
      </c>
      <c r="F107" s="30"/>
      <c r="G107" s="30" t="s">
        <v>809</v>
      </c>
    </row>
    <row r="108" spans="1:7" s="21" customFormat="1" ht="13.5" customHeight="1">
      <c r="A108" s="77" t="s">
        <v>351</v>
      </c>
      <c r="B108" s="77" t="s">
        <v>352</v>
      </c>
      <c r="C108" s="251">
        <v>16607</v>
      </c>
      <c r="D108" s="270">
        <f t="shared" si="1"/>
        <v>551.2514107415521</v>
      </c>
      <c r="E108" s="271">
        <v>39813</v>
      </c>
      <c r="F108" s="30"/>
      <c r="G108" s="30" t="s">
        <v>809</v>
      </c>
    </row>
    <row r="109" spans="1:7" s="21" customFormat="1" ht="13.5" customHeight="1">
      <c r="A109" s="77" t="s">
        <v>353</v>
      </c>
      <c r="B109" s="77" t="s">
        <v>354</v>
      </c>
      <c r="C109" s="251">
        <v>1484.5</v>
      </c>
      <c r="D109" s="270">
        <f t="shared" si="1"/>
        <v>49.27637256854544</v>
      </c>
      <c r="E109" s="271">
        <v>39813</v>
      </c>
      <c r="F109" s="30"/>
      <c r="G109" s="30" t="s">
        <v>809</v>
      </c>
    </row>
    <row r="110" spans="1:7" s="21" customFormat="1" ht="13.5" customHeight="1" thickBot="1">
      <c r="A110" s="114" t="s">
        <v>699</v>
      </c>
      <c r="B110" s="114" t="s">
        <v>155</v>
      </c>
      <c r="C110" s="273">
        <v>54000</v>
      </c>
      <c r="D110" s="274">
        <f t="shared" si="1"/>
        <v>1792.4716191993625</v>
      </c>
      <c r="E110" s="275"/>
      <c r="F110" s="59"/>
      <c r="G110" s="59" t="s">
        <v>827</v>
      </c>
    </row>
    <row r="111" spans="1:7" s="4" customFormat="1" ht="13.5" thickBot="1">
      <c r="A111" s="15"/>
      <c r="B111" s="13" t="s">
        <v>709</v>
      </c>
      <c r="C111" s="14">
        <f>SUM(C2:C110)</f>
        <v>6248290.9</v>
      </c>
      <c r="D111" s="429">
        <f t="shared" si="1"/>
        <v>207405.26123614155</v>
      </c>
      <c r="E111" s="62"/>
      <c r="F111" s="67"/>
      <c r="G111" s="67"/>
    </row>
    <row r="112" spans="1:7" ht="13.5" thickBot="1">
      <c r="A112" s="15"/>
      <c r="B112" s="13" t="s">
        <v>686</v>
      </c>
      <c r="C112" s="14">
        <v>13000</v>
      </c>
      <c r="D112" s="429">
        <f t="shared" si="1"/>
        <v>431.5209453628095</v>
      </c>
      <c r="E112" s="62"/>
      <c r="F112" s="10"/>
      <c r="G112" s="10"/>
    </row>
    <row r="113" spans="1:7" ht="13.5" thickBot="1">
      <c r="A113" s="16"/>
      <c r="B113" s="11" t="s">
        <v>655</v>
      </c>
      <c r="C113" s="12">
        <f>SUM(C111,C112)</f>
        <v>6261290.9</v>
      </c>
      <c r="D113" s="432">
        <f t="shared" si="1"/>
        <v>207836.78218150436</v>
      </c>
      <c r="E113" s="62"/>
      <c r="F113" s="10"/>
      <c r="G113" s="10"/>
    </row>
  </sheetData>
  <sheetProtection/>
  <printOptions/>
  <pageMargins left="0.7874015748031497" right="0.7874015748031497" top="0.3937007874015748" bottom="0.2755905511811024" header="0" footer="0"/>
  <pageSetup fitToHeight="0" fitToWidth="1" horizontalDpi="600" verticalDpi="600" orientation="landscape" paperSize="9" scale="83" r:id="rId3"/>
  <headerFooter alignWithMargins="0">
    <oddHeader>&amp;CZoznam faktúr D1/920 -  Hubová - Ivachnová</oddHeader>
    <oddFooter>&amp;C&amp;P&amp;R&amp;D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8.00390625" style="0" customWidth="1"/>
    <col min="2" max="2" width="35.375" style="0" customWidth="1"/>
    <col min="3" max="3" width="18.875" style="2" customWidth="1"/>
    <col min="4" max="4" width="18.875" style="56" customWidth="1"/>
    <col min="5" max="5" width="12.625" style="37" customWidth="1"/>
    <col min="6" max="6" width="22.625" style="20" hidden="1" customWidth="1"/>
    <col min="7" max="7" width="41.375" style="0" bestFit="1" customWidth="1"/>
  </cols>
  <sheetData>
    <row r="1" spans="1:7" s="9" customFormat="1" ht="24.75" customHeight="1" thickBot="1">
      <c r="A1" s="95" t="s">
        <v>0</v>
      </c>
      <c r="B1" s="95" t="s">
        <v>1</v>
      </c>
      <c r="C1" s="95" t="s">
        <v>2</v>
      </c>
      <c r="D1" s="96" t="s">
        <v>860</v>
      </c>
      <c r="E1" s="97" t="s">
        <v>3</v>
      </c>
      <c r="F1" s="99" t="s">
        <v>873</v>
      </c>
      <c r="G1" s="95" t="s">
        <v>725</v>
      </c>
    </row>
    <row r="2" spans="1:7" s="277" customFormat="1" ht="13.5" customHeight="1">
      <c r="A2" s="111" t="s">
        <v>355</v>
      </c>
      <c r="B2" s="111" t="s">
        <v>356</v>
      </c>
      <c r="C2" s="249">
        <v>138000</v>
      </c>
      <c r="D2" s="240">
        <f>C2/30.126</f>
        <v>4580.760804620593</v>
      </c>
      <c r="E2" s="241">
        <v>39790</v>
      </c>
      <c r="F2" s="250"/>
      <c r="G2" s="276" t="s">
        <v>814</v>
      </c>
    </row>
    <row r="3" spans="1:7" s="277" customFormat="1" ht="13.5" customHeight="1">
      <c r="A3" s="77" t="s">
        <v>357</v>
      </c>
      <c r="B3" s="77" t="s">
        <v>356</v>
      </c>
      <c r="C3" s="251">
        <v>127500</v>
      </c>
      <c r="D3" s="79">
        <f aca="true" t="shared" si="0" ref="D3:D11">C3/30.126</f>
        <v>4232.22465644294</v>
      </c>
      <c r="E3" s="80">
        <v>39790</v>
      </c>
      <c r="F3" s="252"/>
      <c r="G3" s="278" t="s">
        <v>814</v>
      </c>
    </row>
    <row r="4" spans="1:7" s="280" customFormat="1" ht="13.5" customHeight="1">
      <c r="A4" s="112" t="s">
        <v>358</v>
      </c>
      <c r="B4" s="112" t="s">
        <v>134</v>
      </c>
      <c r="C4" s="253">
        <v>600271.1</v>
      </c>
      <c r="D4" s="79">
        <f t="shared" si="0"/>
        <v>19925.35019584412</v>
      </c>
      <c r="E4" s="243">
        <v>39829</v>
      </c>
      <c r="F4" s="254"/>
      <c r="G4" s="279" t="s">
        <v>815</v>
      </c>
    </row>
    <row r="5" spans="1:7" s="280" customFormat="1" ht="13.5" customHeight="1">
      <c r="A5" s="112" t="s">
        <v>359</v>
      </c>
      <c r="B5" s="112" t="s">
        <v>134</v>
      </c>
      <c r="C5" s="253">
        <v>3228500</v>
      </c>
      <c r="D5" s="79">
        <f t="shared" si="0"/>
        <v>107166.56708491004</v>
      </c>
      <c r="E5" s="243">
        <v>39829</v>
      </c>
      <c r="F5" s="281"/>
      <c r="G5" s="279" t="s">
        <v>815</v>
      </c>
    </row>
    <row r="6" spans="1:7" s="21" customFormat="1" ht="13.5" customHeight="1">
      <c r="A6" s="77" t="s">
        <v>360</v>
      </c>
      <c r="B6" s="77" t="s">
        <v>361</v>
      </c>
      <c r="C6" s="251">
        <v>15455</v>
      </c>
      <c r="D6" s="79">
        <f t="shared" si="0"/>
        <v>513.0120161986324</v>
      </c>
      <c r="E6" s="80">
        <v>39813</v>
      </c>
      <c r="F6" s="252"/>
      <c r="G6" s="30" t="s">
        <v>816</v>
      </c>
    </row>
    <row r="7" spans="1:7" s="244" customFormat="1" ht="13.5" customHeight="1" thickBot="1">
      <c r="A7" s="282" t="s">
        <v>614</v>
      </c>
      <c r="B7" s="282" t="s">
        <v>356</v>
      </c>
      <c r="C7" s="283">
        <v>70008.79</v>
      </c>
      <c r="D7" s="247">
        <f t="shared" si="0"/>
        <v>2323.866095731262</v>
      </c>
      <c r="E7" s="284">
        <v>39758</v>
      </c>
      <c r="F7" s="285"/>
      <c r="G7" s="286" t="s">
        <v>817</v>
      </c>
    </row>
    <row r="8" spans="1:7" ht="13.5" thickBot="1">
      <c r="A8" s="23"/>
      <c r="B8" s="25" t="s">
        <v>710</v>
      </c>
      <c r="C8" s="43">
        <f>SUM(C2:C7)</f>
        <v>4179734.89</v>
      </c>
      <c r="D8" s="429">
        <f t="shared" si="0"/>
        <v>138741.7808537476</v>
      </c>
      <c r="E8" s="62"/>
      <c r="F8" s="19"/>
      <c r="G8" s="10"/>
    </row>
    <row r="9" spans="1:7" ht="13.5" thickBot="1">
      <c r="A9" s="15"/>
      <c r="B9" s="13" t="s">
        <v>686</v>
      </c>
      <c r="C9" s="14">
        <v>206750</v>
      </c>
      <c r="D9" s="429">
        <f t="shared" si="0"/>
        <v>6862.8427272123745</v>
      </c>
      <c r="E9" s="62"/>
      <c r="F9" s="19"/>
      <c r="G9" s="10"/>
    </row>
    <row r="10" spans="1:7" ht="13.5" thickBot="1">
      <c r="A10" s="15"/>
      <c r="B10" s="25" t="s">
        <v>858</v>
      </c>
      <c r="C10" s="14">
        <v>0</v>
      </c>
      <c r="D10" s="429">
        <f t="shared" si="0"/>
        <v>0</v>
      </c>
      <c r="E10" s="62"/>
      <c r="F10" s="19"/>
      <c r="G10" s="10"/>
    </row>
    <row r="11" spans="1:7" ht="13.5" thickBot="1">
      <c r="A11" s="16"/>
      <c r="B11" s="11" t="s">
        <v>654</v>
      </c>
      <c r="C11" s="12">
        <f>C8+C9-C10</f>
        <v>4386484.890000001</v>
      </c>
      <c r="D11" s="431">
        <f t="shared" si="0"/>
        <v>145604.62358095997</v>
      </c>
      <c r="E11" s="62"/>
      <c r="F11" s="19"/>
      <c r="G11" s="10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90" r:id="rId1"/>
  <headerFooter alignWithMargins="0">
    <oddHeader>&amp;CZoznam faktúr D1/1318 - Fričovce - Svinia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D22" sqref="D22:D24"/>
    </sheetView>
  </sheetViews>
  <sheetFormatPr defaultColWidth="9.00390625" defaultRowHeight="12.75"/>
  <cols>
    <col min="1" max="1" width="18.00390625" style="0" customWidth="1"/>
    <col min="2" max="2" width="44.625" style="0" bestFit="1" customWidth="1"/>
    <col min="3" max="3" width="17.25390625" style="3" customWidth="1"/>
    <col min="4" max="4" width="20.00390625" style="44" customWidth="1"/>
    <col min="5" max="5" width="13.375" style="37" customWidth="1"/>
    <col min="6" max="6" width="22.375" style="0" hidden="1" customWidth="1"/>
    <col min="7" max="7" width="85.125" style="0" bestFit="1" customWidth="1"/>
  </cols>
  <sheetData>
    <row r="1" spans="1:7" s="9" customFormat="1" ht="24.75" customHeight="1" thickBot="1">
      <c r="A1" s="95" t="s">
        <v>0</v>
      </c>
      <c r="B1" s="95" t="s">
        <v>1</v>
      </c>
      <c r="C1" s="98" t="s">
        <v>2</v>
      </c>
      <c r="D1" s="96" t="s">
        <v>860</v>
      </c>
      <c r="E1" s="97" t="s">
        <v>3</v>
      </c>
      <c r="F1" s="95" t="s">
        <v>755</v>
      </c>
      <c r="G1" s="101" t="s">
        <v>725</v>
      </c>
    </row>
    <row r="2" spans="1:7" s="21" customFormat="1" ht="13.5" customHeight="1">
      <c r="A2" s="111" t="s">
        <v>362</v>
      </c>
      <c r="B2" s="111" t="s">
        <v>363</v>
      </c>
      <c r="C2" s="239">
        <v>8625707</v>
      </c>
      <c r="D2" s="240">
        <f>C2/30.126</f>
        <v>286321.01838943106</v>
      </c>
      <c r="E2" s="241">
        <v>39784</v>
      </c>
      <c r="F2" s="108"/>
      <c r="G2" s="108" t="s">
        <v>789</v>
      </c>
    </row>
    <row r="3" spans="1:7" s="21" customFormat="1" ht="13.5" customHeight="1">
      <c r="A3" s="77" t="s">
        <v>364</v>
      </c>
      <c r="B3" s="77" t="s">
        <v>151</v>
      </c>
      <c r="C3" s="78">
        <v>9450</v>
      </c>
      <c r="D3" s="79">
        <f aca="true" t="shared" si="0" ref="D3:D24">C3/30.126</f>
        <v>313.68253335988845</v>
      </c>
      <c r="E3" s="80">
        <v>39811</v>
      </c>
      <c r="F3" s="30"/>
      <c r="G3" s="30" t="s">
        <v>790</v>
      </c>
    </row>
    <row r="4" spans="1:7" s="21" customFormat="1" ht="13.5" customHeight="1">
      <c r="A4" s="77" t="s">
        <v>365</v>
      </c>
      <c r="B4" s="77" t="s">
        <v>151</v>
      </c>
      <c r="C4" s="78">
        <v>9539.9</v>
      </c>
      <c r="D4" s="79">
        <f t="shared" si="0"/>
        <v>316.66666666666663</v>
      </c>
      <c r="E4" s="80">
        <v>39811</v>
      </c>
      <c r="F4" s="30"/>
      <c r="G4" s="30" t="s">
        <v>751</v>
      </c>
    </row>
    <row r="5" spans="1:7" s="21" customFormat="1" ht="13.5" customHeight="1">
      <c r="A5" s="77" t="s">
        <v>366</v>
      </c>
      <c r="B5" s="77" t="s">
        <v>367</v>
      </c>
      <c r="C5" s="78">
        <v>71658.79</v>
      </c>
      <c r="D5" s="79">
        <f t="shared" si="0"/>
        <v>2378.6360618734643</v>
      </c>
      <c r="E5" s="80">
        <v>39811</v>
      </c>
      <c r="F5" s="30"/>
      <c r="G5" s="30" t="s">
        <v>790</v>
      </c>
    </row>
    <row r="6" spans="1:7" s="21" customFormat="1" ht="13.5" customHeight="1">
      <c r="A6" s="77" t="s">
        <v>368</v>
      </c>
      <c r="B6" s="77" t="s">
        <v>367</v>
      </c>
      <c r="C6" s="78">
        <v>11034.85</v>
      </c>
      <c r="D6" s="79">
        <f t="shared" si="0"/>
        <v>366.28991568744607</v>
      </c>
      <c r="E6" s="80">
        <v>39811</v>
      </c>
      <c r="F6" s="30"/>
      <c r="G6" s="30" t="s">
        <v>790</v>
      </c>
    </row>
    <row r="7" spans="1:7" s="21" customFormat="1" ht="13.5" customHeight="1">
      <c r="A7" s="77" t="s">
        <v>369</v>
      </c>
      <c r="B7" s="77" t="s">
        <v>367</v>
      </c>
      <c r="C7" s="78">
        <v>95223.94</v>
      </c>
      <c r="D7" s="79">
        <f t="shared" si="0"/>
        <v>3160.8557392285734</v>
      </c>
      <c r="E7" s="80">
        <v>39811</v>
      </c>
      <c r="F7" s="30"/>
      <c r="G7" s="30" t="s">
        <v>790</v>
      </c>
    </row>
    <row r="8" spans="1:7" s="244" customFormat="1" ht="13.5" customHeight="1">
      <c r="A8" s="112" t="s">
        <v>370</v>
      </c>
      <c r="B8" s="112" t="s">
        <v>371</v>
      </c>
      <c r="C8" s="242">
        <v>176145</v>
      </c>
      <c r="D8" s="79">
        <f t="shared" si="0"/>
        <v>5846.942840071699</v>
      </c>
      <c r="E8" s="243">
        <v>39797</v>
      </c>
      <c r="F8" s="31"/>
      <c r="G8" s="31" t="s">
        <v>791</v>
      </c>
    </row>
    <row r="9" spans="1:7" s="21" customFormat="1" ht="13.5" customHeight="1">
      <c r="A9" s="77" t="s">
        <v>372</v>
      </c>
      <c r="B9" s="77" t="s">
        <v>151</v>
      </c>
      <c r="C9" s="78">
        <v>1020.2</v>
      </c>
      <c r="D9" s="79">
        <f t="shared" si="0"/>
        <v>33.86443603531833</v>
      </c>
      <c r="E9" s="80">
        <v>39783</v>
      </c>
      <c r="F9" s="30"/>
      <c r="G9" s="30" t="s">
        <v>792</v>
      </c>
    </row>
    <row r="10" spans="1:7" s="21" customFormat="1" ht="13.5" customHeight="1">
      <c r="A10" s="77" t="s">
        <v>373</v>
      </c>
      <c r="B10" s="77" t="s">
        <v>85</v>
      </c>
      <c r="C10" s="78">
        <v>7500</v>
      </c>
      <c r="D10" s="79">
        <f t="shared" si="0"/>
        <v>248.95439155546703</v>
      </c>
      <c r="E10" s="80">
        <v>39778</v>
      </c>
      <c r="F10" s="30"/>
      <c r="G10" s="30" t="s">
        <v>793</v>
      </c>
    </row>
    <row r="11" spans="1:7" s="21" customFormat="1" ht="13.5" customHeight="1">
      <c r="A11" s="77" t="s">
        <v>374</v>
      </c>
      <c r="B11" s="77" t="s">
        <v>375</v>
      </c>
      <c r="C11" s="78">
        <v>4080</v>
      </c>
      <c r="D11" s="79">
        <f t="shared" si="0"/>
        <v>135.43118900617407</v>
      </c>
      <c r="E11" s="80">
        <v>39766</v>
      </c>
      <c r="F11" s="30"/>
      <c r="G11" s="30" t="s">
        <v>794</v>
      </c>
    </row>
    <row r="12" spans="1:7" s="21" customFormat="1" ht="13.5" customHeight="1">
      <c r="A12" s="77" t="s">
        <v>376</v>
      </c>
      <c r="B12" s="77" t="s">
        <v>87</v>
      </c>
      <c r="C12" s="78">
        <v>43956.3</v>
      </c>
      <c r="D12" s="79">
        <f t="shared" si="0"/>
        <v>1459.0818562039435</v>
      </c>
      <c r="E12" s="80">
        <v>39777</v>
      </c>
      <c r="F12" s="30"/>
      <c r="G12" s="30" t="s">
        <v>795</v>
      </c>
    </row>
    <row r="13" spans="1:7" s="21" customFormat="1" ht="13.5" customHeight="1">
      <c r="A13" s="77" t="s">
        <v>377</v>
      </c>
      <c r="B13" s="77" t="s">
        <v>151</v>
      </c>
      <c r="C13" s="78">
        <v>700</v>
      </c>
      <c r="D13" s="79">
        <f t="shared" si="0"/>
        <v>23.23574321184359</v>
      </c>
      <c r="E13" s="80">
        <v>39764</v>
      </c>
      <c r="F13" s="30"/>
      <c r="G13" s="30" t="s">
        <v>754</v>
      </c>
    </row>
    <row r="14" spans="1:7" s="21" customFormat="1" ht="13.5" customHeight="1">
      <c r="A14" s="77" t="s">
        <v>378</v>
      </c>
      <c r="B14" s="77" t="s">
        <v>151</v>
      </c>
      <c r="C14" s="78">
        <v>400</v>
      </c>
      <c r="D14" s="79">
        <f t="shared" si="0"/>
        <v>13.277567549624909</v>
      </c>
      <c r="E14" s="80">
        <v>39764</v>
      </c>
      <c r="F14" s="30"/>
      <c r="G14" s="30" t="s">
        <v>790</v>
      </c>
    </row>
    <row r="15" spans="1:7" s="21" customFormat="1" ht="13.5" customHeight="1">
      <c r="A15" s="77" t="s">
        <v>379</v>
      </c>
      <c r="B15" s="77" t="s">
        <v>380</v>
      </c>
      <c r="C15" s="78">
        <v>1832081.9</v>
      </c>
      <c r="D15" s="79">
        <f t="shared" si="0"/>
        <v>60813.97795923786</v>
      </c>
      <c r="E15" s="80">
        <v>39762</v>
      </c>
      <c r="F15" s="30"/>
      <c r="G15" s="30" t="s">
        <v>796</v>
      </c>
    </row>
    <row r="16" spans="1:7" s="21" customFormat="1" ht="13.5" customHeight="1">
      <c r="A16" s="77" t="s">
        <v>382</v>
      </c>
      <c r="B16" s="77" t="s">
        <v>371</v>
      </c>
      <c r="C16" s="245">
        <v>-55513.9</v>
      </c>
      <c r="D16" s="79">
        <f t="shared" si="0"/>
        <v>-1842.7238929828056</v>
      </c>
      <c r="E16" s="80">
        <v>39723.50953703704</v>
      </c>
      <c r="F16" s="30"/>
      <c r="G16" s="30" t="s">
        <v>797</v>
      </c>
    </row>
    <row r="17" spans="1:7" s="21" customFormat="1" ht="13.5" customHeight="1">
      <c r="A17" s="77" t="s">
        <v>624</v>
      </c>
      <c r="B17" s="77" t="s">
        <v>711</v>
      </c>
      <c r="C17" s="78">
        <v>55513.9</v>
      </c>
      <c r="D17" s="79">
        <f t="shared" si="0"/>
        <v>1842.7238929828056</v>
      </c>
      <c r="E17" s="80">
        <v>39723.50787037037</v>
      </c>
      <c r="F17" s="30"/>
      <c r="G17" s="32" t="s">
        <v>798</v>
      </c>
    </row>
    <row r="18" spans="1:7" s="21" customFormat="1" ht="13.5" customHeight="1">
      <c r="A18" s="77" t="s">
        <v>625</v>
      </c>
      <c r="B18" s="77" t="s">
        <v>702</v>
      </c>
      <c r="C18" s="78">
        <v>4600</v>
      </c>
      <c r="D18" s="79">
        <f t="shared" si="0"/>
        <v>152.69202682068644</v>
      </c>
      <c r="E18" s="80">
        <v>39609.5078125</v>
      </c>
      <c r="F18" s="30"/>
      <c r="G18" s="30" t="s">
        <v>752</v>
      </c>
    </row>
    <row r="19" spans="1:7" s="21" customFormat="1" ht="13.5" customHeight="1">
      <c r="A19" s="77" t="s">
        <v>626</v>
      </c>
      <c r="B19" s="77" t="s">
        <v>701</v>
      </c>
      <c r="C19" s="78">
        <v>12200</v>
      </c>
      <c r="D19" s="79">
        <f t="shared" si="0"/>
        <v>404.9658102635597</v>
      </c>
      <c r="E19" s="80">
        <v>39609.505833333336</v>
      </c>
      <c r="F19" s="30"/>
      <c r="G19" s="30" t="s">
        <v>752</v>
      </c>
    </row>
    <row r="20" spans="1:7" s="21" customFormat="1" ht="13.5" customHeight="1">
      <c r="A20" s="77" t="s">
        <v>627</v>
      </c>
      <c r="B20" s="77" t="s">
        <v>702</v>
      </c>
      <c r="C20" s="78">
        <v>7700</v>
      </c>
      <c r="D20" s="79">
        <f t="shared" si="0"/>
        <v>255.59317533027948</v>
      </c>
      <c r="E20" s="80">
        <v>39609.50443287037</v>
      </c>
      <c r="F20" s="30"/>
      <c r="G20" s="30" t="s">
        <v>799</v>
      </c>
    </row>
    <row r="21" spans="1:7" s="21" customFormat="1" ht="13.5" customHeight="1" thickBot="1">
      <c r="A21" s="114" t="s">
        <v>628</v>
      </c>
      <c r="B21" s="114" t="s">
        <v>702</v>
      </c>
      <c r="C21" s="246">
        <v>4000</v>
      </c>
      <c r="D21" s="247">
        <f t="shared" si="0"/>
        <v>132.77567549624908</v>
      </c>
      <c r="E21" s="248">
        <v>39609</v>
      </c>
      <c r="F21" s="59"/>
      <c r="G21" s="59" t="s">
        <v>752</v>
      </c>
    </row>
    <row r="22" spans="1:7" ht="13.5" thickBot="1">
      <c r="A22" s="15"/>
      <c r="B22" s="49" t="s">
        <v>712</v>
      </c>
      <c r="C22" s="43">
        <f>SUM(C2:C21)</f>
        <v>10916997.879999999</v>
      </c>
      <c r="D22" s="427">
        <f t="shared" si="0"/>
        <v>362377.9419770298</v>
      </c>
      <c r="E22" s="62"/>
      <c r="F22" s="10"/>
      <c r="G22" s="10"/>
    </row>
    <row r="23" spans="1:7" ht="13.5" thickBot="1">
      <c r="A23" s="15"/>
      <c r="B23" s="13" t="s">
        <v>686</v>
      </c>
      <c r="C23" s="22">
        <v>356600</v>
      </c>
      <c r="D23" s="427">
        <f t="shared" si="0"/>
        <v>11836.951470490605</v>
      </c>
      <c r="E23" s="62"/>
      <c r="F23" s="10"/>
      <c r="G23" s="10"/>
    </row>
    <row r="24" spans="1:7" ht="13.5" thickBot="1">
      <c r="A24" s="16"/>
      <c r="B24" s="11" t="s">
        <v>653</v>
      </c>
      <c r="C24" s="12">
        <f>SUM(C22,C23)</f>
        <v>11273597.879999999</v>
      </c>
      <c r="D24" s="428">
        <f t="shared" si="0"/>
        <v>374214.8934475204</v>
      </c>
      <c r="E24" s="62"/>
      <c r="F24" s="10"/>
      <c r="G24" s="10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66" r:id="rId1"/>
  <headerFooter alignWithMargins="0">
    <oddHeader>&amp;CZoznam faktúr D1/133 - Jánovce - Jablonov</oddHeader>
    <oddFooter>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7" sqref="D7:D9"/>
    </sheetView>
  </sheetViews>
  <sheetFormatPr defaultColWidth="9.00390625" defaultRowHeight="12.75"/>
  <cols>
    <col min="1" max="1" width="18.125" style="0" customWidth="1"/>
    <col min="2" max="2" width="33.25390625" style="0" customWidth="1"/>
    <col min="3" max="3" width="18.875" style="0" customWidth="1"/>
    <col min="4" max="4" width="18.875" style="44" customWidth="1"/>
    <col min="5" max="5" width="13.00390625" style="37" customWidth="1"/>
    <col min="6" max="6" width="22.375" style="0" hidden="1" customWidth="1"/>
    <col min="7" max="7" width="34.25390625" style="0" bestFit="1" customWidth="1"/>
  </cols>
  <sheetData>
    <row r="1" spans="1:7" s="9" customFormat="1" ht="24.75" customHeight="1" thickBot="1">
      <c r="A1" s="105" t="s">
        <v>0</v>
      </c>
      <c r="B1" s="95" t="s">
        <v>1</v>
      </c>
      <c r="C1" s="102" t="s">
        <v>2</v>
      </c>
      <c r="D1" s="96" t="s">
        <v>860</v>
      </c>
      <c r="E1" s="97" t="s">
        <v>3</v>
      </c>
      <c r="F1" s="95" t="s">
        <v>755</v>
      </c>
      <c r="G1" s="101" t="s">
        <v>725</v>
      </c>
    </row>
    <row r="2" spans="1:7" s="21" customFormat="1" ht="13.5" customHeight="1">
      <c r="A2" s="398" t="s">
        <v>383</v>
      </c>
      <c r="B2" s="111" t="s">
        <v>85</v>
      </c>
      <c r="C2" s="287">
        <v>6000</v>
      </c>
      <c r="D2" s="288">
        <f>C2/30.126</f>
        <v>199.16351324437363</v>
      </c>
      <c r="E2" s="241">
        <v>39778</v>
      </c>
      <c r="F2" s="108"/>
      <c r="G2" s="108" t="s">
        <v>800</v>
      </c>
    </row>
    <row r="3" spans="1:7" s="21" customFormat="1" ht="13.5" customHeight="1">
      <c r="A3" s="334" t="s">
        <v>384</v>
      </c>
      <c r="B3" s="77" t="s">
        <v>85</v>
      </c>
      <c r="C3" s="289">
        <v>98650</v>
      </c>
      <c r="D3" s="290">
        <f aca="true" t="shared" si="0" ref="D3:D9">C3/30.126</f>
        <v>3274.580096926243</v>
      </c>
      <c r="E3" s="80">
        <v>39785</v>
      </c>
      <c r="F3" s="30"/>
      <c r="G3" s="30" t="s">
        <v>800</v>
      </c>
    </row>
    <row r="4" spans="1:7" s="21" customFormat="1" ht="13.5" customHeight="1">
      <c r="A4" s="334" t="s">
        <v>385</v>
      </c>
      <c r="B4" s="77" t="s">
        <v>386</v>
      </c>
      <c r="C4" s="289">
        <v>4733</v>
      </c>
      <c r="D4" s="290">
        <f t="shared" si="0"/>
        <v>157.10681803093672</v>
      </c>
      <c r="E4" s="80">
        <v>39787</v>
      </c>
      <c r="F4" s="30"/>
      <c r="G4" s="30" t="s">
        <v>801</v>
      </c>
    </row>
    <row r="5" spans="1:7" s="21" customFormat="1" ht="13.5" customHeight="1">
      <c r="A5" s="334" t="s">
        <v>387</v>
      </c>
      <c r="B5" s="77" t="s">
        <v>43</v>
      </c>
      <c r="C5" s="289">
        <v>9904</v>
      </c>
      <c r="D5" s="290">
        <f t="shared" si="0"/>
        <v>328.75257252871273</v>
      </c>
      <c r="E5" s="80">
        <v>39772</v>
      </c>
      <c r="F5" s="30"/>
      <c r="G5" s="30" t="s">
        <v>743</v>
      </c>
    </row>
    <row r="6" spans="1:7" s="21" customFormat="1" ht="13.5" customHeight="1" thickBot="1">
      <c r="A6" s="404" t="s">
        <v>388</v>
      </c>
      <c r="B6" s="113" t="s">
        <v>244</v>
      </c>
      <c r="C6" s="291">
        <v>159476.5</v>
      </c>
      <c r="D6" s="292">
        <f t="shared" si="0"/>
        <v>5293.6500033193915</v>
      </c>
      <c r="E6" s="248">
        <v>39813</v>
      </c>
      <c r="F6" s="59"/>
      <c r="G6" s="59" t="s">
        <v>802</v>
      </c>
    </row>
    <row r="7" spans="1:7" s="5" customFormat="1" ht="13.5" thickBot="1">
      <c r="A7" s="405"/>
      <c r="B7" s="25" t="s">
        <v>652</v>
      </c>
      <c r="C7" s="50">
        <f>SUM(C2:C6)</f>
        <v>278763.5</v>
      </c>
      <c r="D7" s="427">
        <f t="shared" si="0"/>
        <v>9253.253004049659</v>
      </c>
      <c r="E7" s="65"/>
      <c r="F7" s="66"/>
      <c r="G7" s="66"/>
    </row>
    <row r="8" spans="1:7" ht="13.5" thickBot="1">
      <c r="A8" s="38"/>
      <c r="B8" s="25" t="s">
        <v>686</v>
      </c>
      <c r="C8" s="24">
        <v>86500</v>
      </c>
      <c r="D8" s="427">
        <f t="shared" si="0"/>
        <v>2871.273982606386</v>
      </c>
      <c r="E8" s="62"/>
      <c r="F8" s="10"/>
      <c r="G8" s="10"/>
    </row>
    <row r="9" spans="1:7" ht="13.5" thickBot="1">
      <c r="A9" s="17"/>
      <c r="B9" s="28" t="s">
        <v>652</v>
      </c>
      <c r="C9" s="406">
        <f>SUM(C7,C8)</f>
        <v>365263.5</v>
      </c>
      <c r="D9" s="428">
        <f t="shared" si="0"/>
        <v>12124.526986656045</v>
      </c>
      <c r="E9" s="62"/>
      <c r="F9" s="10"/>
      <c r="G9" s="10"/>
    </row>
    <row r="11" ht="12.75">
      <c r="C11" s="71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96" r:id="rId1"/>
  <headerFooter alignWithMargins="0">
    <oddHeader>&amp;CZoznam faktúr D1/186 - Privádzač Lietavská Lúčka - Žilina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8.125" style="0" customWidth="1"/>
    <col min="2" max="2" width="31.875" style="0" customWidth="1"/>
    <col min="3" max="3" width="21.25390625" style="0" customWidth="1"/>
    <col min="4" max="4" width="21.25390625" style="44" customWidth="1"/>
    <col min="5" max="5" width="12.00390625" style="37" customWidth="1"/>
    <col min="6" max="6" width="22.375" style="3" hidden="1" customWidth="1"/>
    <col min="7" max="7" width="56.625" style="0" customWidth="1"/>
  </cols>
  <sheetData>
    <row r="1" spans="1:7" s="9" customFormat="1" ht="24.75" customHeight="1" thickBot="1">
      <c r="A1" s="105" t="s">
        <v>0</v>
      </c>
      <c r="B1" s="95" t="s">
        <v>1</v>
      </c>
      <c r="C1" s="102" t="s">
        <v>2</v>
      </c>
      <c r="D1" s="96" t="s">
        <v>860</v>
      </c>
      <c r="E1" s="97" t="s">
        <v>3</v>
      </c>
      <c r="F1" s="99" t="s">
        <v>724</v>
      </c>
      <c r="G1" s="101" t="s">
        <v>725</v>
      </c>
    </row>
    <row r="2" spans="1:7" s="21" customFormat="1" ht="13.5" customHeight="1">
      <c r="A2" s="398" t="s">
        <v>389</v>
      </c>
      <c r="B2" s="111" t="s">
        <v>390</v>
      </c>
      <c r="C2" s="400">
        <v>581997</v>
      </c>
      <c r="D2" s="240">
        <f>C2/30.126</f>
        <v>19318.76120294762</v>
      </c>
      <c r="E2" s="241">
        <v>39813</v>
      </c>
      <c r="F2" s="262"/>
      <c r="G2" s="108" t="s">
        <v>809</v>
      </c>
    </row>
    <row r="3" spans="1:7" s="21" customFormat="1" ht="13.5" customHeight="1">
      <c r="A3" s="334" t="s">
        <v>391</v>
      </c>
      <c r="B3" s="77" t="s">
        <v>392</v>
      </c>
      <c r="C3" s="401">
        <v>89644.5</v>
      </c>
      <c r="D3" s="79">
        <f aca="true" t="shared" si="0" ref="D3:D38">C3/30.126</f>
        <v>2975.6522605058753</v>
      </c>
      <c r="E3" s="80">
        <v>39813</v>
      </c>
      <c r="F3" s="81"/>
      <c r="G3" s="30" t="s">
        <v>809</v>
      </c>
    </row>
    <row r="4" spans="1:7" s="21" customFormat="1" ht="13.5" customHeight="1">
      <c r="A4" s="334" t="s">
        <v>393</v>
      </c>
      <c r="B4" s="77" t="s">
        <v>394</v>
      </c>
      <c r="C4" s="401">
        <v>8066.5</v>
      </c>
      <c r="D4" s="79">
        <f t="shared" si="0"/>
        <v>267.7587465976233</v>
      </c>
      <c r="E4" s="80">
        <v>39813</v>
      </c>
      <c r="F4" s="81"/>
      <c r="G4" s="30" t="s">
        <v>809</v>
      </c>
    </row>
    <row r="5" spans="1:7" s="21" customFormat="1" ht="13.5" customHeight="1">
      <c r="A5" s="334" t="s">
        <v>395</v>
      </c>
      <c r="B5" s="77" t="s">
        <v>396</v>
      </c>
      <c r="C5" s="401">
        <v>620</v>
      </c>
      <c r="D5" s="79">
        <f t="shared" si="0"/>
        <v>20.580229701918608</v>
      </c>
      <c r="E5" s="80">
        <v>39794</v>
      </c>
      <c r="F5" s="81"/>
      <c r="G5" s="30" t="s">
        <v>810</v>
      </c>
    </row>
    <row r="6" spans="1:7" s="21" customFormat="1" ht="13.5" customHeight="1">
      <c r="A6" s="334" t="s">
        <v>397</v>
      </c>
      <c r="B6" s="77" t="s">
        <v>398</v>
      </c>
      <c r="C6" s="401">
        <v>12543</v>
      </c>
      <c r="D6" s="79">
        <f t="shared" si="0"/>
        <v>416.3513244373631</v>
      </c>
      <c r="E6" s="80">
        <v>39783</v>
      </c>
      <c r="F6" s="81"/>
      <c r="G6" s="30" t="s">
        <v>809</v>
      </c>
    </row>
    <row r="7" spans="1:7" s="21" customFormat="1" ht="13.5" customHeight="1">
      <c r="A7" s="334" t="s">
        <v>399</v>
      </c>
      <c r="B7" s="77" t="s">
        <v>400</v>
      </c>
      <c r="C7" s="401">
        <v>358646</v>
      </c>
      <c r="D7" s="79">
        <f t="shared" si="0"/>
        <v>11904.866228506937</v>
      </c>
      <c r="E7" s="80">
        <v>39779</v>
      </c>
      <c r="F7" s="81"/>
      <c r="G7" s="30" t="s">
        <v>809</v>
      </c>
    </row>
    <row r="8" spans="1:7" s="21" customFormat="1" ht="13.5" customHeight="1">
      <c r="A8" s="334" t="s">
        <v>401</v>
      </c>
      <c r="B8" s="77" t="s">
        <v>14</v>
      </c>
      <c r="C8" s="401">
        <v>3337</v>
      </c>
      <c r="D8" s="79">
        <f t="shared" si="0"/>
        <v>110.7681072827458</v>
      </c>
      <c r="E8" s="80">
        <v>39771</v>
      </c>
      <c r="F8" s="81"/>
      <c r="G8" s="30" t="s">
        <v>811</v>
      </c>
    </row>
    <row r="9" spans="1:7" s="21" customFormat="1" ht="13.5" customHeight="1">
      <c r="A9" s="334" t="s">
        <v>402</v>
      </c>
      <c r="B9" s="77" t="s">
        <v>43</v>
      </c>
      <c r="C9" s="401">
        <v>5596</v>
      </c>
      <c r="D9" s="79">
        <f t="shared" si="0"/>
        <v>185.75317001925248</v>
      </c>
      <c r="E9" s="80">
        <v>39772</v>
      </c>
      <c r="F9" s="81"/>
      <c r="G9" s="30" t="s">
        <v>811</v>
      </c>
    </row>
    <row r="10" spans="1:7" s="21" customFormat="1" ht="13.5" customHeight="1">
      <c r="A10" s="334" t="s">
        <v>403</v>
      </c>
      <c r="B10" s="77" t="s">
        <v>43</v>
      </c>
      <c r="C10" s="401">
        <v>3244</v>
      </c>
      <c r="D10" s="79">
        <f t="shared" si="0"/>
        <v>107.68107282745801</v>
      </c>
      <c r="E10" s="80">
        <v>39772</v>
      </c>
      <c r="F10" s="81"/>
      <c r="G10" s="30" t="s">
        <v>811</v>
      </c>
    </row>
    <row r="11" spans="1:7" s="21" customFormat="1" ht="13.5" customHeight="1">
      <c r="A11" s="334" t="s">
        <v>404</v>
      </c>
      <c r="B11" s="77" t="s">
        <v>43</v>
      </c>
      <c r="C11" s="401">
        <v>3740</v>
      </c>
      <c r="D11" s="79">
        <f t="shared" si="0"/>
        <v>124.1452565889929</v>
      </c>
      <c r="E11" s="80">
        <v>39772</v>
      </c>
      <c r="F11" s="81"/>
      <c r="G11" s="30" t="s">
        <v>811</v>
      </c>
    </row>
    <row r="12" spans="1:7" s="21" customFormat="1" ht="13.5" customHeight="1">
      <c r="A12" s="334" t="s">
        <v>405</v>
      </c>
      <c r="B12" s="77" t="s">
        <v>43</v>
      </c>
      <c r="C12" s="401">
        <v>4508</v>
      </c>
      <c r="D12" s="79">
        <f t="shared" si="0"/>
        <v>149.6381862842727</v>
      </c>
      <c r="E12" s="80">
        <v>39772</v>
      </c>
      <c r="F12" s="81"/>
      <c r="G12" s="30" t="s">
        <v>811</v>
      </c>
    </row>
    <row r="13" spans="1:7" s="21" customFormat="1" ht="13.5" customHeight="1">
      <c r="A13" s="334" t="s">
        <v>406</v>
      </c>
      <c r="B13" s="77" t="s">
        <v>43</v>
      </c>
      <c r="C13" s="401">
        <v>6420</v>
      </c>
      <c r="D13" s="79">
        <f t="shared" si="0"/>
        <v>213.10495917147978</v>
      </c>
      <c r="E13" s="80">
        <v>39772</v>
      </c>
      <c r="F13" s="81"/>
      <c r="G13" s="30" t="s">
        <v>811</v>
      </c>
    </row>
    <row r="14" spans="1:7" s="21" customFormat="1" ht="13.5" customHeight="1">
      <c r="A14" s="334" t="s">
        <v>407</v>
      </c>
      <c r="B14" s="77" t="s">
        <v>408</v>
      </c>
      <c r="C14" s="401">
        <v>1675843.5</v>
      </c>
      <c r="D14" s="79">
        <f t="shared" si="0"/>
        <v>55627.813184624574</v>
      </c>
      <c r="E14" s="80">
        <v>39762</v>
      </c>
      <c r="F14" s="81"/>
      <c r="G14" s="30" t="s">
        <v>809</v>
      </c>
    </row>
    <row r="15" spans="1:7" s="21" customFormat="1" ht="13.5" customHeight="1">
      <c r="A15" s="334" t="s">
        <v>409</v>
      </c>
      <c r="B15" s="77" t="s">
        <v>410</v>
      </c>
      <c r="C15" s="401">
        <v>1653.5</v>
      </c>
      <c r="D15" s="79">
        <f t="shared" si="0"/>
        <v>54.886144858261964</v>
      </c>
      <c r="E15" s="80">
        <v>39743</v>
      </c>
      <c r="F15" s="81"/>
      <c r="G15" s="30" t="s">
        <v>812</v>
      </c>
    </row>
    <row r="16" spans="1:7" s="21" customFormat="1" ht="13.5" customHeight="1">
      <c r="A16" s="334" t="s">
        <v>411</v>
      </c>
      <c r="B16" s="77" t="s">
        <v>412</v>
      </c>
      <c r="C16" s="401">
        <v>1240.5</v>
      </c>
      <c r="D16" s="79">
        <f t="shared" si="0"/>
        <v>41.17705636327425</v>
      </c>
      <c r="E16" s="80">
        <v>39743</v>
      </c>
      <c r="F16" s="81"/>
      <c r="G16" s="30" t="s">
        <v>812</v>
      </c>
    </row>
    <row r="17" spans="1:7" s="21" customFormat="1" ht="13.5" customHeight="1">
      <c r="A17" s="334" t="s">
        <v>413</v>
      </c>
      <c r="B17" s="77" t="s">
        <v>414</v>
      </c>
      <c r="C17" s="401">
        <v>1653.5</v>
      </c>
      <c r="D17" s="79">
        <f t="shared" si="0"/>
        <v>54.886144858261964</v>
      </c>
      <c r="E17" s="80">
        <v>39743</v>
      </c>
      <c r="F17" s="81"/>
      <c r="G17" s="30" t="s">
        <v>812</v>
      </c>
    </row>
    <row r="18" spans="1:7" s="21" customFormat="1" ht="13.5" customHeight="1">
      <c r="A18" s="334" t="s">
        <v>415</v>
      </c>
      <c r="B18" s="77" t="s">
        <v>416</v>
      </c>
      <c r="C18" s="401">
        <v>1240.5</v>
      </c>
      <c r="D18" s="79">
        <f t="shared" si="0"/>
        <v>41.17705636327425</v>
      </c>
      <c r="E18" s="80">
        <v>39743</v>
      </c>
      <c r="F18" s="81"/>
      <c r="G18" s="30" t="s">
        <v>812</v>
      </c>
    </row>
    <row r="19" spans="1:7" s="21" customFormat="1" ht="13.5" customHeight="1">
      <c r="A19" s="334" t="s">
        <v>417</v>
      </c>
      <c r="B19" s="77" t="s">
        <v>418</v>
      </c>
      <c r="C19" s="401">
        <v>620</v>
      </c>
      <c r="D19" s="79">
        <f t="shared" si="0"/>
        <v>20.580229701918608</v>
      </c>
      <c r="E19" s="80">
        <v>39743</v>
      </c>
      <c r="F19" s="81"/>
      <c r="G19" s="30" t="s">
        <v>812</v>
      </c>
    </row>
    <row r="20" spans="1:7" s="21" customFormat="1" ht="13.5" customHeight="1">
      <c r="A20" s="334" t="s">
        <v>419</v>
      </c>
      <c r="B20" s="77" t="s">
        <v>420</v>
      </c>
      <c r="C20" s="401">
        <v>1240.5</v>
      </c>
      <c r="D20" s="79">
        <f t="shared" si="0"/>
        <v>41.17705636327425</v>
      </c>
      <c r="E20" s="80">
        <v>39743</v>
      </c>
      <c r="F20" s="81"/>
      <c r="G20" s="30" t="s">
        <v>812</v>
      </c>
    </row>
    <row r="21" spans="1:7" s="21" customFormat="1" ht="13.5" customHeight="1">
      <c r="A21" s="334" t="s">
        <v>421</v>
      </c>
      <c r="B21" s="77" t="s">
        <v>422</v>
      </c>
      <c r="C21" s="401">
        <v>4961</v>
      </c>
      <c r="D21" s="79">
        <f t="shared" si="0"/>
        <v>164.6750315342229</v>
      </c>
      <c r="E21" s="80">
        <v>39743</v>
      </c>
      <c r="F21" s="81"/>
      <c r="G21" s="30" t="s">
        <v>812</v>
      </c>
    </row>
    <row r="22" spans="1:7" s="21" customFormat="1" ht="13.5" customHeight="1">
      <c r="A22" s="334" t="s">
        <v>423</v>
      </c>
      <c r="B22" s="77" t="s">
        <v>424</v>
      </c>
      <c r="C22" s="401">
        <v>1653.5</v>
      </c>
      <c r="D22" s="79">
        <f t="shared" si="0"/>
        <v>54.886144858261964</v>
      </c>
      <c r="E22" s="80">
        <v>39743</v>
      </c>
      <c r="F22" s="81"/>
      <c r="G22" s="30" t="s">
        <v>812</v>
      </c>
    </row>
    <row r="23" spans="1:7" s="21" customFormat="1" ht="13.5" customHeight="1">
      <c r="A23" s="334" t="s">
        <v>425</v>
      </c>
      <c r="B23" s="77" t="s">
        <v>426</v>
      </c>
      <c r="C23" s="401">
        <v>2218</v>
      </c>
      <c r="D23" s="79">
        <f t="shared" si="0"/>
        <v>73.62411206267012</v>
      </c>
      <c r="E23" s="80">
        <v>39671</v>
      </c>
      <c r="F23" s="81"/>
      <c r="G23" s="30" t="s">
        <v>813</v>
      </c>
    </row>
    <row r="24" spans="1:7" s="21" customFormat="1" ht="13.5" customHeight="1">
      <c r="A24" s="334" t="s">
        <v>427</v>
      </c>
      <c r="B24" s="77" t="s">
        <v>428</v>
      </c>
      <c r="C24" s="401">
        <v>4435.5</v>
      </c>
      <c r="D24" s="79">
        <f t="shared" si="0"/>
        <v>147.2316271659032</v>
      </c>
      <c r="E24" s="80">
        <v>39664</v>
      </c>
      <c r="F24" s="81"/>
      <c r="G24" s="30" t="s">
        <v>813</v>
      </c>
    </row>
    <row r="25" spans="1:7" s="21" customFormat="1" ht="13.5" customHeight="1">
      <c r="A25" s="334" t="s">
        <v>429</v>
      </c>
      <c r="B25" s="77" t="s">
        <v>430</v>
      </c>
      <c r="C25" s="401">
        <v>7240</v>
      </c>
      <c r="D25" s="79">
        <f t="shared" si="0"/>
        <v>240.32397264821083</v>
      </c>
      <c r="E25" s="80">
        <v>39588</v>
      </c>
      <c r="F25" s="81"/>
      <c r="G25" s="30" t="s">
        <v>812</v>
      </c>
    </row>
    <row r="26" spans="1:7" s="21" customFormat="1" ht="13.5" customHeight="1">
      <c r="A26" s="334" t="s">
        <v>431</v>
      </c>
      <c r="B26" s="77" t="s">
        <v>432</v>
      </c>
      <c r="C26" s="401">
        <v>19364.5</v>
      </c>
      <c r="D26" s="79">
        <f t="shared" si="0"/>
        <v>642.7836420367788</v>
      </c>
      <c r="E26" s="80">
        <v>39588</v>
      </c>
      <c r="F26" s="81"/>
      <c r="G26" s="30" t="s">
        <v>812</v>
      </c>
    </row>
    <row r="27" spans="1:7" s="21" customFormat="1" ht="13.5" customHeight="1">
      <c r="A27" s="334" t="s">
        <v>433</v>
      </c>
      <c r="B27" s="77" t="s">
        <v>434</v>
      </c>
      <c r="C27" s="401">
        <v>4435.5</v>
      </c>
      <c r="D27" s="79">
        <f t="shared" si="0"/>
        <v>147.2316271659032</v>
      </c>
      <c r="E27" s="80">
        <v>39588</v>
      </c>
      <c r="F27" s="81"/>
      <c r="G27" s="30" t="s">
        <v>812</v>
      </c>
    </row>
    <row r="28" spans="1:7" s="21" customFormat="1" ht="13.5" customHeight="1">
      <c r="A28" s="334" t="s">
        <v>435</v>
      </c>
      <c r="B28" s="77" t="s">
        <v>436</v>
      </c>
      <c r="C28" s="401">
        <v>2218</v>
      </c>
      <c r="D28" s="79">
        <f t="shared" si="0"/>
        <v>73.62411206267012</v>
      </c>
      <c r="E28" s="80">
        <v>39588</v>
      </c>
      <c r="F28" s="81"/>
      <c r="G28" s="30" t="s">
        <v>808</v>
      </c>
    </row>
    <row r="29" spans="1:7" s="21" customFormat="1" ht="13.5" customHeight="1">
      <c r="A29" s="334" t="s">
        <v>437</v>
      </c>
      <c r="B29" s="77" t="s">
        <v>386</v>
      </c>
      <c r="C29" s="401">
        <v>6181</v>
      </c>
      <c r="D29" s="79">
        <f t="shared" si="0"/>
        <v>205.1716125605789</v>
      </c>
      <c r="E29" s="80">
        <v>39801</v>
      </c>
      <c r="F29" s="81"/>
      <c r="G29" s="30" t="s">
        <v>754</v>
      </c>
    </row>
    <row r="30" spans="1:7" s="297" customFormat="1" ht="14.25" customHeight="1">
      <c r="A30" s="407" t="s">
        <v>438</v>
      </c>
      <c r="B30" s="452" t="s">
        <v>381</v>
      </c>
      <c r="C30" s="409">
        <v>21364959.6</v>
      </c>
      <c r="D30" s="55">
        <f t="shared" si="0"/>
        <v>709186.735710018</v>
      </c>
      <c r="E30" s="36">
        <v>39804</v>
      </c>
      <c r="F30" s="295"/>
      <c r="G30" s="296" t="s">
        <v>807</v>
      </c>
    </row>
    <row r="31" spans="1:7" s="297" customFormat="1" ht="13.5" customHeight="1">
      <c r="A31" s="407" t="s">
        <v>861</v>
      </c>
      <c r="B31" s="452" t="s">
        <v>381</v>
      </c>
      <c r="C31" s="410">
        <v>20000000</v>
      </c>
      <c r="D31" s="298">
        <f t="shared" si="0"/>
        <v>663878.3774812454</v>
      </c>
      <c r="E31" s="36">
        <v>39603</v>
      </c>
      <c r="F31" s="295"/>
      <c r="G31" s="296" t="s">
        <v>866</v>
      </c>
    </row>
    <row r="32" spans="1:7" s="297" customFormat="1" ht="13.5" customHeight="1">
      <c r="A32" s="407" t="s">
        <v>862</v>
      </c>
      <c r="B32" s="452" t="s">
        <v>381</v>
      </c>
      <c r="C32" s="410">
        <v>35000000</v>
      </c>
      <c r="D32" s="298">
        <f t="shared" si="0"/>
        <v>1161787.1605921795</v>
      </c>
      <c r="E32" s="36">
        <v>39632</v>
      </c>
      <c r="F32" s="295"/>
      <c r="G32" s="296" t="s">
        <v>865</v>
      </c>
    </row>
    <row r="33" spans="1:7" s="297" customFormat="1" ht="13.5" customHeight="1">
      <c r="A33" s="407" t="s">
        <v>863</v>
      </c>
      <c r="B33" s="452" t="s">
        <v>381</v>
      </c>
      <c r="C33" s="410">
        <v>20000000</v>
      </c>
      <c r="D33" s="298">
        <f t="shared" si="0"/>
        <v>663878.3774812454</v>
      </c>
      <c r="E33" s="36">
        <v>39710</v>
      </c>
      <c r="F33" s="295"/>
      <c r="G33" s="296" t="s">
        <v>864</v>
      </c>
    </row>
    <row r="34" spans="1:7" s="21" customFormat="1" ht="13.5" customHeight="1">
      <c r="A34" s="334" t="s">
        <v>439</v>
      </c>
      <c r="B34" s="77" t="s">
        <v>386</v>
      </c>
      <c r="C34" s="401">
        <v>16550</v>
      </c>
      <c r="D34" s="79">
        <f t="shared" si="0"/>
        <v>549.3593573657306</v>
      </c>
      <c r="E34" s="80">
        <v>39794</v>
      </c>
      <c r="F34" s="81"/>
      <c r="G34" s="30" t="s">
        <v>806</v>
      </c>
    </row>
    <row r="35" spans="1:7" s="21" customFormat="1" ht="13.5" customHeight="1">
      <c r="A35" s="334" t="s">
        <v>440</v>
      </c>
      <c r="B35" s="77" t="s">
        <v>441</v>
      </c>
      <c r="C35" s="401">
        <v>27197.5</v>
      </c>
      <c r="D35" s="79">
        <f t="shared" si="0"/>
        <v>902.7916085773086</v>
      </c>
      <c r="E35" s="80">
        <v>39778</v>
      </c>
      <c r="F35" s="81"/>
      <c r="G35" s="30" t="s">
        <v>805</v>
      </c>
    </row>
    <row r="36" spans="1:7" s="21" customFormat="1" ht="13.5" customHeight="1">
      <c r="A36" s="334" t="s">
        <v>442</v>
      </c>
      <c r="B36" s="77" t="s">
        <v>441</v>
      </c>
      <c r="C36" s="411">
        <v>-32365.1</v>
      </c>
      <c r="D36" s="79">
        <f t="shared" si="0"/>
        <v>-1074.3245037509128</v>
      </c>
      <c r="E36" s="80">
        <v>39778</v>
      </c>
      <c r="F36" s="81"/>
      <c r="G36" s="30" t="s">
        <v>804</v>
      </c>
    </row>
    <row r="37" spans="1:7" s="21" customFormat="1" ht="13.5" customHeight="1">
      <c r="A37" s="334" t="s">
        <v>443</v>
      </c>
      <c r="B37" s="77" t="s">
        <v>441</v>
      </c>
      <c r="C37" s="401">
        <v>32365.1</v>
      </c>
      <c r="D37" s="79">
        <f t="shared" si="0"/>
        <v>1074.3245037509128</v>
      </c>
      <c r="E37" s="80">
        <v>39778</v>
      </c>
      <c r="F37" s="81"/>
      <c r="G37" s="30" t="s">
        <v>803</v>
      </c>
    </row>
    <row r="38" spans="1:7" s="244" customFormat="1" ht="13.5" customHeight="1" thickBot="1">
      <c r="A38" s="408" t="s">
        <v>615</v>
      </c>
      <c r="B38" s="293" t="s">
        <v>616</v>
      </c>
      <c r="C38" s="412">
        <v>6740</v>
      </c>
      <c r="D38" s="79">
        <f t="shared" si="0"/>
        <v>223.7270132111797</v>
      </c>
      <c r="E38" s="284">
        <v>39779</v>
      </c>
      <c r="F38" s="294"/>
      <c r="G38" s="286" t="s">
        <v>771</v>
      </c>
    </row>
    <row r="39" spans="1:7" ht="13.5" thickBot="1">
      <c r="A39" s="42"/>
      <c r="B39" s="25" t="s">
        <v>713</v>
      </c>
      <c r="C39" s="50">
        <f>SUM(C2:C38)</f>
        <v>99230008.1</v>
      </c>
      <c r="D39" s="51">
        <f>C39/30.126</f>
        <v>3293832.838743942</v>
      </c>
      <c r="E39" s="62"/>
      <c r="F39" s="61"/>
      <c r="G39" s="10"/>
    </row>
    <row r="40" spans="1:7" ht="13.5" thickBot="1">
      <c r="A40" s="42"/>
      <c r="B40" s="25" t="s">
        <v>686</v>
      </c>
      <c r="C40" s="24">
        <v>611200</v>
      </c>
      <c r="D40" s="51">
        <f>C40/30.126</f>
        <v>20288.12321582686</v>
      </c>
      <c r="E40" s="62"/>
      <c r="F40" s="61"/>
      <c r="G40" s="10"/>
    </row>
    <row r="41" spans="1:7" ht="13.5" thickBot="1">
      <c r="A41" s="42"/>
      <c r="B41" s="25" t="s">
        <v>858</v>
      </c>
      <c r="C41" s="24">
        <v>0</v>
      </c>
      <c r="D41" s="51">
        <f>C41/30.126</f>
        <v>0</v>
      </c>
      <c r="E41" s="62"/>
      <c r="F41" s="61"/>
      <c r="G41" s="10"/>
    </row>
    <row r="42" spans="1:7" ht="13.5" thickBot="1">
      <c r="A42" s="48"/>
      <c r="B42" s="28" t="s">
        <v>651</v>
      </c>
      <c r="C42" s="406">
        <f>C39+C40-C41</f>
        <v>99841208.1</v>
      </c>
      <c r="D42" s="52">
        <f>C42/30.126</f>
        <v>3314120.9619597686</v>
      </c>
      <c r="E42" s="62"/>
      <c r="F42" s="61"/>
      <c r="G42" s="10"/>
    </row>
  </sheetData>
  <sheetProtection/>
  <printOptions/>
  <pageMargins left="0.7874015748031497" right="0.7874015748031497" top="0.3937007874015748" bottom="0.7874015748031497" header="0" footer="0"/>
  <pageSetup fitToHeight="0" fitToWidth="1" horizontalDpi="600" verticalDpi="600" orientation="landscape" paperSize="9" scale="81" r:id="rId1"/>
  <headerFooter alignWithMargins="0">
    <oddHeader>&amp;CZoznam faktúr D1/166 - Hričovské Podhradie - Lietavská Lúčka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petrakova</dc:creator>
  <cp:keywords/>
  <dc:description/>
  <cp:lastModifiedBy>matejka</cp:lastModifiedBy>
  <cp:lastPrinted>2009-10-06T09:44:14Z</cp:lastPrinted>
  <dcterms:created xsi:type="dcterms:W3CDTF">2009-02-06T07:01:36Z</dcterms:created>
  <dcterms:modified xsi:type="dcterms:W3CDTF">2009-10-06T09:45:01Z</dcterms:modified>
  <cp:category/>
  <cp:version/>
  <cp:contentType/>
  <cp:contentStatus/>
</cp:coreProperties>
</file>