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firstSheet="4" activeTab="4"/>
  </bookViews>
  <sheets>
    <sheet name="tabl.MF-02" sheetId="1" r:id="rId1"/>
    <sheet name="k.85-012" sheetId="2" r:id="rId2"/>
    <sheet name="k 31.12.03" sheetId="3" r:id="rId3"/>
    <sheet name="k 31.12.02" sheetId="4" r:id="rId4"/>
    <sheet name="príloha č. I - 2" sheetId="5" r:id="rId5"/>
  </sheets>
  <definedNames/>
  <calcPr fullCalcOnLoad="1"/>
</workbook>
</file>

<file path=xl/sharedStrings.xml><?xml version="1.0" encoding="utf-8"?>
<sst xmlns="http://schemas.openxmlformats.org/spreadsheetml/2006/main" count="476" uniqueCount="216">
  <si>
    <t xml:space="preserve"> </t>
  </si>
  <si>
    <t>Rok</t>
  </si>
  <si>
    <t>Zostatok</t>
  </si>
  <si>
    <t>Dátum</t>
  </si>
  <si>
    <t>v Sk</t>
  </si>
  <si>
    <t>Celkom</t>
  </si>
  <si>
    <t>85-012/91000</t>
  </si>
  <si>
    <t>85-015/70500</t>
  </si>
  <si>
    <t>Číslo</t>
  </si>
  <si>
    <t>Vypracovala:      Ing.Bondareva Irina</t>
  </si>
  <si>
    <t xml:space="preserve">                        Tel. 5249 6847 kl.316</t>
  </si>
  <si>
    <t>Číslo kontraktu</t>
  </si>
  <si>
    <t>85-015/70700</t>
  </si>
  <si>
    <t>Dátum podpisu a právoplatnosti</t>
  </si>
  <si>
    <t>Por.</t>
  </si>
  <si>
    <t>číslo</t>
  </si>
  <si>
    <t xml:space="preserve">Množstvo </t>
  </si>
  <si>
    <t>v merných</t>
  </si>
  <si>
    <t>jednotkách</t>
  </si>
  <si>
    <t>v USD</t>
  </si>
  <si>
    <t>Dátum prepustenia</t>
  </si>
  <si>
    <t>dovážanej komodity do</t>
  </si>
  <si>
    <t>režimu voľného obehu</t>
  </si>
  <si>
    <t>Poznamka</t>
  </si>
  <si>
    <t>Kontrakt č. 85-012/91000</t>
  </si>
  <si>
    <t>Kontrakt č. 85-015/70500</t>
  </si>
  <si>
    <t>8543 19 00</t>
  </si>
  <si>
    <t>aktu</t>
  </si>
  <si>
    <t>SPOLU:</t>
  </si>
  <si>
    <t xml:space="preserve">           Hodnota  dovozu</t>
  </si>
  <si>
    <t>sadzobníka</t>
  </si>
  <si>
    <t xml:space="preserve">komodity podľa colného </t>
  </si>
  <si>
    <t xml:space="preserve">Špecifikácia dovážanej </t>
  </si>
  <si>
    <t>8544 89 95</t>
  </si>
  <si>
    <t>8545 89 95</t>
  </si>
  <si>
    <t>8546 89 95</t>
  </si>
  <si>
    <t>8547 89 95</t>
  </si>
  <si>
    <t>Realizovaný dovoz tovarov, technológii a služieb v roku 2002</t>
  </si>
  <si>
    <t>ku dňu 30.6.2002</t>
  </si>
  <si>
    <t xml:space="preserve">                       Celkom</t>
  </si>
  <si>
    <t xml:space="preserve">                       SPOLU</t>
  </si>
  <si>
    <t>Bratislava          26.06.2002</t>
  </si>
  <si>
    <t>Suma podľa</t>
  </si>
  <si>
    <t>kontraktu, v USD</t>
  </si>
  <si>
    <t>Vyčerpaná</t>
  </si>
  <si>
    <t>suma, v USD</t>
  </si>
  <si>
    <t>ÚRAD PRE NORMALIZÁCIU, METROLÓGIU A SKUŠOBNICTVO</t>
  </si>
  <si>
    <t>SLOVENSKEJ REPUBLIKY</t>
  </si>
  <si>
    <t>Štefanovičova 3, P.O.BOX 76, 810 05 Bratislava</t>
  </si>
  <si>
    <t xml:space="preserve">                     stav ku dňu</t>
  </si>
  <si>
    <t>Položka</t>
  </si>
  <si>
    <t xml:space="preserve">Predmet plnenia </t>
  </si>
  <si>
    <t>Suma v USD</t>
  </si>
  <si>
    <t>Suma v Sk,</t>
  </si>
  <si>
    <t>Zariadené do</t>
  </si>
  <si>
    <t>Ínventarne</t>
  </si>
  <si>
    <t>Nedokončené</t>
  </si>
  <si>
    <t>kontraktu</t>
  </si>
  <si>
    <t>zníženia</t>
  </si>
  <si>
    <t>evidencie</t>
  </si>
  <si>
    <t>investície (042-2)</t>
  </si>
  <si>
    <t>pohľadavky</t>
  </si>
  <si>
    <t xml:space="preserve">                                                                         SPOLU</t>
  </si>
  <si>
    <t>1.1.</t>
  </si>
  <si>
    <t>Schvaľovacia časť technologickej časti projektu</t>
  </si>
  <si>
    <t>012/012</t>
  </si>
  <si>
    <t>2</t>
  </si>
  <si>
    <t>1.2.</t>
  </si>
  <si>
    <t>Pracovný projekt</t>
  </si>
  <si>
    <t>3</t>
  </si>
  <si>
    <t>2.1.</t>
  </si>
  <si>
    <t>Spracovanie modelov základného magnetu a VF-rezonátora</t>
  </si>
  <si>
    <t>a uskutočnenie meraní na modeloch</t>
  </si>
  <si>
    <t>4</t>
  </si>
  <si>
    <t>5.1.</t>
  </si>
  <si>
    <t>kanálov zväzkov</t>
  </si>
  <si>
    <t>5</t>
  </si>
  <si>
    <t>2.2.</t>
  </si>
  <si>
    <t xml:space="preserve">základných prvkov elektromagnetu, VF-rezonátorov, </t>
  </si>
  <si>
    <t>VF-generátorov, systémov diagnostiky, vákuovej komory</t>
  </si>
  <si>
    <t>6</t>
  </si>
  <si>
    <t>4.1.</t>
  </si>
  <si>
    <t xml:space="preserve">Kompletizácia prístrojov a obstarávanie materiálov pre  </t>
  </si>
  <si>
    <t>vyhotovénie elementov systémov elektrického napájania</t>
  </si>
  <si>
    <t>jednosmérnym prúdom s vysokou stabilitou, celkového</t>
  </si>
  <si>
    <t>elektrického napájania, ASR</t>
  </si>
  <si>
    <t>7</t>
  </si>
  <si>
    <t>15.1.</t>
  </si>
  <si>
    <t>Prípravné práce na zabezpečenie zahájenia výstavby</t>
  </si>
  <si>
    <t>8</t>
  </si>
  <si>
    <t>Prípravné práce pre zabezpečenia začiatku výstavby, v tom:</t>
  </si>
  <si>
    <t>3.1.1.</t>
  </si>
  <si>
    <t>Kompletizácia prístrojov a nákup materiálov pre vyhotovénie injektora</t>
  </si>
  <si>
    <t>ľahkých iónov</t>
  </si>
  <si>
    <t xml:space="preserve">Kompletizácia prístrojov a obstarávanie materiálov pre  vyhotovenie </t>
  </si>
  <si>
    <t>prúdom s vysokou stabilitou, celkového elektrického napájania</t>
  </si>
  <si>
    <t>9</t>
  </si>
  <si>
    <t>Vyhotovenie elementov kanálov zväzkov, v tom:</t>
  </si>
  <si>
    <t>5.2.</t>
  </si>
  <si>
    <t>Vyhotovenie prvkov kanálov zväzkov dlžky 20 m</t>
  </si>
  <si>
    <t>8.3.1.</t>
  </si>
  <si>
    <t>Vyhotovenie a dodávka kanála ( 6 m )</t>
  </si>
  <si>
    <t>8.4.1.</t>
  </si>
  <si>
    <t>8.5.1.</t>
  </si>
  <si>
    <t>11.1</t>
  </si>
  <si>
    <t>Vyhotovenie a dodávka kanála ( 4 m )</t>
  </si>
  <si>
    <t xml:space="preserve">                      2.</t>
  </si>
  <si>
    <t>10</t>
  </si>
  <si>
    <t>Prípravné práce na zabezpečenie zahájenia  výstavby</t>
  </si>
  <si>
    <t>(Techniko-ekonomické zdôvodnenie výstavby mimopriestorovych stavieb</t>
  </si>
  <si>
    <t>a Projekt stavebno-technologickej prípravy realizácii výstavby CC SR)</t>
  </si>
  <si>
    <t>11</t>
  </si>
  <si>
    <t>Pracovný projekt (schvaľovacie konanie celkového komplexu</t>
  </si>
  <si>
    <t>a pracovnej dokumentácie v plnom rozsahu</t>
  </si>
  <si>
    <t>7.8.2002</t>
  </si>
  <si>
    <t>2.3.</t>
  </si>
  <si>
    <t>Výroba uzlov a systémov základného elektromagnetu,</t>
  </si>
  <si>
    <t>VF-rezonátora. Uskutočnenie technologických skúšok.</t>
  </si>
  <si>
    <t xml:space="preserve">Kompletizácia prístrojov a zaobstaránie materiálov pre  </t>
  </si>
  <si>
    <t>zväzkov a diagnostiky</t>
  </si>
  <si>
    <t>13</t>
  </si>
  <si>
    <t>Prípravné práce na zabezpečenie zahájenia  výstavby,</t>
  </si>
  <si>
    <t>vykonanie počiatočnej etapy výstavby</t>
  </si>
  <si>
    <t>14</t>
  </si>
  <si>
    <t>12.4.</t>
  </si>
  <si>
    <t xml:space="preserve">Projektovanie uzlov a systémov zdroja. Kompletizácia a </t>
  </si>
  <si>
    <t>vyhotovenie uzlov a systémov zdroja</t>
  </si>
  <si>
    <t>15</t>
  </si>
  <si>
    <t>Rádiochemické laboratória, v tom:</t>
  </si>
  <si>
    <t>8.2.1.2.</t>
  </si>
  <si>
    <t>Kompletizácia zariadenia laboratória triedy B</t>
  </si>
  <si>
    <t>8.2.2.2.</t>
  </si>
  <si>
    <t>Kompletizácia zariadenia laboratória triedy A</t>
  </si>
  <si>
    <t>16</t>
  </si>
  <si>
    <t>Celkom,  v tom:</t>
  </si>
  <si>
    <t xml:space="preserve">Výroba uzlov a systémov základneho elektromagnetu, </t>
  </si>
  <si>
    <t>VF rezonátora, vákuovej komory</t>
  </si>
  <si>
    <t>3.1.2.</t>
  </si>
  <si>
    <t xml:space="preserve">Zaobstaranie zdrojov ľahkých iónov. Vyhotovenie uzlov a </t>
  </si>
  <si>
    <t>systémov injektora ľahkých Iónov</t>
  </si>
  <si>
    <t>4.2.</t>
  </si>
  <si>
    <t>Obstarávanie elektrických zdrojov jednosmerného prúdu vysokej</t>
  </si>
  <si>
    <t>stability, konštrukčných uzlov ASR atď.</t>
  </si>
  <si>
    <t>17</t>
  </si>
  <si>
    <t>Celkom, v tom:</t>
  </si>
  <si>
    <t xml:space="preserve">Kompletizácia a dodávka uzlov systému ventilácie budovy I. </t>
  </si>
  <si>
    <t>Kompletizácia a dodávka zariadenia laboratória triedy A.</t>
  </si>
  <si>
    <t>8.2.2.3.</t>
  </si>
  <si>
    <t>Kompletizácia a vyhotovenie elementov ochranných zariadení</t>
  </si>
  <si>
    <t>19</t>
  </si>
  <si>
    <t>022/0385</t>
  </si>
  <si>
    <t>11.</t>
  </si>
  <si>
    <t>10.1.2003</t>
  </si>
  <si>
    <t>separátora, sondového mikroskopu Solver P47 (98 000 USD)</t>
  </si>
  <si>
    <t>20</t>
  </si>
  <si>
    <t>Výroba uzlov a systémov základného elektromagnetu,VF-rezonátora,</t>
  </si>
  <si>
    <t>vákuovej komory</t>
  </si>
  <si>
    <t>Obastarávanie elektrických zdrojov, konštrukčných uzlov ASR</t>
  </si>
  <si>
    <t xml:space="preserve">                     3.</t>
  </si>
  <si>
    <t>Analyt.postu na základe sondového mikroskopu Solver P47 (100 000 USD)</t>
  </si>
  <si>
    <t>12.4</t>
  </si>
  <si>
    <t>13.1</t>
  </si>
  <si>
    <t>Vypracovanie a odovzdanie technického projektu systému</t>
  </si>
  <si>
    <t>dozimetrickej kontroly. Obstaranie častí prístrojov doz.kontroly</t>
  </si>
  <si>
    <t>15.1</t>
  </si>
  <si>
    <t>23</t>
  </si>
  <si>
    <t>8.2.2.3</t>
  </si>
  <si>
    <t>8.2.2.4</t>
  </si>
  <si>
    <t>Kompletizácia a dodávka zariadenia radiochemického laboratória triedy A,</t>
  </si>
  <si>
    <t>NMC-20VF v hodnote 148 200 USD</t>
  </si>
  <si>
    <t>8.2.3.4</t>
  </si>
  <si>
    <t>Investície z prostriedkov zadĺženosti RF voči SR</t>
  </si>
  <si>
    <t>Etapa č.1</t>
  </si>
  <si>
    <t>Etapa č.2</t>
  </si>
  <si>
    <t>Etapa č.4</t>
  </si>
  <si>
    <t>Etapa č.5</t>
  </si>
  <si>
    <t>Etapa č.6</t>
  </si>
  <si>
    <t>Etapa č.7</t>
  </si>
  <si>
    <t>Etapa č.8</t>
  </si>
  <si>
    <t>Etapa č.9</t>
  </si>
  <si>
    <t>Etapa č.10, 11</t>
  </si>
  <si>
    <t>(v súlade s prílohou č. 5 ku kontraktu)</t>
  </si>
  <si>
    <t xml:space="preserve">                                 SPOLU</t>
  </si>
  <si>
    <t>022/0273</t>
  </si>
  <si>
    <t>022/0370</t>
  </si>
  <si>
    <t>022/0334</t>
  </si>
  <si>
    <t>Etapa č.3 - PET</t>
  </si>
  <si>
    <t xml:space="preserve">               - SAE</t>
  </si>
  <si>
    <t>Zariadené do evidencie</t>
  </si>
  <si>
    <t xml:space="preserve">                  stav ku dňu</t>
  </si>
  <si>
    <t>Kompletizácia prístrojov a materiálov na vyhotovenie prvkov</t>
  </si>
  <si>
    <t xml:space="preserve">Kompletizácia prístrojov a nákup materiálov pre vyhotovenie </t>
  </si>
  <si>
    <t xml:space="preserve"> elementov systémov elektrického napájania jednosmerným </t>
  </si>
  <si>
    <t>vyhotovenie základných elementov axiálnej injekcie, rozvodu</t>
  </si>
  <si>
    <t>Zdroj zväzkov elektrónov pre priemyselné účely</t>
  </si>
  <si>
    <t>Laboratórium fyzikálnych a metrologických výskumov, vrátane kanálov</t>
  </si>
  <si>
    <t>rozvodu zväzku protónov 72 MeV a ťažkých iónov (18 m), hmotnostného</t>
  </si>
  <si>
    <t>rozvodu zväzku protónov 72 MeV a ťažkých iónov (18 m),  v tom zariadenie</t>
  </si>
  <si>
    <t>v tom gama-kamera Millenium v hodnote 1 920 000 USD, laminárny box</t>
  </si>
  <si>
    <t xml:space="preserve">Kompletizácia a dodávka zariadenia rádiofarmakologického laboratória </t>
  </si>
  <si>
    <t>CELKOM za rok 2001</t>
  </si>
  <si>
    <t>CELKOM za rok 2002</t>
  </si>
  <si>
    <t>CELKOM kontrakt 85-015/70500</t>
  </si>
  <si>
    <t>ÚRAD PRE NORMALIZÁCIU, METROLÓGIU A SKÚŠOBNÍCTVO SLOVENSKEJ REPUBLIKY</t>
  </si>
  <si>
    <t>ko dňu 31.12.2003</t>
  </si>
  <si>
    <t>24</t>
  </si>
  <si>
    <t>suma, v SKK</t>
  </si>
  <si>
    <t>Príloha č. I - 2</t>
  </si>
  <si>
    <t xml:space="preserve">Financovanie CC SR z prostriedkov zadlženosti RF voči SR </t>
  </si>
  <si>
    <t>podpísaný 22.11.1997</t>
  </si>
  <si>
    <t>právoplatnosť od 16.10.99</t>
  </si>
  <si>
    <t>podpísaný 11.05.1999</t>
  </si>
  <si>
    <t>právoplatnosť od  21.04.98</t>
  </si>
  <si>
    <t>právoplatnosť od 05.03.01</t>
  </si>
  <si>
    <t>podpísaný 16.03.1999</t>
  </si>
  <si>
    <t xml:space="preserve"> stav k  30.06.2004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</si>
</sst>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"/>
    <numFmt numFmtId="174" formatCode="d/m/yy"/>
    <numFmt numFmtId="175" formatCode="mmm/yyyy"/>
    <numFmt numFmtId="176" formatCode="d\.\ mmmm\ yyyy"/>
    <numFmt numFmtId="177" formatCode="#,##0.00\ [$USD]"/>
    <numFmt numFmtId="178" formatCode="#,##0.00\ [$ATS]"/>
    <numFmt numFmtId="179" formatCode="#,##0.00\ [$EUR]"/>
    <numFmt numFmtId="180" formatCode="#,##0\ &quot;Sk&quot;"/>
    <numFmt numFmtId="181" formatCode="#,##0\ [$USD]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5" xfId="0" applyNumberFormat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2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4" xfId="0" applyFill="1" applyBorder="1" applyAlignment="1">
      <alignment/>
    </xf>
    <xf numFmtId="0" fontId="3" fillId="3" borderId="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14" fontId="0" fillId="0" borderId="4" xfId="0" applyNumberForma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4" fontId="0" fillId="0" borderId="2" xfId="0" applyNumberFormat="1" applyBorder="1" applyAlignment="1">
      <alignment/>
    </xf>
    <xf numFmtId="0" fontId="3" fillId="2" borderId="2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3" fillId="2" borderId="1" xfId="15" applyNumberFormat="1" applyFont="1" applyFill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0" fillId="3" borderId="15" xfId="0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49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9" fontId="5" fillId="0" borderId="6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49" fontId="5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49" fontId="5" fillId="0" borderId="19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3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0" fillId="0" borderId="16" xfId="0" applyBorder="1" applyAlignment="1">
      <alignment/>
    </xf>
    <xf numFmtId="49" fontId="5" fillId="0" borderId="16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19" xfId="0" applyFont="1" applyFill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Border="1" applyAlignment="1">
      <alignment/>
    </xf>
    <xf numFmtId="49" fontId="5" fillId="0" borderId="4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172" fontId="7" fillId="0" borderId="7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19" xfId="0" applyNumberFormat="1" applyBorder="1" applyAlignment="1">
      <alignment/>
    </xf>
    <xf numFmtId="0" fontId="5" fillId="0" borderId="5" xfId="0" applyFont="1" applyFill="1" applyBorder="1" applyAlignment="1">
      <alignment/>
    </xf>
    <xf numFmtId="4" fontId="7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4" fontId="7" fillId="0" borderId="0" xfId="0" applyNumberFormat="1" applyFont="1" applyBorder="1" applyAlignment="1">
      <alignment/>
    </xf>
    <xf numFmtId="172" fontId="7" fillId="0" borderId="9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7" fillId="0" borderId="5" xfId="0" applyFont="1" applyBorder="1" applyAlignment="1">
      <alignment/>
    </xf>
    <xf numFmtId="4" fontId="0" fillId="0" borderId="16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7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9" xfId="0" applyFont="1" applyFill="1" applyBorder="1" applyAlignment="1">
      <alignment/>
    </xf>
    <xf numFmtId="4" fontId="0" fillId="0" borderId="9" xfId="0" applyNumberFormat="1" applyFill="1" applyBorder="1" applyAlignment="1">
      <alignment/>
    </xf>
    <xf numFmtId="14" fontId="7" fillId="0" borderId="0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9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14" fontId="7" fillId="0" borderId="0" xfId="0" applyNumberFormat="1" applyFont="1" applyAlignment="1">
      <alignment/>
    </xf>
    <xf numFmtId="3" fontId="0" fillId="0" borderId="16" xfId="0" applyNumberFormat="1" applyFont="1" applyBorder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4" fontId="5" fillId="0" borderId="4" xfId="0" applyNumberFormat="1" applyFont="1" applyBorder="1" applyAlignment="1">
      <alignment/>
    </xf>
    <xf numFmtId="14" fontId="5" fillId="0" borderId="3" xfId="0" applyNumberFormat="1" applyFont="1" applyBorder="1" applyAlignment="1">
      <alignment/>
    </xf>
    <xf numFmtId="0" fontId="0" fillId="0" borderId="15" xfId="0" applyBorder="1" applyAlignment="1">
      <alignment/>
    </xf>
    <xf numFmtId="172" fontId="0" fillId="0" borderId="7" xfId="0" applyNumberFormat="1" applyFont="1" applyBorder="1" applyAlignment="1">
      <alignment/>
    </xf>
    <xf numFmtId="14" fontId="5" fillId="0" borderId="8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4" fontId="5" fillId="0" borderId="1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1" fillId="2" borderId="5" xfId="0" applyFont="1" applyFill="1" applyBorder="1" applyAlignment="1">
      <alignment/>
    </xf>
    <xf numFmtId="0" fontId="8" fillId="0" borderId="0" xfId="0" applyFont="1" applyAlignment="1">
      <alignment/>
    </xf>
    <xf numFmtId="49" fontId="0" fillId="2" borderId="6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5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7" fillId="0" borderId="7" xfId="15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7" fillId="0" borderId="5" xfId="15" applyNumberFormat="1" applyFont="1" applyBorder="1" applyAlignment="1">
      <alignment/>
    </xf>
    <xf numFmtId="0" fontId="0" fillId="0" borderId="19" xfId="0" applyFont="1" applyBorder="1" applyAlignment="1">
      <alignment/>
    </xf>
    <xf numFmtId="0" fontId="4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7" fillId="0" borderId="4" xfId="15" applyNumberFormat="1" applyFont="1" applyBorder="1" applyAlignment="1">
      <alignment/>
    </xf>
    <xf numFmtId="3" fontId="7" fillId="0" borderId="3" xfId="15" applyNumberFormat="1" applyFont="1" applyBorder="1" applyAlignment="1">
      <alignment/>
    </xf>
    <xf numFmtId="3" fontId="7" fillId="0" borderId="9" xfId="15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2" borderId="2" xfId="15" applyNumberFormat="1" applyFont="1" applyFill="1" applyBorder="1" applyAlignment="1">
      <alignment/>
    </xf>
    <xf numFmtId="0" fontId="0" fillId="0" borderId="0" xfId="0" applyAlignment="1">
      <alignment horizontal="center" textRotation="18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1" sqref="D1"/>
    </sheetView>
  </sheetViews>
  <sheetFormatPr defaultColWidth="9.00390625" defaultRowHeight="12.75"/>
  <cols>
    <col min="1" max="1" width="4.875" style="0" customWidth="1"/>
    <col min="2" max="2" width="25.00390625" style="0" bestFit="1" customWidth="1"/>
    <col min="3" max="3" width="10.00390625" style="0" bestFit="1" customWidth="1"/>
    <col min="4" max="4" width="13.125" style="0" customWidth="1"/>
    <col min="5" max="5" width="15.375" style="0" customWidth="1"/>
    <col min="6" max="6" width="20.125" style="0" bestFit="1" customWidth="1"/>
    <col min="7" max="7" width="9.875" style="0" bestFit="1" customWidth="1"/>
  </cols>
  <sheetData>
    <row r="1" spans="1:6" ht="15">
      <c r="A1" s="24" t="s">
        <v>37</v>
      </c>
      <c r="F1" s="17"/>
    </row>
    <row r="2" spans="1:6" ht="15">
      <c r="A2" s="24"/>
      <c r="F2" s="17" t="s">
        <v>38</v>
      </c>
    </row>
    <row r="3" ht="15">
      <c r="A3" s="24" t="s">
        <v>24</v>
      </c>
    </row>
    <row r="4" ht="12.75">
      <c r="A4" s="15"/>
    </row>
    <row r="5" spans="1:7" ht="12.75">
      <c r="A5" s="28" t="s">
        <v>8</v>
      </c>
      <c r="B5" s="26" t="s">
        <v>32</v>
      </c>
      <c r="C5" s="25" t="s">
        <v>16</v>
      </c>
      <c r="D5" s="40" t="s">
        <v>29</v>
      </c>
      <c r="E5" s="27"/>
      <c r="F5" s="25" t="s">
        <v>20</v>
      </c>
      <c r="G5" s="27" t="s">
        <v>23</v>
      </c>
    </row>
    <row r="6" spans="1:7" ht="12.75">
      <c r="A6" s="28" t="s">
        <v>27</v>
      </c>
      <c r="B6" s="16" t="s">
        <v>31</v>
      </c>
      <c r="C6" s="28" t="s">
        <v>17</v>
      </c>
      <c r="D6" s="41"/>
      <c r="E6" s="42"/>
      <c r="F6" s="28" t="s">
        <v>21</v>
      </c>
      <c r="G6" s="29"/>
    </row>
    <row r="7" spans="1:7" ht="13.5" thickBot="1">
      <c r="A7" s="30"/>
      <c r="B7" s="31" t="s">
        <v>30</v>
      </c>
      <c r="C7" s="30" t="s">
        <v>18</v>
      </c>
      <c r="D7" s="31" t="s">
        <v>19</v>
      </c>
      <c r="E7" s="43" t="s">
        <v>4</v>
      </c>
      <c r="F7" s="30" t="s">
        <v>22</v>
      </c>
      <c r="G7" s="32"/>
    </row>
    <row r="8" spans="1:7" ht="13.5" thickTop="1">
      <c r="A8" s="9">
        <v>11</v>
      </c>
      <c r="B8" s="9" t="s">
        <v>26</v>
      </c>
      <c r="C8" s="9">
        <v>1</v>
      </c>
      <c r="D8" s="10">
        <v>328000</v>
      </c>
      <c r="E8" s="10">
        <v>15806648</v>
      </c>
      <c r="F8" s="36">
        <v>37321</v>
      </c>
      <c r="G8" s="9"/>
    </row>
    <row r="9" spans="1:7" ht="14.25">
      <c r="A9" s="23"/>
      <c r="B9" s="34" t="s">
        <v>39</v>
      </c>
      <c r="C9" s="34"/>
      <c r="D9" s="51">
        <f>SUM(D8:D8)</f>
        <v>328000</v>
      </c>
      <c r="E9" s="35">
        <f>SUM(E8:E8)</f>
        <v>15806648</v>
      </c>
      <c r="F9" s="34"/>
      <c r="G9" s="33"/>
    </row>
    <row r="10" spans="4:5" ht="12.75">
      <c r="D10" s="3"/>
      <c r="E10" s="3"/>
    </row>
    <row r="11" spans="4:5" ht="12.75">
      <c r="D11" s="3"/>
      <c r="E11" s="3"/>
    </row>
    <row r="12" spans="1:5" ht="15">
      <c r="A12" s="24" t="s">
        <v>25</v>
      </c>
      <c r="D12" s="3"/>
      <c r="E12" s="3"/>
    </row>
    <row r="13" spans="4:5" ht="12.75">
      <c r="D13" s="3"/>
      <c r="E13" s="3"/>
    </row>
    <row r="14" spans="1:7" ht="12.75">
      <c r="A14" s="25" t="s">
        <v>14</v>
      </c>
      <c r="B14" s="26" t="s">
        <v>32</v>
      </c>
      <c r="C14" s="25" t="s">
        <v>16</v>
      </c>
      <c r="D14" s="40" t="s">
        <v>29</v>
      </c>
      <c r="E14" s="27"/>
      <c r="F14" s="25" t="s">
        <v>20</v>
      </c>
      <c r="G14" s="27" t="s">
        <v>23</v>
      </c>
    </row>
    <row r="15" spans="1:7" ht="12.75">
      <c r="A15" s="28" t="s">
        <v>15</v>
      </c>
      <c r="B15" s="16" t="s">
        <v>31</v>
      </c>
      <c r="C15" s="28" t="s">
        <v>17</v>
      </c>
      <c r="D15" s="41"/>
      <c r="E15" s="42"/>
      <c r="F15" s="28" t="s">
        <v>21</v>
      </c>
      <c r="G15" s="29"/>
    </row>
    <row r="16" spans="1:7" ht="13.5" thickBot="1">
      <c r="A16" s="30"/>
      <c r="B16" s="31" t="s">
        <v>30</v>
      </c>
      <c r="C16" s="30" t="s">
        <v>18</v>
      </c>
      <c r="D16" s="31" t="s">
        <v>19</v>
      </c>
      <c r="E16" s="43" t="s">
        <v>4</v>
      </c>
      <c r="F16" s="30" t="s">
        <v>22</v>
      </c>
      <c r="G16" s="32"/>
    </row>
    <row r="17" spans="1:7" ht="13.5" thickTop="1">
      <c r="A17" s="13">
        <v>16</v>
      </c>
      <c r="B17" s="44" t="s">
        <v>33</v>
      </c>
      <c r="C17" s="5">
        <v>1</v>
      </c>
      <c r="D17" s="6">
        <v>2810000</v>
      </c>
      <c r="E17" s="4">
        <f>47.386*D17</f>
        <v>133154660.00000001</v>
      </c>
      <c r="F17" s="46">
        <v>37399</v>
      </c>
      <c r="G17" s="5"/>
    </row>
    <row r="18" spans="1:7" ht="12.75">
      <c r="A18" s="13">
        <v>17</v>
      </c>
      <c r="B18" s="44" t="s">
        <v>34</v>
      </c>
      <c r="C18" s="5">
        <v>1</v>
      </c>
      <c r="D18" s="6">
        <v>1230000</v>
      </c>
      <c r="E18" s="4">
        <f>47.386*D18</f>
        <v>58284780</v>
      </c>
      <c r="F18" s="46">
        <v>37399</v>
      </c>
      <c r="G18" s="5"/>
    </row>
    <row r="19" spans="1:7" ht="12.75">
      <c r="A19" s="13">
        <v>18</v>
      </c>
      <c r="B19" s="44" t="s">
        <v>35</v>
      </c>
      <c r="C19" s="5">
        <v>1</v>
      </c>
      <c r="D19" s="6">
        <v>2000000</v>
      </c>
      <c r="E19" s="4">
        <f>47.386*D19</f>
        <v>94772000</v>
      </c>
      <c r="F19" s="46">
        <v>37399</v>
      </c>
      <c r="G19" s="5"/>
    </row>
    <row r="20" spans="1:7" ht="12.75">
      <c r="A20" s="13">
        <v>19</v>
      </c>
      <c r="B20" s="44" t="s">
        <v>36</v>
      </c>
      <c r="C20" s="5">
        <v>1</v>
      </c>
      <c r="D20" s="6">
        <v>710000</v>
      </c>
      <c r="E20" s="4">
        <f>47.386*D20</f>
        <v>33644060</v>
      </c>
      <c r="F20" s="46">
        <v>37399</v>
      </c>
      <c r="G20" s="5"/>
    </row>
    <row r="21" spans="1:7" ht="14.25">
      <c r="A21" s="23"/>
      <c r="B21" s="34" t="s">
        <v>39</v>
      </c>
      <c r="C21" s="34"/>
      <c r="D21" s="51">
        <f>SUM(D17:D20)</f>
        <v>6750000</v>
      </c>
      <c r="E21" s="35">
        <f>SUM(E17:E20)</f>
        <v>319855500</v>
      </c>
      <c r="F21" s="22"/>
      <c r="G21" s="33"/>
    </row>
    <row r="22" spans="1:7" ht="14.25">
      <c r="A22" s="11"/>
      <c r="B22" s="37"/>
      <c r="C22" s="37"/>
      <c r="D22" s="38"/>
      <c r="E22" s="38"/>
      <c r="F22" s="11"/>
      <c r="G22" s="11"/>
    </row>
    <row r="23" spans="1:7" ht="14.25">
      <c r="A23" s="11"/>
      <c r="B23" s="37"/>
      <c r="C23" s="37"/>
      <c r="D23" s="38"/>
      <c r="E23" s="38"/>
      <c r="F23" s="11"/>
      <c r="G23" s="11"/>
    </row>
    <row r="24" spans="1:7" ht="14.25">
      <c r="A24" s="11"/>
      <c r="B24" s="37"/>
      <c r="C24" s="37"/>
      <c r="D24" s="38"/>
      <c r="E24" s="38"/>
      <c r="F24" s="11"/>
      <c r="G24" s="11"/>
    </row>
    <row r="25" spans="1:7" ht="14.25">
      <c r="A25" s="49"/>
      <c r="B25" s="47" t="s">
        <v>40</v>
      </c>
      <c r="C25" s="47"/>
      <c r="D25" s="52">
        <f>D9+D21</f>
        <v>7078000</v>
      </c>
      <c r="E25" s="48">
        <f>E9+E21</f>
        <v>335662148</v>
      </c>
      <c r="F25" s="47"/>
      <c r="G25" s="50"/>
    </row>
    <row r="26" spans="1:7" ht="14.25">
      <c r="A26" s="11"/>
      <c r="B26" s="37"/>
      <c r="C26" s="37"/>
      <c r="D26" s="38"/>
      <c r="E26" s="38"/>
      <c r="F26" s="11"/>
      <c r="G26" s="11"/>
    </row>
    <row r="27" spans="1:7" ht="14.25">
      <c r="A27" s="11"/>
      <c r="B27" s="37"/>
      <c r="C27" s="37"/>
      <c r="D27" s="38"/>
      <c r="E27" s="38"/>
      <c r="F27" s="11"/>
      <c r="G27" s="11"/>
    </row>
    <row r="28" spans="1:7" ht="14.25">
      <c r="A28" s="11"/>
      <c r="B28" s="37"/>
      <c r="C28" s="37"/>
      <c r="D28" s="38"/>
      <c r="E28" s="38"/>
      <c r="F28" s="11"/>
      <c r="G28" s="11"/>
    </row>
    <row r="29" spans="1:7" ht="14.25">
      <c r="A29" s="11"/>
      <c r="B29" s="37"/>
      <c r="C29" s="37"/>
      <c r="D29" s="38"/>
      <c r="E29" s="38"/>
      <c r="F29" s="11"/>
      <c r="G29" s="11"/>
    </row>
    <row r="30" spans="1:7" ht="14.25">
      <c r="A30" s="11"/>
      <c r="B30" s="37"/>
      <c r="C30" s="37"/>
      <c r="D30" s="38"/>
      <c r="E30" s="38"/>
      <c r="F30" s="11"/>
      <c r="G30" s="11"/>
    </row>
    <row r="31" spans="1:7" ht="14.25">
      <c r="A31" s="11"/>
      <c r="B31" s="37"/>
      <c r="C31" s="37"/>
      <c r="D31" s="38"/>
      <c r="E31" s="38"/>
      <c r="F31" s="11"/>
      <c r="G31" s="11"/>
    </row>
    <row r="32" spans="1:7" ht="14.25">
      <c r="A32" s="11"/>
      <c r="B32" s="37"/>
      <c r="C32" s="37"/>
      <c r="D32" s="38"/>
      <c r="E32" s="38"/>
      <c r="F32" s="11"/>
      <c r="G32" s="11"/>
    </row>
    <row r="33" spans="1:7" ht="14.25">
      <c r="A33" s="11"/>
      <c r="B33" s="37"/>
      <c r="C33" s="37"/>
      <c r="D33" s="38"/>
      <c r="E33" s="38"/>
      <c r="F33" s="11"/>
      <c r="G33" s="11"/>
    </row>
    <row r="34" spans="1:7" ht="14.25">
      <c r="A34" s="11"/>
      <c r="B34" s="37"/>
      <c r="C34" s="37"/>
      <c r="D34" s="38"/>
      <c r="E34" s="38"/>
      <c r="F34" s="11"/>
      <c r="G34" s="11"/>
    </row>
    <row r="35" spans="1:7" ht="14.25">
      <c r="A35" s="11"/>
      <c r="B35" s="37"/>
      <c r="C35" s="37"/>
      <c r="D35" s="38"/>
      <c r="E35" s="38"/>
      <c r="F35" s="11"/>
      <c r="G35" s="11"/>
    </row>
    <row r="36" spans="1:7" ht="14.25">
      <c r="A36" s="11"/>
      <c r="B36" s="37"/>
      <c r="C36" s="37"/>
      <c r="D36" s="38"/>
      <c r="E36" s="38"/>
      <c r="F36" s="11"/>
      <c r="G36" s="11"/>
    </row>
    <row r="37" spans="1:7" ht="14.25">
      <c r="A37" s="11"/>
      <c r="B37" s="37"/>
      <c r="C37" s="37"/>
      <c r="D37" s="38"/>
      <c r="E37" s="38"/>
      <c r="F37" s="11"/>
      <c r="G37" s="11"/>
    </row>
    <row r="38" spans="1:7" ht="14.25">
      <c r="A38" s="11"/>
      <c r="B38" s="37"/>
      <c r="C38" s="37"/>
      <c r="D38" s="38"/>
      <c r="E38" s="38"/>
      <c r="F38" s="11"/>
      <c r="G38" s="11"/>
    </row>
    <row r="39" spans="1:7" ht="14.25">
      <c r="A39" s="11"/>
      <c r="B39" s="37"/>
      <c r="C39" s="37"/>
      <c r="D39" s="38"/>
      <c r="E39" s="38"/>
      <c r="F39" s="11"/>
      <c r="G39" s="11"/>
    </row>
    <row r="40" spans="1:7" ht="14.25">
      <c r="A40" s="11"/>
      <c r="B40" s="37"/>
      <c r="C40" s="37"/>
      <c r="D40" s="38"/>
      <c r="E40" s="38"/>
      <c r="F40" s="11"/>
      <c r="G40" s="11"/>
    </row>
    <row r="41" spans="1:7" ht="14.25">
      <c r="A41" s="11"/>
      <c r="B41" s="37"/>
      <c r="C41" s="37"/>
      <c r="D41" s="38"/>
      <c r="E41" s="38"/>
      <c r="F41" s="11"/>
      <c r="G41" s="11"/>
    </row>
    <row r="42" spans="1:7" ht="14.25">
      <c r="A42" s="11"/>
      <c r="B42" s="37"/>
      <c r="C42" s="37"/>
      <c r="D42" s="38"/>
      <c r="E42" s="38"/>
      <c r="F42" s="11"/>
      <c r="G42" s="11"/>
    </row>
    <row r="43" spans="1:7" ht="14.25">
      <c r="A43" s="11"/>
      <c r="B43" s="37"/>
      <c r="C43" s="37"/>
      <c r="D43" s="38"/>
      <c r="E43" s="38"/>
      <c r="F43" s="11"/>
      <c r="G43" s="11"/>
    </row>
    <row r="44" spans="1:7" ht="14.25">
      <c r="A44" s="11"/>
      <c r="B44" s="37"/>
      <c r="C44" s="37"/>
      <c r="D44" s="38"/>
      <c r="E44" s="38"/>
      <c r="F44" s="11"/>
      <c r="G44" s="11"/>
    </row>
    <row r="45" spans="1:7" ht="14.25">
      <c r="A45" s="11"/>
      <c r="B45" s="37"/>
      <c r="C45" s="37"/>
      <c r="D45" s="38"/>
      <c r="E45" s="38"/>
      <c r="F45" s="11"/>
      <c r="G45" s="11"/>
    </row>
    <row r="46" spans="1:7" ht="14.25">
      <c r="A46" s="11"/>
      <c r="B46" s="37"/>
      <c r="C46" s="37"/>
      <c r="D46" s="38"/>
      <c r="E46" s="38"/>
      <c r="F46" s="11"/>
      <c r="G46" s="11"/>
    </row>
    <row r="47" spans="4:5" ht="12.75">
      <c r="D47" s="3"/>
      <c r="E47" s="3"/>
    </row>
    <row r="48" spans="1:2" ht="12.75">
      <c r="A48" t="s">
        <v>41</v>
      </c>
      <c r="B48" s="2"/>
    </row>
    <row r="49" ht="12.75">
      <c r="B49" s="2"/>
    </row>
    <row r="50" ht="12.75">
      <c r="A50" t="s">
        <v>9</v>
      </c>
    </row>
    <row r="51" ht="12.75">
      <c r="A51" t="s">
        <v>10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4">
      <selection activeCell="J14" sqref="J14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1.75390625" style="0" bestFit="1" customWidth="1"/>
    <col min="5" max="5" width="13.875" style="0" bestFit="1" customWidth="1"/>
    <col min="6" max="6" width="8.25390625" style="0" customWidth="1"/>
    <col min="7" max="7" width="9.875" style="0" customWidth="1"/>
  </cols>
  <sheetData>
    <row r="1" ht="12.75">
      <c r="A1" s="65" t="s">
        <v>46</v>
      </c>
    </row>
    <row r="2" ht="12.75">
      <c r="A2" s="65" t="s">
        <v>47</v>
      </c>
    </row>
    <row r="3" ht="12.75">
      <c r="A3" t="s">
        <v>48</v>
      </c>
    </row>
    <row r="5" ht="14.25">
      <c r="A5" s="21" t="s">
        <v>171</v>
      </c>
    </row>
    <row r="7" ht="12.75">
      <c r="A7" s="66" t="s">
        <v>24</v>
      </c>
    </row>
    <row r="8" spans="5:7" ht="12.75">
      <c r="E8" t="s">
        <v>189</v>
      </c>
      <c r="G8" s="154">
        <v>37621</v>
      </c>
    </row>
    <row r="9" spans="1:7" ht="12.75">
      <c r="A9" s="142" t="s">
        <v>8</v>
      </c>
      <c r="B9" s="25" t="s">
        <v>51</v>
      </c>
      <c r="C9" s="25" t="s">
        <v>52</v>
      </c>
      <c r="D9" s="143" t="s">
        <v>3</v>
      </c>
      <c r="E9" s="144" t="s">
        <v>53</v>
      </c>
      <c r="F9" s="142" t="s">
        <v>188</v>
      </c>
      <c r="G9" s="168"/>
    </row>
    <row r="10" spans="1:7" ht="12.75">
      <c r="A10" s="145" t="s">
        <v>27</v>
      </c>
      <c r="B10" s="149" t="s">
        <v>181</v>
      </c>
      <c r="C10" s="28"/>
      <c r="D10" s="146" t="s">
        <v>58</v>
      </c>
      <c r="E10" s="147"/>
      <c r="F10" s="169"/>
      <c r="G10" s="42"/>
    </row>
    <row r="11" spans="1:7" ht="12.75">
      <c r="A11" s="148"/>
      <c r="B11" s="28"/>
      <c r="C11" s="28"/>
      <c r="D11" s="146" t="s">
        <v>61</v>
      </c>
      <c r="E11" s="147"/>
      <c r="F11" s="149" t="s">
        <v>55</v>
      </c>
      <c r="G11" s="149" t="s">
        <v>3</v>
      </c>
    </row>
    <row r="12" spans="1:7" ht="12.75">
      <c r="A12" s="41"/>
      <c r="B12" s="153" t="s">
        <v>182</v>
      </c>
      <c r="C12" s="150">
        <f>SUM(C14:C24)</f>
        <v>8928000</v>
      </c>
      <c r="D12" s="151"/>
      <c r="E12" s="150">
        <f>SUM(E14:E24)</f>
        <v>419542593</v>
      </c>
      <c r="F12" s="170" t="s">
        <v>15</v>
      </c>
      <c r="G12" s="152"/>
    </row>
    <row r="13" spans="1:7" ht="12.75">
      <c r="A13" s="67"/>
      <c r="B13" s="68"/>
      <c r="C13" s="137"/>
      <c r="D13" s="69"/>
      <c r="E13" s="138"/>
      <c r="F13" s="1"/>
      <c r="G13" s="45"/>
    </row>
    <row r="14" spans="1:7" ht="12.75">
      <c r="A14" s="141">
        <v>1</v>
      </c>
      <c r="B14" s="5" t="s">
        <v>172</v>
      </c>
      <c r="C14" s="139">
        <v>300000</v>
      </c>
      <c r="D14" s="56">
        <v>36536</v>
      </c>
      <c r="E14" s="155">
        <v>12659700</v>
      </c>
      <c r="F14" s="71" t="s">
        <v>184</v>
      </c>
      <c r="G14" s="157">
        <v>37361</v>
      </c>
    </row>
    <row r="15" spans="1:7" ht="12.75">
      <c r="A15" s="79">
        <v>2</v>
      </c>
      <c r="B15" s="9" t="s">
        <v>173</v>
      </c>
      <c r="C15" s="158">
        <v>250000</v>
      </c>
      <c r="D15" s="57">
        <v>36696</v>
      </c>
      <c r="E15" s="159">
        <v>11526000</v>
      </c>
      <c r="F15" s="98" t="s">
        <v>184</v>
      </c>
      <c r="G15" s="160">
        <v>37361</v>
      </c>
    </row>
    <row r="16" spans="1:7" ht="12.75">
      <c r="A16" s="162">
        <v>3</v>
      </c>
      <c r="B16" s="9" t="s">
        <v>186</v>
      </c>
      <c r="C16" s="158">
        <v>4661000</v>
      </c>
      <c r="D16" s="163">
        <v>36696</v>
      </c>
      <c r="E16" s="158">
        <f>46.104*C16</f>
        <v>214890744</v>
      </c>
      <c r="F16" s="167" t="s">
        <v>183</v>
      </c>
      <c r="G16" s="164">
        <v>36839</v>
      </c>
    </row>
    <row r="17" spans="1:7" ht="12.75">
      <c r="A17" s="84"/>
      <c r="B17" s="7" t="s">
        <v>187</v>
      </c>
      <c r="C17" s="139">
        <v>2000</v>
      </c>
      <c r="D17" s="165"/>
      <c r="E17" s="139">
        <f>46.104*C17</f>
        <v>92208</v>
      </c>
      <c r="F17" s="103" t="s">
        <v>185</v>
      </c>
      <c r="G17" s="166">
        <v>37225</v>
      </c>
    </row>
    <row r="18" spans="1:7" ht="12.75">
      <c r="A18" s="79">
        <v>4</v>
      </c>
      <c r="B18" s="7" t="s">
        <v>174</v>
      </c>
      <c r="C18" s="139">
        <v>800000</v>
      </c>
      <c r="D18" s="56">
        <v>36727</v>
      </c>
      <c r="E18" s="155">
        <v>40083200</v>
      </c>
      <c r="F18" s="103" t="s">
        <v>183</v>
      </c>
      <c r="G18" s="161">
        <v>36839</v>
      </c>
    </row>
    <row r="19" spans="1:7" ht="12.75">
      <c r="A19" s="79">
        <v>5</v>
      </c>
      <c r="B19" s="5" t="s">
        <v>175</v>
      </c>
      <c r="C19" s="54">
        <v>100000</v>
      </c>
      <c r="D19" s="19">
        <v>36774</v>
      </c>
      <c r="E19" s="140">
        <v>5010400</v>
      </c>
      <c r="F19" s="156" t="s">
        <v>183</v>
      </c>
      <c r="G19" s="157">
        <v>36839</v>
      </c>
    </row>
    <row r="20" spans="1:7" ht="12.75">
      <c r="A20" s="79">
        <v>6</v>
      </c>
      <c r="B20" s="5" t="s">
        <v>176</v>
      </c>
      <c r="C20" s="54">
        <v>1010000</v>
      </c>
      <c r="D20" s="19">
        <v>36802</v>
      </c>
      <c r="E20" s="140">
        <v>50824210</v>
      </c>
      <c r="F20" s="71" t="s">
        <v>184</v>
      </c>
      <c r="G20" s="157">
        <v>37361</v>
      </c>
    </row>
    <row r="21" spans="1:7" ht="12.75">
      <c r="A21" s="79">
        <v>7</v>
      </c>
      <c r="B21" s="5" t="s">
        <v>177</v>
      </c>
      <c r="C21" s="54">
        <v>530000</v>
      </c>
      <c r="D21" s="19">
        <v>36887</v>
      </c>
      <c r="E21" s="140">
        <v>24633870</v>
      </c>
      <c r="F21" s="71" t="s">
        <v>184</v>
      </c>
      <c r="G21" s="157">
        <v>37361</v>
      </c>
    </row>
    <row r="22" spans="1:7" ht="12.75">
      <c r="A22" s="79">
        <v>8</v>
      </c>
      <c r="B22" s="5" t="s">
        <v>178</v>
      </c>
      <c r="C22" s="54">
        <v>250000</v>
      </c>
      <c r="D22" s="19">
        <v>36887</v>
      </c>
      <c r="E22" s="140">
        <v>11619750</v>
      </c>
      <c r="F22" s="71" t="s">
        <v>184</v>
      </c>
      <c r="G22" s="157">
        <v>37361</v>
      </c>
    </row>
    <row r="23" spans="1:7" ht="12.75">
      <c r="A23" s="79">
        <v>9</v>
      </c>
      <c r="B23" s="5" t="s">
        <v>179</v>
      </c>
      <c r="C23" s="54">
        <v>697000</v>
      </c>
      <c r="D23" s="19">
        <v>36887</v>
      </c>
      <c r="E23" s="140">
        <v>32395863</v>
      </c>
      <c r="F23" s="71" t="s">
        <v>184</v>
      </c>
      <c r="G23" s="157">
        <v>37361</v>
      </c>
    </row>
    <row r="24" spans="1:7" ht="12.75">
      <c r="A24" s="84">
        <v>10</v>
      </c>
      <c r="B24" s="5" t="s">
        <v>180</v>
      </c>
      <c r="C24" s="140">
        <v>328000</v>
      </c>
      <c r="D24" s="58">
        <v>37321</v>
      </c>
      <c r="E24" s="140">
        <v>15806648</v>
      </c>
      <c r="F24" s="71" t="s">
        <v>184</v>
      </c>
      <c r="G24" s="157">
        <v>37361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95">
      <selection activeCell="A107" sqref="A107"/>
    </sheetView>
  </sheetViews>
  <sheetFormatPr defaultColWidth="9.00390625" defaultRowHeight="12.75"/>
  <cols>
    <col min="1" max="1" width="4.25390625" style="0" bestFit="1" customWidth="1"/>
    <col min="2" max="2" width="7.25390625" style="0" bestFit="1" customWidth="1"/>
    <col min="3" max="3" width="54.875" style="0" bestFit="1" customWidth="1"/>
    <col min="4" max="4" width="12.75390625" style="0" bestFit="1" customWidth="1"/>
    <col min="5" max="5" width="9.875" style="0" bestFit="1" customWidth="1"/>
    <col min="6" max="6" width="15.375" style="0" bestFit="1" customWidth="1"/>
    <col min="7" max="7" width="13.875" style="0" bestFit="1" customWidth="1"/>
    <col min="8" max="8" width="8.25390625" style="0" bestFit="1" customWidth="1"/>
    <col min="9" max="9" width="15.375" style="0" bestFit="1" customWidth="1"/>
  </cols>
  <sheetData>
    <row r="1" ht="12.75">
      <c r="A1" s="174" t="s">
        <v>46</v>
      </c>
    </row>
    <row r="2" ht="12.75">
      <c r="A2" s="174" t="s">
        <v>47</v>
      </c>
    </row>
    <row r="3" ht="12.75">
      <c r="A3" s="39" t="s">
        <v>48</v>
      </c>
    </row>
    <row r="5" ht="15">
      <c r="A5" s="24" t="s">
        <v>171</v>
      </c>
    </row>
    <row r="7" spans="1:2" ht="14.25">
      <c r="A7" s="66" t="s">
        <v>25</v>
      </c>
      <c r="B7" s="21"/>
    </row>
    <row r="8" ht="12.75">
      <c r="H8" t="s">
        <v>204</v>
      </c>
    </row>
    <row r="9" spans="1:9" ht="12.75">
      <c r="A9" s="142" t="s">
        <v>8</v>
      </c>
      <c r="B9" s="171" t="s">
        <v>50</v>
      </c>
      <c r="C9" s="26" t="s">
        <v>51</v>
      </c>
      <c r="D9" s="25" t="s">
        <v>52</v>
      </c>
      <c r="E9" s="143" t="s">
        <v>3</v>
      </c>
      <c r="F9" s="144" t="s">
        <v>53</v>
      </c>
      <c r="G9" s="144" t="s">
        <v>54</v>
      </c>
      <c r="H9" s="171" t="s">
        <v>55</v>
      </c>
      <c r="I9" s="144" t="s">
        <v>56</v>
      </c>
    </row>
    <row r="10" spans="1:9" ht="12.75">
      <c r="A10" s="145" t="s">
        <v>27</v>
      </c>
      <c r="B10" s="149" t="s">
        <v>57</v>
      </c>
      <c r="C10" s="16"/>
      <c r="D10" s="28"/>
      <c r="E10" s="146" t="s">
        <v>58</v>
      </c>
      <c r="F10" s="147"/>
      <c r="G10" s="28" t="s">
        <v>59</v>
      </c>
      <c r="H10" s="170" t="s">
        <v>15</v>
      </c>
      <c r="I10" s="28" t="s">
        <v>60</v>
      </c>
    </row>
    <row r="11" spans="1:9" ht="12.75">
      <c r="A11" s="148"/>
      <c r="B11" s="28"/>
      <c r="C11" s="16"/>
      <c r="D11" s="28"/>
      <c r="E11" s="146" t="s">
        <v>61</v>
      </c>
      <c r="F11" s="147"/>
      <c r="G11" s="28" t="s">
        <v>4</v>
      </c>
      <c r="H11" s="149" t="s">
        <v>3</v>
      </c>
      <c r="I11" s="172" t="s">
        <v>4</v>
      </c>
    </row>
    <row r="12" spans="1:9" ht="12.75">
      <c r="A12" s="41"/>
      <c r="B12" s="152"/>
      <c r="C12" s="173" t="s">
        <v>62</v>
      </c>
      <c r="D12" s="151">
        <f>D14+D15+D16+D18+D20+D23+D27+D28+D37+D45+D48+D50+D55+D57+D59+D63+D70+D72+D76+D81+D90+D97+D99</f>
        <v>37500000</v>
      </c>
      <c r="E12" s="151"/>
      <c r="F12" s="151">
        <f>F14+F15+F16+F18+F20+F23+F27+F28+F37+F45+F48+F50+F55+F57+F59+F63+F70+F72+F76+F81+F90+F97+F99</f>
        <v>1756499500</v>
      </c>
      <c r="G12" s="151">
        <f>G14+G15+G16+G18+G20+G23+G27+G28+G37+G45+G48+G50+G55+G57+G59+G63+G70+G72+G76+G81+G90+G97+G99</f>
        <v>125297928</v>
      </c>
      <c r="H12" s="151"/>
      <c r="I12" s="151">
        <f>I14+I15+I16+I18+I20+I23+I27+I28+I37+I45+I48+I50+I55+I57+I59+I63+I70+I72+I76+I81+I90+I97+I99</f>
        <v>1631201572</v>
      </c>
    </row>
    <row r="13" spans="1:9" ht="12.75">
      <c r="A13" s="67"/>
      <c r="B13" s="68"/>
      <c r="C13" s="68"/>
      <c r="D13" s="68"/>
      <c r="E13" s="69"/>
      <c r="F13" s="69"/>
      <c r="G13" s="15"/>
      <c r="H13" s="15"/>
      <c r="I13" s="44"/>
    </row>
    <row r="14" spans="1:9" ht="12.75">
      <c r="A14" s="70">
        <v>1</v>
      </c>
      <c r="B14" s="71" t="s">
        <v>63</v>
      </c>
      <c r="C14" s="5" t="s">
        <v>64</v>
      </c>
      <c r="D14" s="4">
        <v>400000</v>
      </c>
      <c r="E14" s="72">
        <v>37028</v>
      </c>
      <c r="F14" s="4">
        <v>19580800</v>
      </c>
      <c r="G14" s="73">
        <f>F14</f>
        <v>19580800</v>
      </c>
      <c r="H14" s="74" t="s">
        <v>65</v>
      </c>
      <c r="I14" s="4">
        <f>F14-G14</f>
        <v>0</v>
      </c>
    </row>
    <row r="15" spans="1:9" ht="12.75">
      <c r="A15" s="70" t="s">
        <v>66</v>
      </c>
      <c r="B15" s="71" t="s">
        <v>67</v>
      </c>
      <c r="C15" s="5" t="s">
        <v>68</v>
      </c>
      <c r="D15" s="4">
        <v>600000</v>
      </c>
      <c r="E15" s="72">
        <v>37028</v>
      </c>
      <c r="F15" s="4">
        <v>29371200</v>
      </c>
      <c r="G15" s="73">
        <f>F15</f>
        <v>29371200</v>
      </c>
      <c r="H15" s="74" t="s">
        <v>65</v>
      </c>
      <c r="I15" s="4">
        <f>F15-G15</f>
        <v>0</v>
      </c>
    </row>
    <row r="16" spans="1:9" ht="12.75">
      <c r="A16" s="75" t="s">
        <v>69</v>
      </c>
      <c r="B16" s="76" t="s">
        <v>70</v>
      </c>
      <c r="C16" s="11" t="s">
        <v>71</v>
      </c>
      <c r="D16" s="77">
        <v>500000</v>
      </c>
      <c r="E16" s="78">
        <v>37028</v>
      </c>
      <c r="F16" s="77">
        <v>24476000</v>
      </c>
      <c r="G16" s="79"/>
      <c r="H16" s="80"/>
      <c r="I16" s="77">
        <f>F16-G16</f>
        <v>24476000</v>
      </c>
    </row>
    <row r="17" spans="1:9" ht="12.75">
      <c r="A17" s="81"/>
      <c r="B17" s="82"/>
      <c r="C17" s="68" t="s">
        <v>72</v>
      </c>
      <c r="D17" s="8"/>
      <c r="E17" s="83"/>
      <c r="F17" s="8"/>
      <c r="G17" s="84"/>
      <c r="H17" s="85"/>
      <c r="I17" s="8"/>
    </row>
    <row r="18" spans="1:9" ht="12.75">
      <c r="A18" s="75" t="s">
        <v>73</v>
      </c>
      <c r="B18" s="76" t="s">
        <v>74</v>
      </c>
      <c r="C18" s="11" t="s">
        <v>190</v>
      </c>
      <c r="D18" s="77">
        <v>500000</v>
      </c>
      <c r="E18" s="78">
        <v>37074</v>
      </c>
      <c r="F18" s="77">
        <v>24875000</v>
      </c>
      <c r="G18" s="79"/>
      <c r="H18" s="80"/>
      <c r="I18" s="77">
        <f>F18-G18</f>
        <v>24875000</v>
      </c>
    </row>
    <row r="19" spans="1:9" ht="12.75">
      <c r="A19" s="81"/>
      <c r="B19" s="82"/>
      <c r="C19" s="68" t="s">
        <v>75</v>
      </c>
      <c r="D19" s="8"/>
      <c r="E19" s="83"/>
      <c r="F19" s="8"/>
      <c r="G19" s="84"/>
      <c r="H19" s="85"/>
      <c r="I19" s="8"/>
    </row>
    <row r="20" spans="1:9" ht="12.75">
      <c r="A20" s="75" t="s">
        <v>76</v>
      </c>
      <c r="B20" s="76" t="s">
        <v>77</v>
      </c>
      <c r="C20" s="11" t="s">
        <v>191</v>
      </c>
      <c r="D20" s="77">
        <v>2780000</v>
      </c>
      <c r="E20" s="78">
        <v>37074</v>
      </c>
      <c r="F20" s="77">
        <v>138305000</v>
      </c>
      <c r="G20" s="79"/>
      <c r="H20" s="80"/>
      <c r="I20" s="77">
        <f>F20-G20</f>
        <v>138305000</v>
      </c>
    </row>
    <row r="21" spans="1:9" ht="12.75">
      <c r="A21" s="75"/>
      <c r="B21" s="76"/>
      <c r="C21" s="11" t="s">
        <v>78</v>
      </c>
      <c r="D21" s="77"/>
      <c r="E21" s="78"/>
      <c r="F21" s="77"/>
      <c r="G21" s="79"/>
      <c r="H21" s="80"/>
      <c r="I21" s="77"/>
    </row>
    <row r="22" spans="1:9" ht="12.75">
      <c r="A22" s="81"/>
      <c r="B22" s="82"/>
      <c r="C22" s="68" t="s">
        <v>79</v>
      </c>
      <c r="D22" s="8"/>
      <c r="E22" s="83"/>
      <c r="F22" s="8"/>
      <c r="G22" s="84"/>
      <c r="H22" s="85"/>
      <c r="I22" s="8"/>
    </row>
    <row r="23" spans="1:9" ht="12.75">
      <c r="A23" s="75" t="s">
        <v>80</v>
      </c>
      <c r="B23" s="76" t="s">
        <v>81</v>
      </c>
      <c r="C23" s="11" t="s">
        <v>82</v>
      </c>
      <c r="D23" s="77">
        <v>2000000</v>
      </c>
      <c r="E23" s="78">
        <v>37074</v>
      </c>
      <c r="F23" s="77">
        <v>99500000</v>
      </c>
      <c r="G23" s="79"/>
      <c r="H23" s="80"/>
      <c r="I23" s="77">
        <f>F23-G23</f>
        <v>99500000</v>
      </c>
    </row>
    <row r="24" spans="1:9" ht="12.75">
      <c r="A24" s="75"/>
      <c r="B24" s="76"/>
      <c r="C24" s="11" t="s">
        <v>83</v>
      </c>
      <c r="D24" s="77"/>
      <c r="E24" s="78"/>
      <c r="F24" s="77"/>
      <c r="G24" s="79"/>
      <c r="H24" s="80"/>
      <c r="I24" s="77"/>
    </row>
    <row r="25" spans="1:9" ht="12.75">
      <c r="A25" s="75"/>
      <c r="B25" s="76"/>
      <c r="C25" s="11" t="s">
        <v>84</v>
      </c>
      <c r="D25" s="77"/>
      <c r="E25" s="78"/>
      <c r="F25" s="77"/>
      <c r="G25" s="79"/>
      <c r="H25" s="80"/>
      <c r="I25" s="77"/>
    </row>
    <row r="26" spans="1:9" ht="12.75">
      <c r="A26" s="81"/>
      <c r="B26" s="82"/>
      <c r="C26" s="68" t="s">
        <v>85</v>
      </c>
      <c r="D26" s="8"/>
      <c r="E26" s="83"/>
      <c r="F26" s="8"/>
      <c r="G26" s="84"/>
      <c r="H26" s="85"/>
      <c r="I26" s="8"/>
    </row>
    <row r="27" spans="1:9" ht="12.75">
      <c r="A27" s="70" t="s">
        <v>86</v>
      </c>
      <c r="B27" s="71" t="s">
        <v>87</v>
      </c>
      <c r="C27" s="5" t="s">
        <v>88</v>
      </c>
      <c r="D27" s="4">
        <v>770000</v>
      </c>
      <c r="E27" s="72">
        <v>37074</v>
      </c>
      <c r="F27" s="4">
        <v>38307500</v>
      </c>
      <c r="G27" s="86"/>
      <c r="H27" s="74"/>
      <c r="I27" s="4">
        <f>F27-G27</f>
        <v>38307500</v>
      </c>
    </row>
    <row r="28" spans="1:9" ht="12.75">
      <c r="A28" s="75" t="s">
        <v>89</v>
      </c>
      <c r="B28" s="76" t="s">
        <v>0</v>
      </c>
      <c r="C28" s="79" t="s">
        <v>90</v>
      </c>
      <c r="D28" s="77">
        <v>3920000</v>
      </c>
      <c r="E28" s="78">
        <v>37176</v>
      </c>
      <c r="F28" s="77">
        <v>185184720</v>
      </c>
      <c r="G28" s="79"/>
      <c r="H28" s="80"/>
      <c r="I28" s="77">
        <f>F28-G28</f>
        <v>185184720</v>
      </c>
    </row>
    <row r="29" spans="1:9" ht="12.75">
      <c r="A29" s="75"/>
      <c r="B29" s="76" t="s">
        <v>77</v>
      </c>
      <c r="C29" s="87" t="s">
        <v>191</v>
      </c>
      <c r="D29" s="88">
        <v>1720000</v>
      </c>
      <c r="E29" s="78"/>
      <c r="F29" s="77"/>
      <c r="G29" s="79"/>
      <c r="H29" s="80"/>
      <c r="I29" s="77"/>
    </row>
    <row r="30" spans="1:9" ht="12.75">
      <c r="A30" s="75"/>
      <c r="B30" s="76"/>
      <c r="C30" s="87" t="s">
        <v>78</v>
      </c>
      <c r="D30" s="88"/>
      <c r="E30" s="78"/>
      <c r="F30" s="77"/>
      <c r="G30" s="79"/>
      <c r="H30" s="80"/>
      <c r="I30" s="77"/>
    </row>
    <row r="31" spans="1:9" ht="12.75">
      <c r="A31" s="75"/>
      <c r="B31" s="76"/>
      <c r="C31" s="87" t="s">
        <v>79</v>
      </c>
      <c r="D31" s="88"/>
      <c r="E31" s="78"/>
      <c r="F31" s="77"/>
      <c r="G31" s="79"/>
      <c r="H31" s="80"/>
      <c r="I31" s="77"/>
    </row>
    <row r="32" spans="1:9" ht="12.75">
      <c r="A32" s="75"/>
      <c r="B32" s="76" t="s">
        <v>91</v>
      </c>
      <c r="C32" s="87" t="s">
        <v>92</v>
      </c>
      <c r="D32" s="88">
        <v>150000</v>
      </c>
      <c r="E32" s="78"/>
      <c r="F32" s="77"/>
      <c r="G32" s="79"/>
      <c r="H32" s="80"/>
      <c r="I32" s="77"/>
    </row>
    <row r="33" spans="1:9" ht="12.75">
      <c r="A33" s="75"/>
      <c r="B33" s="76"/>
      <c r="C33" s="87" t="s">
        <v>93</v>
      </c>
      <c r="D33" s="88"/>
      <c r="E33" s="78"/>
      <c r="F33" s="77"/>
      <c r="G33" s="79"/>
      <c r="H33" s="80"/>
      <c r="I33" s="77"/>
    </row>
    <row r="34" spans="1:9" ht="12.75">
      <c r="A34" s="75"/>
      <c r="B34" s="76" t="s">
        <v>81</v>
      </c>
      <c r="C34" s="87" t="s">
        <v>94</v>
      </c>
      <c r="D34" s="88">
        <v>2050000</v>
      </c>
      <c r="E34" s="78"/>
      <c r="F34" s="77"/>
      <c r="G34" s="79"/>
      <c r="H34" s="80"/>
      <c r="I34" s="77"/>
    </row>
    <row r="35" spans="1:9" ht="12.75">
      <c r="A35" s="75"/>
      <c r="B35" s="76"/>
      <c r="C35" s="87" t="s">
        <v>192</v>
      </c>
      <c r="D35" s="88"/>
      <c r="E35" s="78"/>
      <c r="F35" s="77"/>
      <c r="G35" s="79"/>
      <c r="H35" s="80"/>
      <c r="I35" s="77"/>
    </row>
    <row r="36" spans="1:9" ht="12.75">
      <c r="A36" s="81"/>
      <c r="B36" s="82"/>
      <c r="C36" s="89" t="s">
        <v>95</v>
      </c>
      <c r="D36" s="90"/>
      <c r="E36" s="83"/>
      <c r="F36" s="8"/>
      <c r="G36" s="84"/>
      <c r="H36" s="85"/>
      <c r="I36" s="8"/>
    </row>
    <row r="37" spans="1:9" ht="12.75">
      <c r="A37" s="75" t="s">
        <v>96</v>
      </c>
      <c r="B37" s="76"/>
      <c r="C37" s="1" t="s">
        <v>97</v>
      </c>
      <c r="D37" s="77">
        <v>2200000</v>
      </c>
      <c r="E37" s="78">
        <v>37176</v>
      </c>
      <c r="F37" s="77">
        <v>103930200</v>
      </c>
      <c r="G37" s="79"/>
      <c r="H37" s="80"/>
      <c r="I37" s="77">
        <f>F37-G37</f>
        <v>103930200</v>
      </c>
    </row>
    <row r="38" spans="1:9" ht="12.75">
      <c r="A38" s="75"/>
      <c r="B38" s="76" t="s">
        <v>98</v>
      </c>
      <c r="C38" s="91" t="s">
        <v>99</v>
      </c>
      <c r="D38" s="88">
        <v>800000</v>
      </c>
      <c r="E38" s="78"/>
      <c r="F38" s="77"/>
      <c r="G38" s="79"/>
      <c r="H38" s="80"/>
      <c r="I38" s="77"/>
    </row>
    <row r="39" spans="1:9" ht="12.75">
      <c r="A39" s="75"/>
      <c r="B39" s="76" t="s">
        <v>100</v>
      </c>
      <c r="C39" s="91" t="s">
        <v>101</v>
      </c>
      <c r="D39" s="88">
        <v>400000</v>
      </c>
      <c r="E39" s="78"/>
      <c r="F39" s="77"/>
      <c r="G39" s="79"/>
      <c r="H39" s="80"/>
      <c r="I39" s="77"/>
    </row>
    <row r="40" spans="1:9" ht="12.75">
      <c r="A40" s="75"/>
      <c r="B40" s="76" t="s">
        <v>102</v>
      </c>
      <c r="C40" s="91" t="s">
        <v>101</v>
      </c>
      <c r="D40" s="88">
        <v>400000</v>
      </c>
      <c r="E40" s="78"/>
      <c r="F40" s="77"/>
      <c r="G40" s="79"/>
      <c r="H40" s="80"/>
      <c r="I40" s="77"/>
    </row>
    <row r="41" spans="1:9" ht="12.75">
      <c r="A41" s="75"/>
      <c r="B41" s="76" t="s">
        <v>103</v>
      </c>
      <c r="C41" s="91" t="s">
        <v>101</v>
      </c>
      <c r="D41" s="88">
        <v>400000</v>
      </c>
      <c r="E41" s="78"/>
      <c r="F41" s="77"/>
      <c r="G41" s="79"/>
      <c r="H41" s="80"/>
      <c r="I41" s="77"/>
    </row>
    <row r="42" spans="1:9" ht="12.75">
      <c r="A42" s="81"/>
      <c r="B42" s="82" t="s">
        <v>104</v>
      </c>
      <c r="C42" s="92" t="s">
        <v>105</v>
      </c>
      <c r="D42" s="90">
        <v>200000</v>
      </c>
      <c r="E42" s="83"/>
      <c r="F42" s="8"/>
      <c r="G42" s="84"/>
      <c r="H42" s="85"/>
      <c r="I42" s="8"/>
    </row>
    <row r="43" spans="1:9" ht="12.75">
      <c r="A43" s="124"/>
      <c r="B43" s="110"/>
      <c r="C43" s="91"/>
      <c r="D43" s="125"/>
      <c r="E43" s="78"/>
      <c r="F43" s="126"/>
      <c r="G43" s="1"/>
      <c r="H43" s="110"/>
      <c r="I43" s="126"/>
    </row>
    <row r="44" spans="1:9" ht="12.75">
      <c r="A44" s="93"/>
      <c r="B44" s="94"/>
      <c r="C44" s="92"/>
      <c r="D44" s="95"/>
      <c r="E44" s="83"/>
      <c r="F44" s="12"/>
      <c r="G44" s="15"/>
      <c r="H44" s="94"/>
      <c r="I44" s="12" t="s">
        <v>106</v>
      </c>
    </row>
    <row r="45" spans="1:9" ht="12.75">
      <c r="A45" s="75" t="s">
        <v>107</v>
      </c>
      <c r="B45" s="76" t="s">
        <v>87</v>
      </c>
      <c r="C45" s="96" t="s">
        <v>108</v>
      </c>
      <c r="D45" s="77">
        <v>380000</v>
      </c>
      <c r="E45" s="78">
        <v>37176</v>
      </c>
      <c r="F45" s="77">
        <v>17951580</v>
      </c>
      <c r="G45" s="79"/>
      <c r="H45" s="80"/>
      <c r="I45" s="77">
        <f>F45-G45</f>
        <v>17951580</v>
      </c>
    </row>
    <row r="46" spans="1:9" ht="12.75">
      <c r="A46" s="75"/>
      <c r="B46" s="76"/>
      <c r="C46" s="91" t="s">
        <v>109</v>
      </c>
      <c r="D46" s="77"/>
      <c r="E46" s="78"/>
      <c r="F46" s="77"/>
      <c r="G46" s="79"/>
      <c r="H46" s="80"/>
      <c r="I46" s="77"/>
    </row>
    <row r="47" spans="1:9" ht="12.75">
      <c r="A47" s="81"/>
      <c r="B47" s="82"/>
      <c r="C47" s="92" t="s">
        <v>110</v>
      </c>
      <c r="D47" s="8"/>
      <c r="E47" s="83"/>
      <c r="F47" s="8"/>
      <c r="G47" s="84"/>
      <c r="H47" s="85"/>
      <c r="I47" s="8"/>
    </row>
    <row r="48" spans="1:9" ht="12.75">
      <c r="A48" s="97" t="s">
        <v>111</v>
      </c>
      <c r="B48" s="98" t="s">
        <v>67</v>
      </c>
      <c r="C48" s="99" t="s">
        <v>112</v>
      </c>
      <c r="D48" s="10">
        <v>1400000</v>
      </c>
      <c r="E48" s="100">
        <v>37232</v>
      </c>
      <c r="F48" s="10">
        <v>67319000</v>
      </c>
      <c r="G48" s="101">
        <f>F48</f>
        <v>67319000</v>
      </c>
      <c r="H48" s="102" t="s">
        <v>65</v>
      </c>
      <c r="I48" s="10">
        <f>F48-G48</f>
        <v>0</v>
      </c>
    </row>
    <row r="49" spans="1:9" ht="12.75">
      <c r="A49" s="81"/>
      <c r="B49" s="103"/>
      <c r="C49" s="69" t="s">
        <v>113</v>
      </c>
      <c r="D49" s="8"/>
      <c r="E49" s="83"/>
      <c r="F49" s="8"/>
      <c r="G49" s="84"/>
      <c r="H49" s="85" t="s">
        <v>114</v>
      </c>
      <c r="I49" s="8"/>
    </row>
    <row r="50" spans="1:9" ht="12.75">
      <c r="A50" s="75">
        <v>12</v>
      </c>
      <c r="B50" s="76" t="s">
        <v>115</v>
      </c>
      <c r="C50" s="1" t="s">
        <v>116</v>
      </c>
      <c r="D50" s="77">
        <v>2390000</v>
      </c>
      <c r="E50" s="78">
        <v>37232</v>
      </c>
      <c r="F50" s="77">
        <v>114923150</v>
      </c>
      <c r="G50" s="79"/>
      <c r="H50" s="80"/>
      <c r="I50" s="77">
        <f>F50-G50</f>
        <v>114923150</v>
      </c>
    </row>
    <row r="51" spans="1:9" ht="12.75">
      <c r="A51" s="75"/>
      <c r="B51" s="76"/>
      <c r="C51" s="1" t="s">
        <v>117</v>
      </c>
      <c r="D51" s="77"/>
      <c r="E51" s="78"/>
      <c r="F51" s="77"/>
      <c r="G51" s="79"/>
      <c r="H51" s="80"/>
      <c r="I51" s="77"/>
    </row>
    <row r="52" spans="1:9" ht="12.75">
      <c r="A52" s="75"/>
      <c r="B52" s="76"/>
      <c r="C52" s="11" t="s">
        <v>118</v>
      </c>
      <c r="D52" s="77"/>
      <c r="E52" s="78"/>
      <c r="F52" s="77"/>
      <c r="G52" s="79"/>
      <c r="H52" s="80"/>
      <c r="I52" s="77"/>
    </row>
    <row r="53" spans="1:9" ht="12.75">
      <c r="A53" s="75"/>
      <c r="B53" s="76"/>
      <c r="C53" s="11" t="s">
        <v>193</v>
      </c>
      <c r="D53" s="77"/>
      <c r="E53" s="78"/>
      <c r="F53" s="77"/>
      <c r="G53" s="79"/>
      <c r="H53" s="80"/>
      <c r="I53" s="77"/>
    </row>
    <row r="54" spans="1:9" ht="12.75">
      <c r="A54" s="81"/>
      <c r="B54" s="82"/>
      <c r="C54" s="68" t="s">
        <v>119</v>
      </c>
      <c r="D54" s="8"/>
      <c r="E54" s="83"/>
      <c r="F54" s="8"/>
      <c r="G54" s="84"/>
      <c r="H54" s="85"/>
      <c r="I54" s="8"/>
    </row>
    <row r="55" spans="1:9" ht="12.75">
      <c r="A55" s="75" t="s">
        <v>120</v>
      </c>
      <c r="B55" s="76" t="s">
        <v>87</v>
      </c>
      <c r="C55" s="96" t="s">
        <v>121</v>
      </c>
      <c r="D55" s="77">
        <v>360000</v>
      </c>
      <c r="E55" s="78">
        <v>37232</v>
      </c>
      <c r="F55" s="77">
        <v>17310600</v>
      </c>
      <c r="G55" s="79"/>
      <c r="H55" s="80"/>
      <c r="I55" s="77">
        <f>F55-G55</f>
        <v>17310600</v>
      </c>
    </row>
    <row r="56" spans="1:9" ht="12.75">
      <c r="A56" s="81"/>
      <c r="B56" s="82"/>
      <c r="C56" s="69" t="s">
        <v>122</v>
      </c>
      <c r="D56" s="8"/>
      <c r="E56" s="83"/>
      <c r="F56" s="8"/>
      <c r="G56" s="84"/>
      <c r="H56" s="85"/>
      <c r="I56" s="8"/>
    </row>
    <row r="57" spans="1:9" ht="12.75">
      <c r="A57" s="75" t="s">
        <v>123</v>
      </c>
      <c r="B57" s="76" t="s">
        <v>124</v>
      </c>
      <c r="C57" s="104" t="s">
        <v>125</v>
      </c>
      <c r="D57" s="77">
        <v>900000</v>
      </c>
      <c r="E57" s="78">
        <v>37232</v>
      </c>
      <c r="F57" s="77">
        <v>43276500</v>
      </c>
      <c r="G57" s="79"/>
      <c r="H57" s="80"/>
      <c r="I57" s="77">
        <f>F57-G57</f>
        <v>43276500</v>
      </c>
    </row>
    <row r="58" spans="1:9" ht="12.75">
      <c r="A58" s="81"/>
      <c r="B58" s="82"/>
      <c r="C58" s="69" t="s">
        <v>126</v>
      </c>
      <c r="D58" s="8"/>
      <c r="E58" s="83"/>
      <c r="F58" s="8"/>
      <c r="G58" s="84"/>
      <c r="H58" s="85"/>
      <c r="I58" s="8"/>
    </row>
    <row r="59" spans="1:9" ht="12.75">
      <c r="A59" s="75" t="s">
        <v>127</v>
      </c>
      <c r="B59" s="76"/>
      <c r="C59" s="104" t="s">
        <v>128</v>
      </c>
      <c r="D59" s="77">
        <v>400000</v>
      </c>
      <c r="E59" s="78">
        <v>37232</v>
      </c>
      <c r="F59" s="77">
        <v>19234000</v>
      </c>
      <c r="G59" s="79"/>
      <c r="H59" s="80"/>
      <c r="I59" s="77">
        <f>F59-G59</f>
        <v>19234000</v>
      </c>
    </row>
    <row r="60" spans="1:9" ht="12.75">
      <c r="A60" s="75"/>
      <c r="B60" s="76" t="s">
        <v>129</v>
      </c>
      <c r="C60" s="105" t="s">
        <v>130</v>
      </c>
      <c r="D60" s="88">
        <v>200000</v>
      </c>
      <c r="E60" s="78"/>
      <c r="F60" s="77"/>
      <c r="G60" s="106"/>
      <c r="H60" s="80"/>
      <c r="I60" s="77"/>
    </row>
    <row r="61" spans="1:9" ht="12.75">
      <c r="A61" s="75"/>
      <c r="B61" s="76" t="s">
        <v>131</v>
      </c>
      <c r="C61" s="105" t="s">
        <v>132</v>
      </c>
      <c r="D61" s="90">
        <v>200000</v>
      </c>
      <c r="E61" s="83"/>
      <c r="F61" s="8"/>
      <c r="G61" s="84"/>
      <c r="H61" s="85"/>
      <c r="I61" s="8"/>
    </row>
    <row r="62" spans="1:9" ht="12.75">
      <c r="A62" s="175"/>
      <c r="B62" s="176"/>
      <c r="C62" s="177" t="s">
        <v>200</v>
      </c>
      <c r="D62" s="178">
        <f>D14+D15+D16+D18+D20+D23+D27+D28+D37+D45+D48+D50+D55+D57+D59</f>
        <v>19500000</v>
      </c>
      <c r="E62" s="178"/>
      <c r="F62" s="178">
        <f>F14+F15+F16+F18+F20+F23+F27+F28+F37+F45+F48+F50+F55+F57+F59</f>
        <v>943545250</v>
      </c>
      <c r="G62" s="178">
        <f>G14+G15+G16+G18+G20+G23+G27+G28+G37+G45+G48+G50+G55+G57+G59</f>
        <v>116271000</v>
      </c>
      <c r="H62" s="178"/>
      <c r="I62" s="178">
        <f>I14+I15+I16+I18+I20+I23+I27+I28+I37+I45+I48+I50+I55+I57+I59</f>
        <v>827274250</v>
      </c>
    </row>
    <row r="63" spans="1:9" ht="12.75">
      <c r="A63" s="75" t="s">
        <v>133</v>
      </c>
      <c r="B63" s="76"/>
      <c r="C63" s="1" t="s">
        <v>134</v>
      </c>
      <c r="D63" s="77">
        <v>2810000</v>
      </c>
      <c r="E63" s="78">
        <v>37399</v>
      </c>
      <c r="F63" s="77">
        <v>133154660.00000001</v>
      </c>
      <c r="G63" s="79"/>
      <c r="H63" s="80"/>
      <c r="I63" s="77">
        <f>F63-G63</f>
        <v>133154660.00000001</v>
      </c>
    </row>
    <row r="64" spans="1:9" ht="12.75">
      <c r="A64" s="75"/>
      <c r="B64" s="76" t="s">
        <v>115</v>
      </c>
      <c r="C64" s="91" t="s">
        <v>135</v>
      </c>
      <c r="D64" s="108">
        <v>1160000</v>
      </c>
      <c r="E64" s="78"/>
      <c r="F64" s="77"/>
      <c r="G64" s="79"/>
      <c r="H64" s="80"/>
      <c r="I64" s="77"/>
    </row>
    <row r="65" spans="1:9" ht="12.75">
      <c r="A65" s="109"/>
      <c r="B65" s="110"/>
      <c r="C65" s="111" t="s">
        <v>136</v>
      </c>
      <c r="D65" s="112"/>
      <c r="E65" s="113"/>
      <c r="F65" s="77"/>
      <c r="G65" s="79"/>
      <c r="H65" s="80"/>
      <c r="I65" s="77"/>
    </row>
    <row r="66" spans="1:9" ht="12.75">
      <c r="A66" s="75"/>
      <c r="B66" s="76" t="s">
        <v>137</v>
      </c>
      <c r="C66" s="91" t="s">
        <v>138</v>
      </c>
      <c r="D66" s="108">
        <v>500000</v>
      </c>
      <c r="E66" s="78"/>
      <c r="F66" s="77"/>
      <c r="G66" s="79"/>
      <c r="H66" s="80"/>
      <c r="I66" s="77"/>
    </row>
    <row r="67" spans="1:9" ht="12.75">
      <c r="A67" s="75"/>
      <c r="B67" s="76"/>
      <c r="C67" s="105" t="s">
        <v>139</v>
      </c>
      <c r="D67" s="108"/>
      <c r="E67" s="78"/>
      <c r="F67" s="77"/>
      <c r="G67" s="79"/>
      <c r="H67" s="80"/>
      <c r="I67" s="77"/>
    </row>
    <row r="68" spans="1:9" ht="12.75">
      <c r="A68" s="75"/>
      <c r="B68" s="76" t="s">
        <v>140</v>
      </c>
      <c r="C68" s="91" t="s">
        <v>141</v>
      </c>
      <c r="D68" s="108">
        <v>1150000</v>
      </c>
      <c r="E68" s="78"/>
      <c r="F68" s="77"/>
      <c r="G68" s="79"/>
      <c r="H68" s="80"/>
      <c r="I68" s="77"/>
    </row>
    <row r="69" spans="1:9" ht="12.75">
      <c r="A69" s="81"/>
      <c r="B69" s="82"/>
      <c r="C69" s="92" t="s">
        <v>142</v>
      </c>
      <c r="D69" s="114"/>
      <c r="E69" s="83"/>
      <c r="F69" s="8"/>
      <c r="G69" s="84"/>
      <c r="H69" s="85"/>
      <c r="I69" s="8"/>
    </row>
    <row r="70" spans="1:9" ht="12.75">
      <c r="A70" s="75" t="s">
        <v>143</v>
      </c>
      <c r="B70" s="76" t="s">
        <v>87</v>
      </c>
      <c r="C70" s="96" t="s">
        <v>121</v>
      </c>
      <c r="D70" s="77">
        <v>1230000</v>
      </c>
      <c r="E70" s="78">
        <v>37399</v>
      </c>
      <c r="F70" s="77">
        <v>58284780</v>
      </c>
      <c r="G70" s="79"/>
      <c r="H70" s="80"/>
      <c r="I70" s="77">
        <f>F70-G70</f>
        <v>58284780</v>
      </c>
    </row>
    <row r="71" spans="1:9" ht="12.75">
      <c r="A71" s="84"/>
      <c r="B71" s="103"/>
      <c r="C71" s="69" t="s">
        <v>122</v>
      </c>
      <c r="D71" s="8"/>
      <c r="E71" s="115"/>
      <c r="F71" s="8"/>
      <c r="G71" s="84"/>
      <c r="H71" s="85"/>
      <c r="I71" s="8"/>
    </row>
    <row r="72" spans="1:9" ht="12.75">
      <c r="A72" s="75">
        <v>18</v>
      </c>
      <c r="B72" s="111"/>
      <c r="C72" s="1" t="s">
        <v>144</v>
      </c>
      <c r="D72" s="77">
        <v>2000000</v>
      </c>
      <c r="E72" s="78">
        <v>37399</v>
      </c>
      <c r="F72" s="77">
        <v>94772000</v>
      </c>
      <c r="G72" s="106"/>
      <c r="H72" s="80"/>
      <c r="I72" s="77">
        <f>F72-G72</f>
        <v>94772000</v>
      </c>
    </row>
    <row r="73" spans="1:9" ht="12.75">
      <c r="A73" s="75"/>
      <c r="B73" s="111" t="s">
        <v>131</v>
      </c>
      <c r="C73" s="91" t="s">
        <v>145</v>
      </c>
      <c r="D73" s="88">
        <v>925000</v>
      </c>
      <c r="E73" s="78"/>
      <c r="F73" s="77"/>
      <c r="G73" s="106"/>
      <c r="H73" s="80"/>
      <c r="I73" s="77"/>
    </row>
    <row r="74" spans="1:9" ht="12.75">
      <c r="A74" s="75"/>
      <c r="B74" s="111"/>
      <c r="C74" s="91" t="s">
        <v>146</v>
      </c>
      <c r="D74" s="88"/>
      <c r="E74" s="78"/>
      <c r="F74" s="77"/>
      <c r="G74" s="106"/>
      <c r="H74" s="80"/>
      <c r="I74" s="77"/>
    </row>
    <row r="75" spans="1:9" ht="12.75">
      <c r="A75" s="81"/>
      <c r="B75" s="103" t="s">
        <v>147</v>
      </c>
      <c r="C75" s="92" t="s">
        <v>148</v>
      </c>
      <c r="D75" s="90">
        <v>1075000</v>
      </c>
      <c r="E75" s="83"/>
      <c r="F75" s="8"/>
      <c r="G75" s="116"/>
      <c r="H75" s="85"/>
      <c r="I75" s="8"/>
    </row>
    <row r="76" spans="1:9" ht="12.75">
      <c r="A76" s="75" t="s">
        <v>149</v>
      </c>
      <c r="B76" s="111" t="s">
        <v>0</v>
      </c>
      <c r="C76" s="104" t="s">
        <v>144</v>
      </c>
      <c r="D76" s="77">
        <v>710000</v>
      </c>
      <c r="E76" s="78">
        <v>37399</v>
      </c>
      <c r="F76" s="77">
        <v>33644060</v>
      </c>
      <c r="G76" s="106">
        <v>9026928</v>
      </c>
      <c r="H76" s="80" t="s">
        <v>150</v>
      </c>
      <c r="I76" s="77">
        <f>F76-G76</f>
        <v>24617132</v>
      </c>
    </row>
    <row r="77" spans="1:9" ht="12.75">
      <c r="A77" s="75"/>
      <c r="B77" s="111" t="s">
        <v>151</v>
      </c>
      <c r="C77" s="91" t="s">
        <v>195</v>
      </c>
      <c r="D77" s="88">
        <v>190000</v>
      </c>
      <c r="E77" s="78"/>
      <c r="F77" s="77"/>
      <c r="G77" s="106"/>
      <c r="H77" s="80" t="s">
        <v>152</v>
      </c>
      <c r="I77" s="77"/>
    </row>
    <row r="78" spans="1:9" ht="12.75">
      <c r="A78" s="75"/>
      <c r="B78" s="111"/>
      <c r="C78" s="105" t="s">
        <v>196</v>
      </c>
      <c r="D78" s="77"/>
      <c r="E78" s="78"/>
      <c r="F78" s="77"/>
      <c r="G78" s="106"/>
      <c r="H78" s="80"/>
      <c r="I78" s="77"/>
    </row>
    <row r="79" spans="1:9" ht="12.75">
      <c r="A79" s="75"/>
      <c r="B79" s="111"/>
      <c r="C79" s="91" t="s">
        <v>153</v>
      </c>
      <c r="D79" s="77"/>
      <c r="E79" s="78"/>
      <c r="F79" s="77"/>
      <c r="G79" s="106"/>
      <c r="H79" s="80"/>
      <c r="I79" s="77"/>
    </row>
    <row r="80" spans="1:9" ht="12.75">
      <c r="A80" s="81"/>
      <c r="B80" s="103" t="s">
        <v>124</v>
      </c>
      <c r="C80" s="92" t="s">
        <v>194</v>
      </c>
      <c r="D80" s="90">
        <v>520000</v>
      </c>
      <c r="E80" s="83"/>
      <c r="F80" s="8"/>
      <c r="G80" s="116"/>
      <c r="H80" s="85"/>
      <c r="I80" s="8"/>
    </row>
    <row r="81" spans="1:9" ht="12.75">
      <c r="A81" s="75" t="s">
        <v>154</v>
      </c>
      <c r="B81" s="117"/>
      <c r="C81" s="118" t="s">
        <v>144</v>
      </c>
      <c r="D81" s="106">
        <v>1535000</v>
      </c>
      <c r="E81" s="119">
        <v>37522</v>
      </c>
      <c r="F81" s="77">
        <v>67280585</v>
      </c>
      <c r="G81" s="106"/>
      <c r="H81" s="80"/>
      <c r="I81" s="77">
        <f>F81-G81</f>
        <v>67280585</v>
      </c>
    </row>
    <row r="82" spans="1:9" ht="12.75">
      <c r="A82" s="75"/>
      <c r="B82" s="117" t="s">
        <v>115</v>
      </c>
      <c r="C82" s="117" t="s">
        <v>155</v>
      </c>
      <c r="D82" s="120">
        <v>685000</v>
      </c>
      <c r="E82" s="119"/>
      <c r="F82" s="88"/>
      <c r="G82" s="106"/>
      <c r="H82" s="80"/>
      <c r="I82" s="77"/>
    </row>
    <row r="83" spans="1:9" ht="12.75">
      <c r="A83" s="75"/>
      <c r="B83" s="117"/>
      <c r="C83" s="87" t="s">
        <v>156</v>
      </c>
      <c r="D83" s="106"/>
      <c r="E83" s="119"/>
      <c r="F83" s="77"/>
      <c r="G83" s="106"/>
      <c r="H83" s="80"/>
      <c r="I83" s="77"/>
    </row>
    <row r="84" spans="1:9" ht="12.75">
      <c r="A84" s="81"/>
      <c r="B84" s="121" t="s">
        <v>140</v>
      </c>
      <c r="C84" s="121" t="s">
        <v>157</v>
      </c>
      <c r="D84" s="122">
        <v>850000</v>
      </c>
      <c r="E84" s="123"/>
      <c r="F84" s="8"/>
      <c r="G84" s="116"/>
      <c r="H84" s="85"/>
      <c r="I84" s="8"/>
    </row>
    <row r="85" spans="1:9" ht="12.75">
      <c r="A85" s="124"/>
      <c r="B85" s="91"/>
      <c r="C85" s="91"/>
      <c r="D85" s="125"/>
      <c r="E85" s="78"/>
      <c r="F85" s="126"/>
      <c r="G85" s="1"/>
      <c r="H85" s="110"/>
      <c r="I85" s="126"/>
    </row>
    <row r="86" spans="1:9" ht="12.75">
      <c r="A86" s="124"/>
      <c r="B86" s="91"/>
      <c r="C86" s="91"/>
      <c r="D86" s="125"/>
      <c r="E86" s="78"/>
      <c r="F86" s="126"/>
      <c r="G86" s="1"/>
      <c r="H86" s="110"/>
      <c r="I86" s="126"/>
    </row>
    <row r="87" spans="1:9" ht="12.75">
      <c r="A87" s="124"/>
      <c r="B87" s="91"/>
      <c r="C87" s="91"/>
      <c r="D87" s="125"/>
      <c r="E87" s="78"/>
      <c r="F87" s="126"/>
      <c r="G87" s="1"/>
      <c r="H87" s="110"/>
      <c r="I87" s="126"/>
    </row>
    <row r="88" spans="1:9" ht="12.75">
      <c r="A88" s="124"/>
      <c r="B88" s="91"/>
      <c r="C88" s="91"/>
      <c r="D88" s="125"/>
      <c r="E88" s="78"/>
      <c r="F88" s="126"/>
      <c r="G88" s="1"/>
      <c r="H88" s="110"/>
      <c r="I88" s="126"/>
    </row>
    <row r="89" spans="1:9" ht="12.75">
      <c r="A89" s="93"/>
      <c r="B89" s="92"/>
      <c r="C89" s="92"/>
      <c r="D89" s="95"/>
      <c r="E89" s="83"/>
      <c r="F89" s="12"/>
      <c r="G89" s="15"/>
      <c r="H89" s="94"/>
      <c r="I89" s="12" t="s">
        <v>158</v>
      </c>
    </row>
    <row r="90" spans="1:9" ht="12.75">
      <c r="A90" s="75">
        <v>21</v>
      </c>
      <c r="B90" s="127"/>
      <c r="C90" s="96" t="s">
        <v>144</v>
      </c>
      <c r="D90" s="128">
        <v>1180000</v>
      </c>
      <c r="E90" s="129">
        <v>37522</v>
      </c>
      <c r="F90" s="130">
        <v>51720580</v>
      </c>
      <c r="G90" s="79"/>
      <c r="H90" s="80"/>
      <c r="I90" s="77">
        <f>F90-G90</f>
        <v>51720580</v>
      </c>
    </row>
    <row r="91" spans="1:9" ht="12.75">
      <c r="A91" s="75"/>
      <c r="B91" s="111" t="s">
        <v>151</v>
      </c>
      <c r="C91" s="91" t="s">
        <v>195</v>
      </c>
      <c r="D91" s="131">
        <v>110000</v>
      </c>
      <c r="E91" s="132"/>
      <c r="F91" s="77"/>
      <c r="G91" s="79"/>
      <c r="H91" s="80"/>
      <c r="I91" s="77"/>
    </row>
    <row r="92" spans="1:9" ht="12.75">
      <c r="A92" s="75"/>
      <c r="B92" s="111"/>
      <c r="C92" s="91" t="s">
        <v>197</v>
      </c>
      <c r="D92" s="133"/>
      <c r="E92" s="132"/>
      <c r="F92" s="77"/>
      <c r="G92" s="79"/>
      <c r="H92" s="80"/>
      <c r="I92" s="77"/>
    </row>
    <row r="93" spans="1:9" ht="12.75">
      <c r="A93" s="75"/>
      <c r="B93" s="111"/>
      <c r="C93" s="91" t="s">
        <v>159</v>
      </c>
      <c r="D93" s="133"/>
      <c r="E93" s="132"/>
      <c r="F93" s="77"/>
      <c r="G93" s="79"/>
      <c r="H93" s="80"/>
      <c r="I93" s="77"/>
    </row>
    <row r="94" spans="1:9" ht="12.75">
      <c r="A94" s="75"/>
      <c r="B94" s="76" t="s">
        <v>160</v>
      </c>
      <c r="C94" s="105" t="s">
        <v>194</v>
      </c>
      <c r="D94" s="88">
        <v>420000</v>
      </c>
      <c r="E94" s="132"/>
      <c r="F94" s="77"/>
      <c r="G94" s="79"/>
      <c r="H94" s="80"/>
      <c r="I94" s="77"/>
    </row>
    <row r="95" spans="1:9" ht="12.75">
      <c r="A95" s="75"/>
      <c r="B95" s="76" t="s">
        <v>161</v>
      </c>
      <c r="C95" s="105" t="s">
        <v>162</v>
      </c>
      <c r="D95" s="88">
        <v>650000</v>
      </c>
      <c r="E95" s="132"/>
      <c r="F95" s="77"/>
      <c r="G95" s="79"/>
      <c r="H95" s="80"/>
      <c r="I95" s="77"/>
    </row>
    <row r="96" spans="1:9" ht="12.75">
      <c r="A96" s="81"/>
      <c r="B96" s="82"/>
      <c r="C96" s="107" t="s">
        <v>163</v>
      </c>
      <c r="D96" s="8"/>
      <c r="E96" s="115"/>
      <c r="F96" s="8"/>
      <c r="G96" s="84"/>
      <c r="H96" s="85"/>
      <c r="I96" s="8"/>
    </row>
    <row r="97" spans="1:9" ht="12.75">
      <c r="A97" s="75">
        <v>22</v>
      </c>
      <c r="B97" s="76" t="s">
        <v>164</v>
      </c>
      <c r="C97" s="105" t="s">
        <v>121</v>
      </c>
      <c r="D97" s="77">
        <v>2369000</v>
      </c>
      <c r="E97" s="129">
        <v>37522</v>
      </c>
      <c r="F97" s="77">
        <v>103835639</v>
      </c>
      <c r="G97" s="79"/>
      <c r="H97" s="80"/>
      <c r="I97" s="77">
        <f>F97-G97</f>
        <v>103835639</v>
      </c>
    </row>
    <row r="98" spans="1:9" ht="12.75">
      <c r="A98" s="81"/>
      <c r="B98" s="82"/>
      <c r="C98" s="107" t="s">
        <v>122</v>
      </c>
      <c r="D98" s="8"/>
      <c r="E98" s="115"/>
      <c r="F98" s="8"/>
      <c r="G98" s="84"/>
      <c r="H98" s="85"/>
      <c r="I98" s="8"/>
    </row>
    <row r="99" spans="1:9" ht="12.75">
      <c r="A99" s="75" t="s">
        <v>165</v>
      </c>
      <c r="B99" s="76"/>
      <c r="C99" s="104" t="s">
        <v>144</v>
      </c>
      <c r="D99" s="77">
        <v>6166000</v>
      </c>
      <c r="E99" s="129">
        <v>37522</v>
      </c>
      <c r="F99" s="77">
        <v>270261946</v>
      </c>
      <c r="G99" s="79"/>
      <c r="H99" s="80"/>
      <c r="I99" s="77">
        <f>F99-G99</f>
        <v>270261946</v>
      </c>
    </row>
    <row r="100" spans="1:9" ht="12.75">
      <c r="A100" s="75"/>
      <c r="B100" s="76" t="s">
        <v>166</v>
      </c>
      <c r="C100" s="91" t="s">
        <v>148</v>
      </c>
      <c r="D100" s="88">
        <v>970000</v>
      </c>
      <c r="E100" s="132"/>
      <c r="F100" s="88"/>
      <c r="G100" s="79"/>
      <c r="H100" s="80"/>
      <c r="I100" s="77"/>
    </row>
    <row r="101" spans="1:9" ht="12.75">
      <c r="A101" s="75"/>
      <c r="B101" s="76" t="s">
        <v>167</v>
      </c>
      <c r="C101" s="91" t="s">
        <v>168</v>
      </c>
      <c r="D101" s="88">
        <v>2196000</v>
      </c>
      <c r="E101" s="132"/>
      <c r="F101" s="88"/>
      <c r="G101" s="79"/>
      <c r="H101" s="80"/>
      <c r="I101" s="77"/>
    </row>
    <row r="102" spans="1:9" ht="12.75">
      <c r="A102" s="75"/>
      <c r="B102" s="76"/>
      <c r="C102" s="91" t="s">
        <v>198</v>
      </c>
      <c r="D102" s="88"/>
      <c r="E102" s="132"/>
      <c r="F102" s="88"/>
      <c r="G102" s="79"/>
      <c r="H102" s="80"/>
      <c r="I102" s="77"/>
    </row>
    <row r="103" spans="1:9" ht="12.75">
      <c r="A103" s="75"/>
      <c r="B103" s="76"/>
      <c r="C103" s="91" t="s">
        <v>169</v>
      </c>
      <c r="D103" s="88"/>
      <c r="E103" s="132"/>
      <c r="F103" s="88"/>
      <c r="G103" s="79"/>
      <c r="H103" s="80"/>
      <c r="I103" s="77"/>
    </row>
    <row r="104" spans="1:9" ht="12.75">
      <c r="A104" s="81"/>
      <c r="B104" s="82" t="s">
        <v>170</v>
      </c>
      <c r="C104" s="92" t="s">
        <v>199</v>
      </c>
      <c r="D104" s="90">
        <v>3000000</v>
      </c>
      <c r="E104" s="115"/>
      <c r="F104" s="90"/>
      <c r="G104" s="84"/>
      <c r="H104" s="85"/>
      <c r="I104" s="8"/>
    </row>
    <row r="105" spans="1:9" ht="12.75">
      <c r="A105" s="175"/>
      <c r="B105" s="180"/>
      <c r="C105" s="177" t="s">
        <v>201</v>
      </c>
      <c r="D105" s="179">
        <f>D63+D70+D72+D76+D81+D90+D97+D99</f>
        <v>18000000</v>
      </c>
      <c r="E105" s="20"/>
      <c r="F105" s="20"/>
      <c r="G105" s="20"/>
      <c r="H105" s="20"/>
      <c r="I105" s="20"/>
    </row>
    <row r="106" spans="1:8" ht="12.75">
      <c r="A106" s="134" t="s">
        <v>205</v>
      </c>
      <c r="B106" s="135"/>
      <c r="C106" s="39"/>
      <c r="D106" s="18"/>
      <c r="E106" s="39"/>
      <c r="F106" s="18"/>
      <c r="H106" s="39"/>
    </row>
    <row r="107" spans="1:8" ht="12.75">
      <c r="A107" s="134"/>
      <c r="B107" s="135"/>
      <c r="C107" s="39"/>
      <c r="D107" s="18"/>
      <c r="E107" s="39"/>
      <c r="F107" s="18"/>
      <c r="H107" s="39"/>
    </row>
    <row r="108" spans="1:8" ht="12.75">
      <c r="A108" s="134"/>
      <c r="B108" s="135"/>
      <c r="C108" s="39"/>
      <c r="D108" s="18"/>
      <c r="E108" s="39"/>
      <c r="F108" s="18"/>
      <c r="H108" s="39"/>
    </row>
    <row r="109" spans="1:8" ht="12.75">
      <c r="A109" s="134"/>
      <c r="B109" s="135"/>
      <c r="C109" s="39"/>
      <c r="D109" s="18"/>
      <c r="E109" s="39"/>
      <c r="F109" s="18"/>
      <c r="H109" s="39"/>
    </row>
    <row r="110" spans="1:8" ht="12.75">
      <c r="A110" s="134"/>
      <c r="B110" s="135"/>
      <c r="C110" s="39"/>
      <c r="D110" s="18"/>
      <c r="E110" s="39"/>
      <c r="F110" s="18"/>
      <c r="H110" s="39"/>
    </row>
    <row r="111" spans="1:8" ht="12.75">
      <c r="A111" s="134"/>
      <c r="B111" s="135"/>
      <c r="C111" s="39"/>
      <c r="D111" s="18"/>
      <c r="E111" s="39"/>
      <c r="F111" s="18"/>
      <c r="H111" s="39"/>
    </row>
    <row r="112" spans="1:8" ht="12.75">
      <c r="A112" s="134"/>
      <c r="B112" s="135"/>
      <c r="C112" s="39"/>
      <c r="D112" s="18"/>
      <c r="E112" s="39"/>
      <c r="F112" s="18"/>
      <c r="H112" s="39"/>
    </row>
    <row r="113" spans="1:9" ht="12.75">
      <c r="A113" s="175"/>
      <c r="B113" s="180"/>
      <c r="C113" s="181" t="s">
        <v>202</v>
      </c>
      <c r="D113" s="179">
        <f>D62+D105</f>
        <v>37500000</v>
      </c>
      <c r="E113" s="20"/>
      <c r="F113" s="20"/>
      <c r="G113" s="20"/>
      <c r="H113" s="20"/>
      <c r="I113" s="20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95">
      <selection activeCell="B107" sqref="B107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54.125" style="0" bestFit="1" customWidth="1"/>
    <col min="4" max="4" width="12.75390625" style="0" bestFit="1" customWidth="1"/>
    <col min="5" max="5" width="9.875" style="0" bestFit="1" customWidth="1"/>
    <col min="6" max="6" width="15.375" style="0" bestFit="1" customWidth="1"/>
    <col min="7" max="7" width="13.875" style="0" bestFit="1" customWidth="1"/>
    <col min="8" max="8" width="8.25390625" style="0" customWidth="1"/>
    <col min="9" max="9" width="15.375" style="0" bestFit="1" customWidth="1"/>
  </cols>
  <sheetData>
    <row r="1" ht="12.75">
      <c r="A1" s="174" t="s">
        <v>46</v>
      </c>
    </row>
    <row r="2" ht="12.75">
      <c r="A2" s="174" t="s">
        <v>47</v>
      </c>
    </row>
    <row r="3" ht="12.75">
      <c r="A3" s="39" t="s">
        <v>48</v>
      </c>
    </row>
    <row r="5" ht="15">
      <c r="A5" s="24" t="s">
        <v>171</v>
      </c>
    </row>
    <row r="7" spans="1:2" ht="14.25">
      <c r="A7" s="66" t="s">
        <v>25</v>
      </c>
      <c r="B7" s="21"/>
    </row>
    <row r="8" spans="7:9" ht="12.75">
      <c r="G8" t="s">
        <v>49</v>
      </c>
      <c r="I8" s="17">
        <v>37621</v>
      </c>
    </row>
    <row r="9" spans="1:9" ht="12.75">
      <c r="A9" s="142" t="s">
        <v>8</v>
      </c>
      <c r="B9" s="171" t="s">
        <v>50</v>
      </c>
      <c r="C9" s="26" t="s">
        <v>51</v>
      </c>
      <c r="D9" s="25" t="s">
        <v>52</v>
      </c>
      <c r="E9" s="143" t="s">
        <v>3</v>
      </c>
      <c r="F9" s="144" t="s">
        <v>53</v>
      </c>
      <c r="G9" s="144" t="s">
        <v>54</v>
      </c>
      <c r="H9" s="171" t="s">
        <v>55</v>
      </c>
      <c r="I9" s="144" t="s">
        <v>56</v>
      </c>
    </row>
    <row r="10" spans="1:9" ht="12.75">
      <c r="A10" s="145" t="s">
        <v>27</v>
      </c>
      <c r="B10" s="149" t="s">
        <v>57</v>
      </c>
      <c r="C10" s="16"/>
      <c r="D10" s="28"/>
      <c r="E10" s="146" t="s">
        <v>58</v>
      </c>
      <c r="F10" s="147"/>
      <c r="G10" s="28" t="s">
        <v>59</v>
      </c>
      <c r="H10" s="170" t="s">
        <v>15</v>
      </c>
      <c r="I10" s="28" t="s">
        <v>60</v>
      </c>
    </row>
    <row r="11" spans="1:9" ht="12.75">
      <c r="A11" s="148"/>
      <c r="B11" s="28"/>
      <c r="C11" s="16"/>
      <c r="D11" s="28"/>
      <c r="E11" s="146" t="s">
        <v>61</v>
      </c>
      <c r="F11" s="147"/>
      <c r="G11" s="28" t="s">
        <v>4</v>
      </c>
      <c r="H11" s="149" t="s">
        <v>3</v>
      </c>
      <c r="I11" s="172" t="s">
        <v>4</v>
      </c>
    </row>
    <row r="12" spans="1:9" ht="12.75">
      <c r="A12" s="41"/>
      <c r="B12" s="152"/>
      <c r="C12" s="173" t="s">
        <v>62</v>
      </c>
      <c r="D12" s="151">
        <f>D14+D15+D16+D18+D20+D23+D27+D28+D37+D45+D48+D50+D55+D57+D59+D63+D70+D72+D76+D81+D90+D97+D99</f>
        <v>37500000</v>
      </c>
      <c r="E12" s="151"/>
      <c r="F12" s="151">
        <f>F14+F15+F16+F18+F20+F23+F27+F28+F37+F45+F48+F50+F55+F57+F59+F63+F70+F72+F76+F81+F90+F97+F99</f>
        <v>1756499500</v>
      </c>
      <c r="G12" s="151">
        <f>G14+G15+G16+G18+G20+G23+G27+G28+G37+G45+G48+G50+G55+G57+G59+G63+G70+G72+G76+G81+G90+G97+G99</f>
        <v>125297928</v>
      </c>
      <c r="H12" s="151"/>
      <c r="I12" s="151">
        <f>I14+I15+I16+I18+I20+I23+I27+I28+I37+I45+I48+I50+I55+I57+I59+I63+I70+I72+I76+I81+I90+I97+I99</f>
        <v>1631201572</v>
      </c>
    </row>
    <row r="13" spans="1:9" ht="12.75">
      <c r="A13" s="67"/>
      <c r="B13" s="68"/>
      <c r="C13" s="68"/>
      <c r="D13" s="68"/>
      <c r="E13" s="69"/>
      <c r="F13" s="69"/>
      <c r="G13" s="15"/>
      <c r="H13" s="15"/>
      <c r="I13" s="44"/>
    </row>
    <row r="14" spans="1:9" ht="12.75">
      <c r="A14" s="70">
        <v>1</v>
      </c>
      <c r="B14" s="71" t="s">
        <v>63</v>
      </c>
      <c r="C14" s="5" t="s">
        <v>64</v>
      </c>
      <c r="D14" s="4">
        <v>400000</v>
      </c>
      <c r="E14" s="72">
        <v>37028</v>
      </c>
      <c r="F14" s="4">
        <v>19580800</v>
      </c>
      <c r="G14" s="73">
        <f>F14</f>
        <v>19580800</v>
      </c>
      <c r="H14" s="74" t="s">
        <v>65</v>
      </c>
      <c r="I14" s="4">
        <f>F14-G14</f>
        <v>0</v>
      </c>
    </row>
    <row r="15" spans="1:9" ht="12.75">
      <c r="A15" s="70" t="s">
        <v>66</v>
      </c>
      <c r="B15" s="71" t="s">
        <v>67</v>
      </c>
      <c r="C15" s="5" t="s">
        <v>68</v>
      </c>
      <c r="D15" s="4">
        <v>600000</v>
      </c>
      <c r="E15" s="72">
        <v>37028</v>
      </c>
      <c r="F15" s="4">
        <v>29371200</v>
      </c>
      <c r="G15" s="73">
        <f>F15</f>
        <v>29371200</v>
      </c>
      <c r="H15" s="74" t="s">
        <v>65</v>
      </c>
      <c r="I15" s="4">
        <f>F15-G15</f>
        <v>0</v>
      </c>
    </row>
    <row r="16" spans="1:9" ht="12.75">
      <c r="A16" s="75" t="s">
        <v>69</v>
      </c>
      <c r="B16" s="76" t="s">
        <v>70</v>
      </c>
      <c r="C16" s="11" t="s">
        <v>71</v>
      </c>
      <c r="D16" s="77">
        <v>500000</v>
      </c>
      <c r="E16" s="78">
        <v>37028</v>
      </c>
      <c r="F16" s="77">
        <v>24476000</v>
      </c>
      <c r="G16" s="79"/>
      <c r="H16" s="80"/>
      <c r="I16" s="77">
        <f>F16-G16</f>
        <v>24476000</v>
      </c>
    </row>
    <row r="17" spans="1:9" ht="12.75">
      <c r="A17" s="81"/>
      <c r="B17" s="82"/>
      <c r="C17" s="68" t="s">
        <v>72</v>
      </c>
      <c r="D17" s="8"/>
      <c r="E17" s="83"/>
      <c r="F17" s="8"/>
      <c r="G17" s="84"/>
      <c r="H17" s="85"/>
      <c r="I17" s="8"/>
    </row>
    <row r="18" spans="1:9" ht="12.75">
      <c r="A18" s="75" t="s">
        <v>73</v>
      </c>
      <c r="B18" s="76" t="s">
        <v>74</v>
      </c>
      <c r="C18" s="11" t="s">
        <v>190</v>
      </c>
      <c r="D18" s="77">
        <v>500000</v>
      </c>
      <c r="E18" s="78">
        <v>37074</v>
      </c>
      <c r="F18" s="77">
        <v>24875000</v>
      </c>
      <c r="G18" s="79"/>
      <c r="H18" s="80"/>
      <c r="I18" s="77">
        <f>F18-G18</f>
        <v>24875000</v>
      </c>
    </row>
    <row r="19" spans="1:9" ht="12.75">
      <c r="A19" s="81"/>
      <c r="B19" s="82"/>
      <c r="C19" s="68" t="s">
        <v>75</v>
      </c>
      <c r="D19" s="8"/>
      <c r="E19" s="83"/>
      <c r="F19" s="8"/>
      <c r="G19" s="84"/>
      <c r="H19" s="85"/>
      <c r="I19" s="8"/>
    </row>
    <row r="20" spans="1:9" ht="12.75">
      <c r="A20" s="75" t="s">
        <v>76</v>
      </c>
      <c r="B20" s="76" t="s">
        <v>77</v>
      </c>
      <c r="C20" s="11" t="s">
        <v>191</v>
      </c>
      <c r="D20" s="77">
        <v>2780000</v>
      </c>
      <c r="E20" s="78">
        <v>37074</v>
      </c>
      <c r="F20" s="77">
        <v>138305000</v>
      </c>
      <c r="G20" s="79"/>
      <c r="H20" s="80"/>
      <c r="I20" s="77">
        <f>F20-G20</f>
        <v>138305000</v>
      </c>
    </row>
    <row r="21" spans="1:9" ht="12.75">
      <c r="A21" s="75"/>
      <c r="B21" s="76"/>
      <c r="C21" s="11" t="s">
        <v>78</v>
      </c>
      <c r="D21" s="77"/>
      <c r="E21" s="78"/>
      <c r="F21" s="77"/>
      <c r="G21" s="79"/>
      <c r="H21" s="80"/>
      <c r="I21" s="77"/>
    </row>
    <row r="22" spans="1:9" ht="12.75">
      <c r="A22" s="81"/>
      <c r="B22" s="82"/>
      <c r="C22" s="68" t="s">
        <v>79</v>
      </c>
      <c r="D22" s="8"/>
      <c r="E22" s="83"/>
      <c r="F22" s="8"/>
      <c r="G22" s="84"/>
      <c r="H22" s="85"/>
      <c r="I22" s="8"/>
    </row>
    <row r="23" spans="1:9" ht="12.75">
      <c r="A23" s="75" t="s">
        <v>80</v>
      </c>
      <c r="B23" s="76" t="s">
        <v>81</v>
      </c>
      <c r="C23" s="11" t="s">
        <v>82</v>
      </c>
      <c r="D23" s="77">
        <v>2000000</v>
      </c>
      <c r="E23" s="78">
        <v>37074</v>
      </c>
      <c r="F23" s="77">
        <v>99500000</v>
      </c>
      <c r="G23" s="79"/>
      <c r="H23" s="80"/>
      <c r="I23" s="77">
        <f>F23-G23</f>
        <v>99500000</v>
      </c>
    </row>
    <row r="24" spans="1:9" ht="12.75">
      <c r="A24" s="75"/>
      <c r="B24" s="76"/>
      <c r="C24" s="11" t="s">
        <v>83</v>
      </c>
      <c r="D24" s="77"/>
      <c r="E24" s="78"/>
      <c r="F24" s="77"/>
      <c r="G24" s="79"/>
      <c r="H24" s="80"/>
      <c r="I24" s="77"/>
    </row>
    <row r="25" spans="1:9" ht="12.75">
      <c r="A25" s="75"/>
      <c r="B25" s="76"/>
      <c r="C25" s="11" t="s">
        <v>84</v>
      </c>
      <c r="D25" s="77"/>
      <c r="E25" s="78"/>
      <c r="F25" s="77"/>
      <c r="G25" s="79"/>
      <c r="H25" s="80"/>
      <c r="I25" s="77"/>
    </row>
    <row r="26" spans="1:9" ht="12.75">
      <c r="A26" s="81"/>
      <c r="B26" s="82"/>
      <c r="C26" s="68" t="s">
        <v>85</v>
      </c>
      <c r="D26" s="8"/>
      <c r="E26" s="83"/>
      <c r="F26" s="8"/>
      <c r="G26" s="84"/>
      <c r="H26" s="85"/>
      <c r="I26" s="8"/>
    </row>
    <row r="27" spans="1:9" ht="12.75">
      <c r="A27" s="70" t="s">
        <v>86</v>
      </c>
      <c r="B27" s="71" t="s">
        <v>87</v>
      </c>
      <c r="C27" s="5" t="s">
        <v>88</v>
      </c>
      <c r="D27" s="4">
        <v>770000</v>
      </c>
      <c r="E27" s="72">
        <v>37074</v>
      </c>
      <c r="F27" s="4">
        <v>38307500</v>
      </c>
      <c r="G27" s="86"/>
      <c r="H27" s="74"/>
      <c r="I27" s="4">
        <f>F27-G27</f>
        <v>38307500</v>
      </c>
    </row>
    <row r="28" spans="1:9" ht="12.75">
      <c r="A28" s="75" t="s">
        <v>89</v>
      </c>
      <c r="B28" s="76" t="s">
        <v>0</v>
      </c>
      <c r="C28" s="79" t="s">
        <v>90</v>
      </c>
      <c r="D28" s="77">
        <v>3920000</v>
      </c>
      <c r="E28" s="78">
        <v>37176</v>
      </c>
      <c r="F28" s="77">
        <v>185184720</v>
      </c>
      <c r="G28" s="79"/>
      <c r="H28" s="80"/>
      <c r="I28" s="77">
        <f>F28-G28</f>
        <v>185184720</v>
      </c>
    </row>
    <row r="29" spans="1:9" ht="12.75">
      <c r="A29" s="75"/>
      <c r="B29" s="76" t="s">
        <v>77</v>
      </c>
      <c r="C29" s="87" t="s">
        <v>191</v>
      </c>
      <c r="D29" s="88">
        <v>1720000</v>
      </c>
      <c r="E29" s="78"/>
      <c r="F29" s="77"/>
      <c r="G29" s="79"/>
      <c r="H29" s="80"/>
      <c r="I29" s="77"/>
    </row>
    <row r="30" spans="1:9" ht="12.75">
      <c r="A30" s="75"/>
      <c r="B30" s="76"/>
      <c r="C30" s="87" t="s">
        <v>78</v>
      </c>
      <c r="D30" s="88"/>
      <c r="E30" s="78"/>
      <c r="F30" s="77"/>
      <c r="G30" s="79"/>
      <c r="H30" s="80"/>
      <c r="I30" s="77"/>
    </row>
    <row r="31" spans="1:9" ht="12.75">
      <c r="A31" s="75"/>
      <c r="B31" s="76"/>
      <c r="C31" s="87" t="s">
        <v>79</v>
      </c>
      <c r="D31" s="88"/>
      <c r="E31" s="78"/>
      <c r="F31" s="77"/>
      <c r="G31" s="79"/>
      <c r="H31" s="80"/>
      <c r="I31" s="77"/>
    </row>
    <row r="32" spans="1:9" ht="12.75">
      <c r="A32" s="75"/>
      <c r="B32" s="76" t="s">
        <v>91</v>
      </c>
      <c r="C32" s="87" t="s">
        <v>92</v>
      </c>
      <c r="D32" s="88">
        <v>150000</v>
      </c>
      <c r="E32" s="78"/>
      <c r="F32" s="77"/>
      <c r="G32" s="79"/>
      <c r="H32" s="80"/>
      <c r="I32" s="77"/>
    </row>
    <row r="33" spans="1:9" ht="12.75">
      <c r="A33" s="75"/>
      <c r="B33" s="76"/>
      <c r="C33" s="87" t="s">
        <v>93</v>
      </c>
      <c r="D33" s="88"/>
      <c r="E33" s="78"/>
      <c r="F33" s="77"/>
      <c r="G33" s="79"/>
      <c r="H33" s="80"/>
      <c r="I33" s="77"/>
    </row>
    <row r="34" spans="1:9" ht="12.75">
      <c r="A34" s="75"/>
      <c r="B34" s="76" t="s">
        <v>81</v>
      </c>
      <c r="C34" s="87" t="s">
        <v>94</v>
      </c>
      <c r="D34" s="88">
        <v>2050000</v>
      </c>
      <c r="E34" s="78"/>
      <c r="F34" s="77"/>
      <c r="G34" s="79"/>
      <c r="H34" s="80"/>
      <c r="I34" s="77"/>
    </row>
    <row r="35" spans="1:9" ht="12.75">
      <c r="A35" s="75"/>
      <c r="B35" s="76"/>
      <c r="C35" s="87" t="s">
        <v>192</v>
      </c>
      <c r="D35" s="88"/>
      <c r="E35" s="78"/>
      <c r="F35" s="77"/>
      <c r="G35" s="79"/>
      <c r="H35" s="80"/>
      <c r="I35" s="77"/>
    </row>
    <row r="36" spans="1:9" ht="12.75">
      <c r="A36" s="81"/>
      <c r="B36" s="82"/>
      <c r="C36" s="89" t="s">
        <v>95</v>
      </c>
      <c r="D36" s="90"/>
      <c r="E36" s="83"/>
      <c r="F36" s="8"/>
      <c r="G36" s="84"/>
      <c r="H36" s="85"/>
      <c r="I36" s="8"/>
    </row>
    <row r="37" spans="1:9" ht="12.75">
      <c r="A37" s="75" t="s">
        <v>96</v>
      </c>
      <c r="B37" s="76"/>
      <c r="C37" s="1" t="s">
        <v>97</v>
      </c>
      <c r="D37" s="77">
        <v>2200000</v>
      </c>
      <c r="E37" s="78">
        <v>37176</v>
      </c>
      <c r="F37" s="77">
        <v>103930200</v>
      </c>
      <c r="G37" s="79"/>
      <c r="H37" s="80"/>
      <c r="I37" s="77">
        <f>F37-G37</f>
        <v>103930200</v>
      </c>
    </row>
    <row r="38" spans="1:9" ht="12.75">
      <c r="A38" s="75"/>
      <c r="B38" s="76" t="s">
        <v>98</v>
      </c>
      <c r="C38" s="91" t="s">
        <v>99</v>
      </c>
      <c r="D38" s="88">
        <v>800000</v>
      </c>
      <c r="E38" s="78"/>
      <c r="F38" s="77"/>
      <c r="G38" s="79"/>
      <c r="H38" s="80"/>
      <c r="I38" s="77"/>
    </row>
    <row r="39" spans="1:9" ht="12.75">
      <c r="A39" s="75"/>
      <c r="B39" s="76" t="s">
        <v>100</v>
      </c>
      <c r="C39" s="91" t="s">
        <v>101</v>
      </c>
      <c r="D39" s="88">
        <v>400000</v>
      </c>
      <c r="E39" s="78"/>
      <c r="F39" s="77"/>
      <c r="G39" s="79"/>
      <c r="H39" s="80"/>
      <c r="I39" s="77"/>
    </row>
    <row r="40" spans="1:9" ht="12.75">
      <c r="A40" s="75"/>
      <c r="B40" s="76" t="s">
        <v>102</v>
      </c>
      <c r="C40" s="91" t="s">
        <v>101</v>
      </c>
      <c r="D40" s="88">
        <v>400000</v>
      </c>
      <c r="E40" s="78"/>
      <c r="F40" s="77"/>
      <c r="G40" s="79"/>
      <c r="H40" s="80"/>
      <c r="I40" s="77"/>
    </row>
    <row r="41" spans="1:9" ht="12.75">
      <c r="A41" s="75"/>
      <c r="B41" s="76" t="s">
        <v>103</v>
      </c>
      <c r="C41" s="91" t="s">
        <v>101</v>
      </c>
      <c r="D41" s="88">
        <v>400000</v>
      </c>
      <c r="E41" s="78"/>
      <c r="F41" s="77"/>
      <c r="G41" s="79"/>
      <c r="H41" s="80"/>
      <c r="I41" s="77"/>
    </row>
    <row r="42" spans="1:9" ht="12.75">
      <c r="A42" s="81"/>
      <c r="B42" s="82" t="s">
        <v>104</v>
      </c>
      <c r="C42" s="92" t="s">
        <v>105</v>
      </c>
      <c r="D42" s="90">
        <v>200000</v>
      </c>
      <c r="E42" s="83"/>
      <c r="F42" s="8"/>
      <c r="G42" s="84"/>
      <c r="H42" s="85"/>
      <c r="I42" s="8"/>
    </row>
    <row r="43" spans="1:9" ht="12.75">
      <c r="A43" s="124"/>
      <c r="B43" s="110"/>
      <c r="C43" s="91"/>
      <c r="D43" s="125"/>
      <c r="E43" s="78"/>
      <c r="F43" s="126"/>
      <c r="G43" s="1"/>
      <c r="H43" s="110"/>
      <c r="I43" s="126"/>
    </row>
    <row r="44" spans="1:9" ht="12.75">
      <c r="A44" s="93"/>
      <c r="B44" s="94"/>
      <c r="C44" s="92"/>
      <c r="D44" s="95"/>
      <c r="E44" s="83"/>
      <c r="F44" s="12"/>
      <c r="G44" s="15"/>
      <c r="H44" s="94"/>
      <c r="I44" s="12" t="s">
        <v>106</v>
      </c>
    </row>
    <row r="45" spans="1:9" ht="12.75">
      <c r="A45" s="75" t="s">
        <v>107</v>
      </c>
      <c r="B45" s="76" t="s">
        <v>87</v>
      </c>
      <c r="C45" s="96" t="s">
        <v>108</v>
      </c>
      <c r="D45" s="77">
        <v>380000</v>
      </c>
      <c r="E45" s="78">
        <v>37176</v>
      </c>
      <c r="F45" s="77">
        <v>17951580</v>
      </c>
      <c r="G45" s="79"/>
      <c r="H45" s="80"/>
      <c r="I45" s="77">
        <f>F45-G45</f>
        <v>17951580</v>
      </c>
    </row>
    <row r="46" spans="1:9" ht="12.75">
      <c r="A46" s="75"/>
      <c r="B46" s="76"/>
      <c r="C46" s="91" t="s">
        <v>109</v>
      </c>
      <c r="D46" s="77"/>
      <c r="E46" s="78"/>
      <c r="F46" s="77"/>
      <c r="G46" s="79"/>
      <c r="H46" s="80"/>
      <c r="I46" s="77"/>
    </row>
    <row r="47" spans="1:9" ht="12.75">
      <c r="A47" s="81"/>
      <c r="B47" s="82"/>
      <c r="C47" s="92" t="s">
        <v>110</v>
      </c>
      <c r="D47" s="8"/>
      <c r="E47" s="83"/>
      <c r="F47" s="8"/>
      <c r="G47" s="84"/>
      <c r="H47" s="85"/>
      <c r="I47" s="8"/>
    </row>
    <row r="48" spans="1:9" ht="12.75">
      <c r="A48" s="97" t="s">
        <v>111</v>
      </c>
      <c r="B48" s="98" t="s">
        <v>67</v>
      </c>
      <c r="C48" s="99" t="s">
        <v>112</v>
      </c>
      <c r="D48" s="10">
        <v>1400000</v>
      </c>
      <c r="E48" s="100">
        <v>37232</v>
      </c>
      <c r="F48" s="10">
        <v>67319000</v>
      </c>
      <c r="G48" s="101">
        <f>F48</f>
        <v>67319000</v>
      </c>
      <c r="H48" s="102" t="s">
        <v>65</v>
      </c>
      <c r="I48" s="10">
        <f>F48-G48</f>
        <v>0</v>
      </c>
    </row>
    <row r="49" spans="1:9" ht="12.75">
      <c r="A49" s="81"/>
      <c r="B49" s="103"/>
      <c r="C49" s="69" t="s">
        <v>113</v>
      </c>
      <c r="D49" s="8"/>
      <c r="E49" s="83"/>
      <c r="F49" s="8"/>
      <c r="G49" s="84"/>
      <c r="H49" s="85" t="s">
        <v>114</v>
      </c>
      <c r="I49" s="8"/>
    </row>
    <row r="50" spans="1:9" ht="12.75">
      <c r="A50" s="75">
        <v>12</v>
      </c>
      <c r="B50" s="76" t="s">
        <v>115</v>
      </c>
      <c r="C50" s="1" t="s">
        <v>116</v>
      </c>
      <c r="D50" s="77">
        <v>2390000</v>
      </c>
      <c r="E50" s="78">
        <v>37232</v>
      </c>
      <c r="F50" s="77">
        <v>114923150</v>
      </c>
      <c r="G50" s="79"/>
      <c r="H50" s="80"/>
      <c r="I50" s="77">
        <f>F50-G50</f>
        <v>114923150</v>
      </c>
    </row>
    <row r="51" spans="1:9" ht="12.75">
      <c r="A51" s="75"/>
      <c r="B51" s="76"/>
      <c r="C51" s="1" t="s">
        <v>117</v>
      </c>
      <c r="D51" s="77"/>
      <c r="E51" s="78"/>
      <c r="F51" s="77"/>
      <c r="G51" s="79"/>
      <c r="H51" s="80"/>
      <c r="I51" s="77"/>
    </row>
    <row r="52" spans="1:9" ht="12.75">
      <c r="A52" s="75"/>
      <c r="B52" s="76"/>
      <c r="C52" s="11" t="s">
        <v>118</v>
      </c>
      <c r="D52" s="77"/>
      <c r="E52" s="78"/>
      <c r="F52" s="77"/>
      <c r="G52" s="79"/>
      <c r="H52" s="80"/>
      <c r="I52" s="77"/>
    </row>
    <row r="53" spans="1:9" ht="12.75">
      <c r="A53" s="75"/>
      <c r="B53" s="76"/>
      <c r="C53" s="11" t="s">
        <v>193</v>
      </c>
      <c r="D53" s="77"/>
      <c r="E53" s="78"/>
      <c r="F53" s="77"/>
      <c r="G53" s="79"/>
      <c r="H53" s="80"/>
      <c r="I53" s="77"/>
    </row>
    <row r="54" spans="1:9" ht="12.75">
      <c r="A54" s="81"/>
      <c r="B54" s="82"/>
      <c r="C54" s="68" t="s">
        <v>119</v>
      </c>
      <c r="D54" s="8"/>
      <c r="E54" s="83"/>
      <c r="F54" s="8"/>
      <c r="G54" s="84"/>
      <c r="H54" s="85"/>
      <c r="I54" s="8"/>
    </row>
    <row r="55" spans="1:9" ht="12.75">
      <c r="A55" s="75" t="s">
        <v>120</v>
      </c>
      <c r="B55" s="76" t="s">
        <v>87</v>
      </c>
      <c r="C55" s="96" t="s">
        <v>121</v>
      </c>
      <c r="D55" s="77">
        <v>360000</v>
      </c>
      <c r="E55" s="78">
        <v>37232</v>
      </c>
      <c r="F55" s="77">
        <v>17310600</v>
      </c>
      <c r="G55" s="79"/>
      <c r="H55" s="80"/>
      <c r="I55" s="77">
        <f>F55-G55</f>
        <v>17310600</v>
      </c>
    </row>
    <row r="56" spans="1:9" ht="12.75">
      <c r="A56" s="81"/>
      <c r="B56" s="82"/>
      <c r="C56" s="69" t="s">
        <v>122</v>
      </c>
      <c r="D56" s="8"/>
      <c r="E56" s="83"/>
      <c r="F56" s="8"/>
      <c r="G56" s="84"/>
      <c r="H56" s="85"/>
      <c r="I56" s="8"/>
    </row>
    <row r="57" spans="1:9" ht="12.75">
      <c r="A57" s="75" t="s">
        <v>123</v>
      </c>
      <c r="B57" s="76" t="s">
        <v>124</v>
      </c>
      <c r="C57" s="104" t="s">
        <v>125</v>
      </c>
      <c r="D57" s="77">
        <v>900000</v>
      </c>
      <c r="E57" s="78">
        <v>37232</v>
      </c>
      <c r="F57" s="77">
        <v>43276500</v>
      </c>
      <c r="G57" s="79"/>
      <c r="H57" s="80"/>
      <c r="I57" s="77">
        <f>F57-G57</f>
        <v>43276500</v>
      </c>
    </row>
    <row r="58" spans="1:9" ht="12.75">
      <c r="A58" s="81"/>
      <c r="B58" s="82"/>
      <c r="C58" s="69" t="s">
        <v>126</v>
      </c>
      <c r="D58" s="8"/>
      <c r="E58" s="83"/>
      <c r="F58" s="8"/>
      <c r="G58" s="84"/>
      <c r="H58" s="85"/>
      <c r="I58" s="8"/>
    </row>
    <row r="59" spans="1:9" ht="12.75">
      <c r="A59" s="75" t="s">
        <v>127</v>
      </c>
      <c r="B59" s="76"/>
      <c r="C59" s="104" t="s">
        <v>128</v>
      </c>
      <c r="D59" s="77">
        <v>400000</v>
      </c>
      <c r="E59" s="78">
        <v>37232</v>
      </c>
      <c r="F59" s="77">
        <v>19234000</v>
      </c>
      <c r="G59" s="79"/>
      <c r="H59" s="80"/>
      <c r="I59" s="77">
        <f>F59-G59</f>
        <v>19234000</v>
      </c>
    </row>
    <row r="60" spans="1:9" ht="12.75">
      <c r="A60" s="75"/>
      <c r="B60" s="76" t="s">
        <v>129</v>
      </c>
      <c r="C60" s="105" t="s">
        <v>130</v>
      </c>
      <c r="D60" s="88">
        <v>200000</v>
      </c>
      <c r="E60" s="78"/>
      <c r="F60" s="77"/>
      <c r="G60" s="106"/>
      <c r="H60" s="80"/>
      <c r="I60" s="77"/>
    </row>
    <row r="61" spans="1:9" ht="12.75">
      <c r="A61" s="75"/>
      <c r="B61" s="76" t="s">
        <v>131</v>
      </c>
      <c r="C61" s="105" t="s">
        <v>132</v>
      </c>
      <c r="D61" s="90">
        <v>200000</v>
      </c>
      <c r="E61" s="83"/>
      <c r="F61" s="8"/>
      <c r="G61" s="84"/>
      <c r="H61" s="85"/>
      <c r="I61" s="8"/>
    </row>
    <row r="62" spans="1:9" ht="12.75">
      <c r="A62" s="175"/>
      <c r="B62" s="176"/>
      <c r="C62" s="177" t="s">
        <v>200</v>
      </c>
      <c r="D62" s="178">
        <f>D14+D15+D16+D18+D20+D23+D27+D28+D37+D45+D48+D50+D55+D57+D59</f>
        <v>19500000</v>
      </c>
      <c r="E62" s="178"/>
      <c r="F62" s="178">
        <f>F14+F15+F16+F18+F20+F23+F27+F28+F37+F45+F48+F50+F55+F57+F59</f>
        <v>943545250</v>
      </c>
      <c r="G62" s="178">
        <f>G14+G15+G16+G18+G20+G23+G27+G28+G37+G45+G48+G50+G55+G57+G59</f>
        <v>116271000</v>
      </c>
      <c r="H62" s="178"/>
      <c r="I62" s="178">
        <f>I14+I15+I16+I18+I20+I23+I27+I28+I37+I45+I48+I50+I55+I57+I59</f>
        <v>827274250</v>
      </c>
    </row>
    <row r="63" spans="1:9" ht="12.75">
      <c r="A63" s="75" t="s">
        <v>133</v>
      </c>
      <c r="B63" s="76"/>
      <c r="C63" s="1" t="s">
        <v>134</v>
      </c>
      <c r="D63" s="77">
        <v>2810000</v>
      </c>
      <c r="E63" s="78">
        <v>37399</v>
      </c>
      <c r="F63" s="77">
        <v>133154660.00000001</v>
      </c>
      <c r="G63" s="79"/>
      <c r="H63" s="80"/>
      <c r="I63" s="77">
        <f>F63-G63</f>
        <v>133154660.00000001</v>
      </c>
    </row>
    <row r="64" spans="1:9" ht="12.75">
      <c r="A64" s="75"/>
      <c r="B64" s="76" t="s">
        <v>115</v>
      </c>
      <c r="C64" s="91" t="s">
        <v>135</v>
      </c>
      <c r="D64" s="108">
        <v>1160000</v>
      </c>
      <c r="E64" s="78"/>
      <c r="F64" s="77"/>
      <c r="G64" s="79"/>
      <c r="H64" s="80"/>
      <c r="I64" s="77"/>
    </row>
    <row r="65" spans="1:9" ht="12.75">
      <c r="A65" s="109"/>
      <c r="B65" s="110"/>
      <c r="C65" s="111" t="s">
        <v>136</v>
      </c>
      <c r="D65" s="112"/>
      <c r="E65" s="113"/>
      <c r="F65" s="77"/>
      <c r="G65" s="79"/>
      <c r="H65" s="80"/>
      <c r="I65" s="77"/>
    </row>
    <row r="66" spans="1:9" ht="12.75">
      <c r="A66" s="75"/>
      <c r="B66" s="76" t="s">
        <v>137</v>
      </c>
      <c r="C66" s="91" t="s">
        <v>138</v>
      </c>
      <c r="D66" s="108">
        <v>500000</v>
      </c>
      <c r="E66" s="78"/>
      <c r="F66" s="77"/>
      <c r="G66" s="79"/>
      <c r="H66" s="80"/>
      <c r="I66" s="77"/>
    </row>
    <row r="67" spans="1:9" ht="12.75">
      <c r="A67" s="75"/>
      <c r="B67" s="76"/>
      <c r="C67" s="105" t="s">
        <v>139</v>
      </c>
      <c r="D67" s="108"/>
      <c r="E67" s="78"/>
      <c r="F67" s="77"/>
      <c r="G67" s="79"/>
      <c r="H67" s="80"/>
      <c r="I67" s="77"/>
    </row>
    <row r="68" spans="1:9" ht="12.75">
      <c r="A68" s="75"/>
      <c r="B68" s="76" t="s">
        <v>140</v>
      </c>
      <c r="C68" s="91" t="s">
        <v>141</v>
      </c>
      <c r="D68" s="108">
        <v>1150000</v>
      </c>
      <c r="E68" s="78"/>
      <c r="F68" s="77"/>
      <c r="G68" s="79"/>
      <c r="H68" s="80"/>
      <c r="I68" s="77"/>
    </row>
    <row r="69" spans="1:9" ht="12.75">
      <c r="A69" s="81"/>
      <c r="B69" s="82"/>
      <c r="C69" s="92" t="s">
        <v>142</v>
      </c>
      <c r="D69" s="114"/>
      <c r="E69" s="83"/>
      <c r="F69" s="8"/>
      <c r="G69" s="84"/>
      <c r="H69" s="85"/>
      <c r="I69" s="8"/>
    </row>
    <row r="70" spans="1:9" ht="12.75">
      <c r="A70" s="75" t="s">
        <v>143</v>
      </c>
      <c r="B70" s="76" t="s">
        <v>87</v>
      </c>
      <c r="C70" s="96" t="s">
        <v>121</v>
      </c>
      <c r="D70" s="77">
        <v>1230000</v>
      </c>
      <c r="E70" s="78">
        <v>37399</v>
      </c>
      <c r="F70" s="77">
        <v>58284780</v>
      </c>
      <c r="G70" s="79"/>
      <c r="H70" s="80"/>
      <c r="I70" s="77">
        <f>F70-G70</f>
        <v>58284780</v>
      </c>
    </row>
    <row r="71" spans="1:9" ht="12.75">
      <c r="A71" s="84"/>
      <c r="B71" s="103"/>
      <c r="C71" s="69" t="s">
        <v>122</v>
      </c>
      <c r="D71" s="8"/>
      <c r="E71" s="115"/>
      <c r="F71" s="8"/>
      <c r="G71" s="84"/>
      <c r="H71" s="85"/>
      <c r="I71" s="8"/>
    </row>
    <row r="72" spans="1:9" ht="12.75">
      <c r="A72" s="75">
        <v>18</v>
      </c>
      <c r="B72" s="111"/>
      <c r="C72" s="1" t="s">
        <v>144</v>
      </c>
      <c r="D72" s="77">
        <v>2000000</v>
      </c>
      <c r="E72" s="78">
        <v>37399</v>
      </c>
      <c r="F72" s="77">
        <v>94772000</v>
      </c>
      <c r="G72" s="106"/>
      <c r="H72" s="80"/>
      <c r="I72" s="77">
        <f>F72-G72</f>
        <v>94772000</v>
      </c>
    </row>
    <row r="73" spans="1:9" ht="12.75">
      <c r="A73" s="75"/>
      <c r="B73" s="111" t="s">
        <v>131</v>
      </c>
      <c r="C73" s="91" t="s">
        <v>145</v>
      </c>
      <c r="D73" s="88">
        <v>925000</v>
      </c>
      <c r="E73" s="78"/>
      <c r="F73" s="77"/>
      <c r="G73" s="106"/>
      <c r="H73" s="80"/>
      <c r="I73" s="77"/>
    </row>
    <row r="74" spans="1:9" ht="12.75">
      <c r="A74" s="75"/>
      <c r="B74" s="111"/>
      <c r="C74" s="91" t="s">
        <v>146</v>
      </c>
      <c r="D74" s="88"/>
      <c r="E74" s="78"/>
      <c r="F74" s="77"/>
      <c r="G74" s="106"/>
      <c r="H74" s="80"/>
      <c r="I74" s="77"/>
    </row>
    <row r="75" spans="1:9" ht="12.75">
      <c r="A75" s="81"/>
      <c r="B75" s="103" t="s">
        <v>147</v>
      </c>
      <c r="C75" s="92" t="s">
        <v>148</v>
      </c>
      <c r="D75" s="90">
        <v>1075000</v>
      </c>
      <c r="E75" s="83"/>
      <c r="F75" s="8"/>
      <c r="G75" s="116"/>
      <c r="H75" s="85"/>
      <c r="I75" s="8"/>
    </row>
    <row r="76" spans="1:9" ht="12.75">
      <c r="A76" s="75" t="s">
        <v>149</v>
      </c>
      <c r="B76" s="111" t="s">
        <v>0</v>
      </c>
      <c r="C76" s="104" t="s">
        <v>144</v>
      </c>
      <c r="D76" s="77">
        <v>710000</v>
      </c>
      <c r="E76" s="78">
        <v>37399</v>
      </c>
      <c r="F76" s="77">
        <v>33644060</v>
      </c>
      <c r="G76" s="106">
        <v>9026928</v>
      </c>
      <c r="H76" s="80" t="s">
        <v>150</v>
      </c>
      <c r="I76" s="77">
        <f>F76-G76</f>
        <v>24617132</v>
      </c>
    </row>
    <row r="77" spans="1:9" ht="12.75">
      <c r="A77" s="75"/>
      <c r="B77" s="111" t="s">
        <v>151</v>
      </c>
      <c r="C77" s="91" t="s">
        <v>195</v>
      </c>
      <c r="D77" s="88">
        <v>190000</v>
      </c>
      <c r="E77" s="78"/>
      <c r="F77" s="77"/>
      <c r="G77" s="106"/>
      <c r="H77" s="80" t="s">
        <v>152</v>
      </c>
      <c r="I77" s="77"/>
    </row>
    <row r="78" spans="1:9" ht="12.75">
      <c r="A78" s="75"/>
      <c r="B78" s="111"/>
      <c r="C78" s="105" t="s">
        <v>196</v>
      </c>
      <c r="D78" s="77"/>
      <c r="E78" s="78"/>
      <c r="F78" s="77"/>
      <c r="G78" s="106"/>
      <c r="H78" s="80"/>
      <c r="I78" s="77"/>
    </row>
    <row r="79" spans="1:9" ht="12.75">
      <c r="A79" s="75"/>
      <c r="B79" s="111"/>
      <c r="C79" s="91" t="s">
        <v>153</v>
      </c>
      <c r="D79" s="77"/>
      <c r="E79" s="78"/>
      <c r="F79" s="77"/>
      <c r="G79" s="106"/>
      <c r="H79" s="80"/>
      <c r="I79" s="77"/>
    </row>
    <row r="80" spans="1:9" ht="12.75">
      <c r="A80" s="81"/>
      <c r="B80" s="103" t="s">
        <v>124</v>
      </c>
      <c r="C80" s="92" t="s">
        <v>194</v>
      </c>
      <c r="D80" s="90">
        <v>520000</v>
      </c>
      <c r="E80" s="83"/>
      <c r="F80" s="8"/>
      <c r="G80" s="116"/>
      <c r="H80" s="85"/>
      <c r="I80" s="8"/>
    </row>
    <row r="81" spans="1:9" ht="12.75">
      <c r="A81" s="75" t="s">
        <v>154</v>
      </c>
      <c r="B81" s="117"/>
      <c r="C81" s="118" t="s">
        <v>144</v>
      </c>
      <c r="D81" s="106">
        <v>1535000</v>
      </c>
      <c r="E81" s="119">
        <v>37522</v>
      </c>
      <c r="F81" s="77">
        <v>67280585</v>
      </c>
      <c r="G81" s="106"/>
      <c r="H81" s="80"/>
      <c r="I81" s="77">
        <f>F81-G81</f>
        <v>67280585</v>
      </c>
    </row>
    <row r="82" spans="1:9" ht="12.75">
      <c r="A82" s="75"/>
      <c r="B82" s="117" t="s">
        <v>115</v>
      </c>
      <c r="C82" s="117" t="s">
        <v>155</v>
      </c>
      <c r="D82" s="120">
        <v>685000</v>
      </c>
      <c r="E82" s="119"/>
      <c r="F82" s="88"/>
      <c r="G82" s="106"/>
      <c r="H82" s="80"/>
      <c r="I82" s="77"/>
    </row>
    <row r="83" spans="1:9" ht="12.75">
      <c r="A83" s="75"/>
      <c r="B83" s="117"/>
      <c r="C83" s="87" t="s">
        <v>156</v>
      </c>
      <c r="D83" s="106"/>
      <c r="E83" s="119"/>
      <c r="F83" s="77"/>
      <c r="G83" s="106"/>
      <c r="H83" s="80"/>
      <c r="I83" s="77"/>
    </row>
    <row r="84" spans="1:9" ht="12.75">
      <c r="A84" s="81"/>
      <c r="B84" s="121" t="s">
        <v>140</v>
      </c>
      <c r="C84" s="121" t="s">
        <v>157</v>
      </c>
      <c r="D84" s="122">
        <v>850000</v>
      </c>
      <c r="E84" s="123"/>
      <c r="F84" s="8"/>
      <c r="G84" s="116"/>
      <c r="H84" s="85"/>
      <c r="I84" s="8"/>
    </row>
    <row r="85" spans="1:9" ht="12.75">
      <c r="A85" s="124"/>
      <c r="B85" s="91"/>
      <c r="C85" s="91"/>
      <c r="D85" s="125"/>
      <c r="E85" s="78"/>
      <c r="F85" s="126"/>
      <c r="G85" s="1"/>
      <c r="H85" s="110"/>
      <c r="I85" s="126"/>
    </row>
    <row r="86" spans="1:9" ht="12.75">
      <c r="A86" s="124"/>
      <c r="B86" s="91"/>
      <c r="C86" s="91"/>
      <c r="D86" s="125"/>
      <c r="E86" s="78"/>
      <c r="F86" s="126"/>
      <c r="G86" s="1"/>
      <c r="H86" s="110"/>
      <c r="I86" s="126"/>
    </row>
    <row r="87" spans="1:9" ht="12.75">
      <c r="A87" s="124"/>
      <c r="B87" s="91"/>
      <c r="C87" s="91"/>
      <c r="D87" s="125"/>
      <c r="E87" s="78"/>
      <c r="F87" s="126"/>
      <c r="G87" s="1"/>
      <c r="H87" s="110"/>
      <c r="I87" s="126"/>
    </row>
    <row r="88" spans="1:9" ht="12.75">
      <c r="A88" s="124"/>
      <c r="B88" s="91"/>
      <c r="C88" s="91"/>
      <c r="D88" s="125"/>
      <c r="E88" s="78"/>
      <c r="F88" s="126"/>
      <c r="G88" s="1"/>
      <c r="H88" s="110"/>
      <c r="I88" s="126"/>
    </row>
    <row r="89" spans="1:9" ht="12.75">
      <c r="A89" s="93"/>
      <c r="B89" s="92"/>
      <c r="C89" s="92"/>
      <c r="D89" s="95"/>
      <c r="E89" s="83"/>
      <c r="F89" s="12"/>
      <c r="G89" s="15"/>
      <c r="H89" s="94"/>
      <c r="I89" s="12" t="s">
        <v>158</v>
      </c>
    </row>
    <row r="90" spans="1:9" ht="12.75">
      <c r="A90" s="75">
        <v>21</v>
      </c>
      <c r="B90" s="127"/>
      <c r="C90" s="96" t="s">
        <v>144</v>
      </c>
      <c r="D90" s="128">
        <v>1180000</v>
      </c>
      <c r="E90" s="129">
        <v>37522</v>
      </c>
      <c r="F90" s="130">
        <v>51720580</v>
      </c>
      <c r="G90" s="79"/>
      <c r="H90" s="80"/>
      <c r="I90" s="77">
        <f>F90-G90</f>
        <v>51720580</v>
      </c>
    </row>
    <row r="91" spans="1:9" ht="12.75">
      <c r="A91" s="75"/>
      <c r="B91" s="111" t="s">
        <v>151</v>
      </c>
      <c r="C91" s="91" t="s">
        <v>195</v>
      </c>
      <c r="D91" s="131">
        <v>110000</v>
      </c>
      <c r="E91" s="132"/>
      <c r="F91" s="77"/>
      <c r="G91" s="79"/>
      <c r="H91" s="80"/>
      <c r="I91" s="77"/>
    </row>
    <row r="92" spans="1:9" ht="12.75">
      <c r="A92" s="75"/>
      <c r="B92" s="111"/>
      <c r="C92" s="91" t="s">
        <v>197</v>
      </c>
      <c r="D92" s="133"/>
      <c r="E92" s="132"/>
      <c r="F92" s="77"/>
      <c r="G92" s="79"/>
      <c r="H92" s="80"/>
      <c r="I92" s="77"/>
    </row>
    <row r="93" spans="1:9" ht="12.75">
      <c r="A93" s="75"/>
      <c r="B93" s="111"/>
      <c r="C93" s="91" t="s">
        <v>159</v>
      </c>
      <c r="D93" s="133"/>
      <c r="E93" s="132"/>
      <c r="F93" s="77"/>
      <c r="G93" s="79"/>
      <c r="H93" s="80"/>
      <c r="I93" s="77"/>
    </row>
    <row r="94" spans="1:9" ht="12.75">
      <c r="A94" s="75"/>
      <c r="B94" s="76" t="s">
        <v>160</v>
      </c>
      <c r="C94" s="105" t="s">
        <v>194</v>
      </c>
      <c r="D94" s="88">
        <v>420000</v>
      </c>
      <c r="E94" s="132"/>
      <c r="F94" s="77"/>
      <c r="G94" s="79"/>
      <c r="H94" s="80"/>
      <c r="I94" s="77"/>
    </row>
    <row r="95" spans="1:9" ht="12.75">
      <c r="A95" s="75"/>
      <c r="B95" s="76" t="s">
        <v>161</v>
      </c>
      <c r="C95" s="105" t="s">
        <v>162</v>
      </c>
      <c r="D95" s="88">
        <v>650000</v>
      </c>
      <c r="E95" s="132"/>
      <c r="F95" s="77"/>
      <c r="G95" s="79"/>
      <c r="H95" s="80"/>
      <c r="I95" s="77"/>
    </row>
    <row r="96" spans="1:9" ht="12.75">
      <c r="A96" s="81"/>
      <c r="B96" s="82"/>
      <c r="C96" s="107" t="s">
        <v>163</v>
      </c>
      <c r="D96" s="8"/>
      <c r="E96" s="115"/>
      <c r="F96" s="8"/>
      <c r="G96" s="84"/>
      <c r="H96" s="85"/>
      <c r="I96" s="8"/>
    </row>
    <row r="97" spans="1:9" ht="12.75">
      <c r="A97" s="75">
        <v>22</v>
      </c>
      <c r="B97" s="76" t="s">
        <v>164</v>
      </c>
      <c r="C97" s="105" t="s">
        <v>121</v>
      </c>
      <c r="D97" s="77">
        <v>2369000</v>
      </c>
      <c r="E97" s="129">
        <v>37522</v>
      </c>
      <c r="F97" s="77">
        <v>103835639</v>
      </c>
      <c r="G97" s="79"/>
      <c r="H97" s="80"/>
      <c r="I97" s="77">
        <f>F97-G97</f>
        <v>103835639</v>
      </c>
    </row>
    <row r="98" spans="1:9" ht="12.75">
      <c r="A98" s="81"/>
      <c r="B98" s="82"/>
      <c r="C98" s="107" t="s">
        <v>122</v>
      </c>
      <c r="D98" s="8"/>
      <c r="E98" s="115"/>
      <c r="F98" s="8"/>
      <c r="G98" s="84"/>
      <c r="H98" s="85"/>
      <c r="I98" s="8"/>
    </row>
    <row r="99" spans="1:9" ht="12.75">
      <c r="A99" s="75" t="s">
        <v>165</v>
      </c>
      <c r="B99" s="76"/>
      <c r="C99" s="104" t="s">
        <v>144</v>
      </c>
      <c r="D99" s="77">
        <v>6166000</v>
      </c>
      <c r="E99" s="129">
        <v>37522</v>
      </c>
      <c r="F99" s="77">
        <v>270261946</v>
      </c>
      <c r="G99" s="79"/>
      <c r="H99" s="80"/>
      <c r="I99" s="77">
        <f>F99-G99</f>
        <v>270261946</v>
      </c>
    </row>
    <row r="100" spans="1:9" ht="12.75">
      <c r="A100" s="75"/>
      <c r="B100" s="76" t="s">
        <v>166</v>
      </c>
      <c r="C100" s="91" t="s">
        <v>148</v>
      </c>
      <c r="D100" s="88">
        <v>970000</v>
      </c>
      <c r="E100" s="132"/>
      <c r="F100" s="88"/>
      <c r="G100" s="79"/>
      <c r="H100" s="80"/>
      <c r="I100" s="77"/>
    </row>
    <row r="101" spans="1:9" ht="12.75">
      <c r="A101" s="75"/>
      <c r="B101" s="76" t="s">
        <v>167</v>
      </c>
      <c r="C101" s="91" t="s">
        <v>168</v>
      </c>
      <c r="D101" s="88">
        <v>2196000</v>
      </c>
      <c r="E101" s="132"/>
      <c r="F101" s="88"/>
      <c r="G101" s="79"/>
      <c r="H101" s="80"/>
      <c r="I101" s="77"/>
    </row>
    <row r="102" spans="1:9" ht="12.75">
      <c r="A102" s="75"/>
      <c r="B102" s="76"/>
      <c r="C102" s="91" t="s">
        <v>198</v>
      </c>
      <c r="D102" s="88"/>
      <c r="E102" s="132"/>
      <c r="F102" s="88"/>
      <c r="G102" s="79"/>
      <c r="H102" s="80"/>
      <c r="I102" s="77"/>
    </row>
    <row r="103" spans="1:9" ht="12.75">
      <c r="A103" s="75"/>
      <c r="B103" s="76"/>
      <c r="C103" s="91" t="s">
        <v>169</v>
      </c>
      <c r="D103" s="88"/>
      <c r="E103" s="132"/>
      <c r="F103" s="88"/>
      <c r="G103" s="79"/>
      <c r="H103" s="80"/>
      <c r="I103" s="77"/>
    </row>
    <row r="104" spans="1:9" ht="12.75">
      <c r="A104" s="81"/>
      <c r="B104" s="82" t="s">
        <v>170</v>
      </c>
      <c r="C104" s="92" t="s">
        <v>199</v>
      </c>
      <c r="D104" s="90">
        <v>3000000</v>
      </c>
      <c r="E104" s="115"/>
      <c r="F104" s="90"/>
      <c r="G104" s="84"/>
      <c r="H104" s="85"/>
      <c r="I104" s="8"/>
    </row>
    <row r="105" spans="1:9" ht="12.75">
      <c r="A105" s="175"/>
      <c r="B105" s="180"/>
      <c r="C105" s="177" t="s">
        <v>201</v>
      </c>
      <c r="D105" s="179">
        <f>D63+D70+D72+D76+D81+D90+D97+D99</f>
        <v>18000000</v>
      </c>
      <c r="E105" s="20"/>
      <c r="F105" s="20"/>
      <c r="G105" s="20"/>
      <c r="H105" s="20"/>
      <c r="I105" s="20"/>
    </row>
    <row r="106" spans="1:8" ht="12.75">
      <c r="A106" s="134"/>
      <c r="B106" s="135"/>
      <c r="C106" s="39"/>
      <c r="D106" s="18"/>
      <c r="E106" s="39"/>
      <c r="F106" s="18"/>
      <c r="H106" s="39"/>
    </row>
    <row r="107" spans="1:9" ht="12.75">
      <c r="A107" s="175"/>
      <c r="B107" s="180"/>
      <c r="C107" s="181" t="s">
        <v>202</v>
      </c>
      <c r="D107" s="179">
        <f>D62+D105</f>
        <v>37500000</v>
      </c>
      <c r="E107" s="20"/>
      <c r="F107" s="20"/>
      <c r="G107" s="20"/>
      <c r="H107" s="20"/>
      <c r="I107" s="20"/>
    </row>
    <row r="108" spans="1:8" ht="12.75">
      <c r="A108" s="134"/>
      <c r="C108" s="39"/>
      <c r="D108" s="136"/>
      <c r="E108" s="39"/>
      <c r="F108" s="39"/>
      <c r="H108" s="39"/>
    </row>
    <row r="109" spans="1:6" ht="12.75">
      <c r="A109" s="134"/>
      <c r="C109" s="39"/>
      <c r="D109" s="136"/>
      <c r="E109" s="39"/>
      <c r="F109" s="39"/>
    </row>
    <row r="110" spans="3:6" ht="12.75">
      <c r="C110" s="39"/>
      <c r="D110" s="136"/>
      <c r="E110" s="39"/>
      <c r="F110" s="39"/>
    </row>
    <row r="111" spans="1:6" ht="12.75">
      <c r="A111" s="134"/>
      <c r="C111" s="39"/>
      <c r="D111" s="136"/>
      <c r="E111" s="39"/>
      <c r="F111" s="39"/>
    </row>
    <row r="112" spans="1:6" ht="12.75">
      <c r="A112" s="134"/>
      <c r="C112" s="39"/>
      <c r="D112" s="136"/>
      <c r="E112" s="39"/>
      <c r="F112" s="39"/>
    </row>
    <row r="113" ht="12.75">
      <c r="D113" s="3"/>
    </row>
  </sheetData>
  <printOptions/>
  <pageMargins left="0.5905511811023623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8.75390625" style="0" customWidth="1"/>
    <col min="3" max="3" width="27.375" style="0" customWidth="1"/>
    <col min="4" max="4" width="15.125" style="0" customWidth="1"/>
    <col min="5" max="5" width="15.875" style="0" bestFit="1" customWidth="1"/>
    <col min="6" max="6" width="15.875" style="0" customWidth="1"/>
    <col min="7" max="7" width="17.25390625" style="0" bestFit="1" customWidth="1"/>
  </cols>
  <sheetData>
    <row r="1" spans="7:10" ht="12.75">
      <c r="G1" s="190"/>
      <c r="H1" s="226" t="s">
        <v>207</v>
      </c>
      <c r="I1" s="226"/>
      <c r="J1" s="190"/>
    </row>
    <row r="2" spans="2:10" ht="12.75">
      <c r="B2" s="224" t="s">
        <v>203</v>
      </c>
      <c r="C2" s="224"/>
      <c r="D2" s="224"/>
      <c r="E2" s="224"/>
      <c r="F2" s="224"/>
      <c r="G2" s="224"/>
      <c r="H2" s="185"/>
      <c r="I2" s="226"/>
      <c r="J2" s="226"/>
    </row>
    <row r="5" spans="2:7" ht="18" customHeight="1">
      <c r="B5" s="225" t="s">
        <v>208</v>
      </c>
      <c r="C5" s="225"/>
      <c r="D5" s="225"/>
      <c r="E5" s="225"/>
      <c r="F5" s="225"/>
      <c r="G5" s="225"/>
    </row>
    <row r="6" spans="2:7" ht="18" customHeight="1">
      <c r="B6" s="186"/>
      <c r="C6" s="186"/>
      <c r="D6" s="186"/>
      <c r="E6" s="186"/>
      <c r="F6" s="186"/>
      <c r="G6" s="186"/>
    </row>
    <row r="7" spans="2:7" ht="12.75">
      <c r="B7" s="1"/>
      <c r="C7" s="1"/>
      <c r="D7" s="1"/>
      <c r="E7" s="1"/>
      <c r="F7" s="1"/>
      <c r="G7" s="183" t="s">
        <v>215</v>
      </c>
    </row>
    <row r="8" spans="2:7" ht="15.75">
      <c r="B8" s="204" t="s">
        <v>1</v>
      </c>
      <c r="C8" s="189" t="s">
        <v>11</v>
      </c>
      <c r="D8" s="213" t="s">
        <v>42</v>
      </c>
      <c r="E8" s="187" t="s">
        <v>44</v>
      </c>
      <c r="F8" s="213" t="s">
        <v>44</v>
      </c>
      <c r="G8" s="187" t="s">
        <v>2</v>
      </c>
    </row>
    <row r="9" spans="2:7" ht="12.75">
      <c r="B9" s="205" t="s">
        <v>0</v>
      </c>
      <c r="C9" s="188" t="s">
        <v>13</v>
      </c>
      <c r="D9" s="214" t="s">
        <v>43</v>
      </c>
      <c r="E9" s="188" t="s">
        <v>45</v>
      </c>
      <c r="F9" s="214" t="s">
        <v>206</v>
      </c>
      <c r="G9" s="188" t="s">
        <v>19</v>
      </c>
    </row>
    <row r="10" spans="2:7" ht="15">
      <c r="B10" s="206" t="s">
        <v>5</v>
      </c>
      <c r="C10" s="191" t="s">
        <v>12</v>
      </c>
      <c r="D10" s="215">
        <v>1072000</v>
      </c>
      <c r="E10" s="192">
        <f>SUM(E11:E12)</f>
        <v>1072000</v>
      </c>
      <c r="F10" s="215">
        <f>SUM(F11:F12)</f>
        <v>40527603</v>
      </c>
      <c r="G10" s="192">
        <v>0</v>
      </c>
    </row>
    <row r="11" spans="2:7" ht="12.75">
      <c r="B11" s="197">
        <v>1998</v>
      </c>
      <c r="C11" s="9" t="s">
        <v>209</v>
      </c>
      <c r="D11" s="198"/>
      <c r="E11" s="217">
        <v>321600</v>
      </c>
      <c r="F11" s="199">
        <v>11184926</v>
      </c>
      <c r="G11" s="158"/>
    </row>
    <row r="12" spans="2:7" ht="12.75">
      <c r="B12" s="200">
        <v>1999</v>
      </c>
      <c r="C12" s="7" t="s">
        <v>212</v>
      </c>
      <c r="D12" s="201"/>
      <c r="E12" s="218">
        <f>536000+214400</f>
        <v>750400</v>
      </c>
      <c r="F12" s="202">
        <f>20344952+8997725</f>
        <v>29342677</v>
      </c>
      <c r="G12" s="139"/>
    </row>
    <row r="13" spans="2:7" ht="15">
      <c r="B13" s="207" t="s">
        <v>5</v>
      </c>
      <c r="C13" s="14" t="s">
        <v>6</v>
      </c>
      <c r="D13" s="216">
        <v>8928000</v>
      </c>
      <c r="E13" s="55">
        <f>E14+E16+E15</f>
        <v>8928000</v>
      </c>
      <c r="F13" s="222">
        <f>F14+F16+F15</f>
        <v>419542593</v>
      </c>
      <c r="G13" s="53">
        <v>0</v>
      </c>
    </row>
    <row r="14" spans="2:7" ht="12.75">
      <c r="B14" s="203">
        <v>2000</v>
      </c>
      <c r="C14" s="209" t="s">
        <v>214</v>
      </c>
      <c r="D14" s="195"/>
      <c r="E14" s="219">
        <f>300000+250000+4663000+800000+100000+1010000</f>
        <v>7123000</v>
      </c>
      <c r="F14" s="196">
        <f>12659700+11526000+214890744+40083200+5010400+50824210</f>
        <v>334994254</v>
      </c>
      <c r="G14" s="220"/>
    </row>
    <row r="15" spans="2:7" ht="12.75">
      <c r="B15" s="203">
        <v>2001</v>
      </c>
      <c r="C15" s="209" t="s">
        <v>210</v>
      </c>
      <c r="D15" s="195"/>
      <c r="E15" s="220">
        <f>530000+250000+697000</f>
        <v>1477000</v>
      </c>
      <c r="F15" s="193">
        <f>92208+24633870+11619750+32395863</f>
        <v>68741691</v>
      </c>
      <c r="G15" s="220"/>
    </row>
    <row r="16" spans="2:7" ht="12.75">
      <c r="B16" s="203">
        <v>2002</v>
      </c>
      <c r="C16" s="210"/>
      <c r="D16" s="182"/>
      <c r="E16" s="220">
        <v>328000</v>
      </c>
      <c r="F16" s="193">
        <v>15806648</v>
      </c>
      <c r="G16" s="220"/>
    </row>
    <row r="17" spans="2:7" ht="15">
      <c r="B17" s="207" t="s">
        <v>5</v>
      </c>
      <c r="C17" s="14" t="s">
        <v>7</v>
      </c>
      <c r="D17" s="216">
        <v>127500000</v>
      </c>
      <c r="E17" s="53">
        <f>SUM(E18:E23)</f>
        <v>62500000</v>
      </c>
      <c r="F17" s="216">
        <f>SUM(F18:F23)</f>
        <v>2670473940</v>
      </c>
      <c r="G17" s="53">
        <f>D17-E17</f>
        <v>65000000</v>
      </c>
    </row>
    <row r="18" spans="2:7" ht="12.75">
      <c r="B18" s="203">
        <v>2001</v>
      </c>
      <c r="C18" s="133" t="s">
        <v>211</v>
      </c>
      <c r="D18" s="193"/>
      <c r="E18" s="220">
        <v>19500000</v>
      </c>
      <c r="F18" s="193">
        <v>943545250</v>
      </c>
      <c r="G18" s="220" t="s">
        <v>0</v>
      </c>
    </row>
    <row r="19" spans="2:7" ht="12.75">
      <c r="B19" s="203">
        <v>2002</v>
      </c>
      <c r="C19" s="209" t="s">
        <v>213</v>
      </c>
      <c r="D19" s="194"/>
      <c r="E19" s="220">
        <v>18000000</v>
      </c>
      <c r="F19" s="193">
        <v>812954250</v>
      </c>
      <c r="G19" s="220"/>
    </row>
    <row r="20" spans="2:7" ht="12.75">
      <c r="B20" s="203">
        <v>2003</v>
      </c>
      <c r="C20" s="209"/>
      <c r="D20" s="194"/>
      <c r="E20" s="220">
        <v>25000000</v>
      </c>
      <c r="F20" s="193">
        <v>913974440</v>
      </c>
      <c r="G20" s="220"/>
    </row>
    <row r="21" spans="2:7" ht="12.75">
      <c r="B21" s="203">
        <v>2004</v>
      </c>
      <c r="C21" s="209"/>
      <c r="D21" s="194"/>
      <c r="E21" s="220"/>
      <c r="F21" s="193"/>
      <c r="G21" s="220"/>
    </row>
    <row r="22" spans="2:7" ht="12.75">
      <c r="B22" s="203">
        <v>2005</v>
      </c>
      <c r="C22" s="209"/>
      <c r="D22" s="194"/>
      <c r="E22" s="220"/>
      <c r="F22" s="193"/>
      <c r="G22" s="220"/>
    </row>
    <row r="23" spans="2:7" ht="12.75">
      <c r="B23" s="203">
        <v>2006</v>
      </c>
      <c r="C23" s="209"/>
      <c r="D23" s="194"/>
      <c r="E23" s="220"/>
      <c r="F23" s="193"/>
      <c r="G23" s="220"/>
    </row>
    <row r="24" spans="2:7" ht="12.75">
      <c r="B24" s="79"/>
      <c r="C24" s="133"/>
      <c r="D24" s="182"/>
      <c r="E24" s="221"/>
      <c r="F24" s="184"/>
      <c r="G24" s="221"/>
    </row>
    <row r="25" spans="2:7" ht="14.25">
      <c r="B25" s="59"/>
      <c r="C25" s="211" t="s">
        <v>28</v>
      </c>
      <c r="D25" s="61">
        <f>D10+D13+D17</f>
        <v>137500000</v>
      </c>
      <c r="E25" s="60">
        <f>E10+E13+E17</f>
        <v>72500000</v>
      </c>
      <c r="F25" s="60">
        <f>F10+F13+F17</f>
        <v>3130544136</v>
      </c>
      <c r="G25" s="61">
        <f>G10+G13+G17</f>
        <v>65000000</v>
      </c>
    </row>
    <row r="26" spans="2:7" ht="12.75">
      <c r="B26" s="62"/>
      <c r="C26" s="212"/>
      <c r="D26" s="208"/>
      <c r="E26" s="63"/>
      <c r="F26" s="64"/>
      <c r="G26" s="64"/>
    </row>
    <row r="31" spans="1:2" ht="15.75">
      <c r="A31" s="223">
        <v>25</v>
      </c>
      <c r="B31" s="223"/>
    </row>
  </sheetData>
  <mergeCells count="4">
    <mergeCell ref="B2:G2"/>
    <mergeCell ref="B5:G5"/>
    <mergeCell ref="I2:J2"/>
    <mergeCell ref="H1:I1"/>
  </mergeCells>
  <printOptions/>
  <pageMargins left="1.1811023622047245" right="0" top="1.1811023622047245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ÚNMS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Bondareva</dc:creator>
  <cp:keywords/>
  <dc:description/>
  <cp:lastModifiedBy>Sitárová Eva</cp:lastModifiedBy>
  <cp:lastPrinted>2004-09-16T15:05:11Z</cp:lastPrinted>
  <dcterms:created xsi:type="dcterms:W3CDTF">2000-10-12T06:09:10Z</dcterms:created>
  <dcterms:modified xsi:type="dcterms:W3CDTF">2004-09-16T15:05:23Z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