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815" windowHeight="7545" tabRatio="729" firstSheet="5" activeTab="5"/>
  </bookViews>
  <sheets>
    <sheet name="Čerpanie k 31.12.2004" sheetId="1" r:id="rId1"/>
    <sheet name="Čerpanie k 31.3.2005" sheetId="2" r:id="rId2"/>
    <sheet name="Čerpanie k 30.06.2005" sheetId="3" r:id="rId3"/>
    <sheet name="Čerpanie k 30.09.2005" sheetId="4" r:id="rId4"/>
    <sheet name="Čerpanie k 18.11.2005" sheetId="5" r:id="rId5"/>
    <sheet name="Príloha č.8" sheetId="6" r:id="rId6"/>
    <sheet name="Pomocný k p.č.8" sheetId="7" r:id="rId7"/>
  </sheets>
  <definedNames>
    <definedName name="_xlnm.Print_Area" localSheetId="5">'Príloha č.8'!$A$1:$J$85</definedName>
  </definedNames>
  <calcPr fullCalcOnLoad="1"/>
</workbook>
</file>

<file path=xl/sharedStrings.xml><?xml version="1.0" encoding="utf-8"?>
<sst xmlns="http://schemas.openxmlformats.org/spreadsheetml/2006/main" count="462" uniqueCount="82">
  <si>
    <t>Spolu</t>
  </si>
  <si>
    <t>Záväzok 2004-2006 v bežných cenách v SK*</t>
  </si>
  <si>
    <t>Zálohové platby EK v SK*</t>
  </si>
  <si>
    <t xml:space="preserve">Čerpanie prostriedkov ŠF a ŠR v r. 2004 voči EK  (schválené SŽP v roku 2004) v SK </t>
  </si>
  <si>
    <t>Nevyužité prostriedky roku 2004 v SK</t>
  </si>
  <si>
    <t>Prostriedky zabezpečené v ŠR na r. 2005 v SK</t>
  </si>
  <si>
    <t>Čerpanie prostriedkov ŠF a ŠR  v r. 2005 voči EK (schválené SŽP v roku 2005) v SK</t>
  </si>
  <si>
    <t>Podiel celkového čerpania 2004 +2005 na zálohovej platbe v %</t>
  </si>
  <si>
    <t>Podiel celkového čerpania 2004+2005 na záväzku 2004-2006 v %</t>
  </si>
  <si>
    <t>Podiel celkového čerpania 2004+2005 na prostriedkoch čerpaných v r. 2004, prostriedkoch na OÚD a zabezpečených v ŠR na r. 2005 a  v %</t>
  </si>
  <si>
    <t>EÚ zdroje</t>
  </si>
  <si>
    <t>Zdroje ŠR</t>
  </si>
  <si>
    <t>EÚ zdroje v adekvátnom pomere k zdrojom ŠR na OÚD</t>
  </si>
  <si>
    <t>Zdroje ŠR na osobitnom účte dofinanco-vania (OÚD)</t>
  </si>
  <si>
    <t>SOP Priemysel a služby MH SR</t>
  </si>
  <si>
    <t>SOP Ľudské zdroje spolu</t>
  </si>
  <si>
    <t>z toho MPSVR SR</t>
  </si>
  <si>
    <t>z toho MŠ SR</t>
  </si>
  <si>
    <t>SOP Poľnohospodárstvo a rozvoj vidieka MP SR</t>
  </si>
  <si>
    <t>OP Základná infraštruktúra spolu</t>
  </si>
  <si>
    <t>z toho MDPT SR</t>
  </si>
  <si>
    <t>z toho MŽP SR</t>
  </si>
  <si>
    <t>z toho MVRR SR</t>
  </si>
  <si>
    <t>SPD Cieľ 2 MVRR SR</t>
  </si>
  <si>
    <t>SPD Cieľ  3 spolu</t>
  </si>
  <si>
    <t>CIP Interreg IIIA MVRR SR</t>
  </si>
  <si>
    <t>CIP Equal MPSVR SR</t>
  </si>
  <si>
    <t>* prepočítané kurzom 38 SKK/EUR</t>
  </si>
  <si>
    <t>Stav čerpania prostriedkov štrukturálnych fondov a spolufinancovania zo štátneho rozpočtu voči EK k 31.12.2005</t>
  </si>
  <si>
    <t>Stav čerpania prostriedkov štrukturálnych fondov a spolufinancovania zo štátneho rozpočtu voči EK k 30.06.2005</t>
  </si>
  <si>
    <t>Záväzok 2004 v bežných cenách v SK*</t>
  </si>
  <si>
    <t>Čerpanie prostriedkov ŠF a ŠR  v r. 2004 a v r. 2005 voči EK (schválené SŽP v roku 2004 a v roku 2005) v SK</t>
  </si>
  <si>
    <t>Podiel celkového čerpania 2004 +2005 na záväzku 2004 v %</t>
  </si>
  <si>
    <t>Rezerva na rýchlejšiu implementáciu programov</t>
  </si>
  <si>
    <t>v EUR</t>
  </si>
  <si>
    <t>v SKK/38</t>
  </si>
  <si>
    <t>Interrreg IIIA SR-CR</t>
  </si>
  <si>
    <t>marec</t>
  </si>
  <si>
    <t>SOP PS</t>
  </si>
  <si>
    <t>OP ZI</t>
  </si>
  <si>
    <t>JPD Cieľ 2</t>
  </si>
  <si>
    <t>JPD Cieľ 3</t>
  </si>
  <si>
    <t>SOP PRV</t>
  </si>
  <si>
    <t>SOP ĽZ</t>
  </si>
  <si>
    <t>Neighbourhood Programme HU-SR-UKR</t>
  </si>
  <si>
    <t>apríl</t>
  </si>
  <si>
    <t>Stav čerpania prostriedkov štrukturálnych fondov a spolufinancovania zo štátneho rozpočtu voči EK k 30.09.2005</t>
  </si>
  <si>
    <t>INTERREG IIIA RA-SR</t>
  </si>
  <si>
    <t>INTERREG IIIA PL-SR</t>
  </si>
  <si>
    <t>INTERREG IIIA SR-ČR</t>
  </si>
  <si>
    <t>INTERREG IIIA H-SR-Ukr</t>
  </si>
  <si>
    <t>Stav čerpania prostriedkov štrukturálnych fondov a spolufinancovania zo štátneho rozpočtu voči EK k 31.3.2005</t>
  </si>
  <si>
    <t>Čerpanie prostriedkov ŠF a ŠR  v r. 2004 a 2005 voči EK (schválené SŽP v roku 2004 a 2005) v SK</t>
  </si>
  <si>
    <t>Výstupná zostava - Stav čerpania prostriedkov štrukturálnych fondov a spolufinancovania zo štátneho rozpočtu voči EK (v celých SKK)</t>
  </si>
  <si>
    <t>Záväzok
2004-2006 v bežných cenách v SK*</t>
  </si>
  <si>
    <t xml:space="preserve">Čerpanie prostriedkov ŠF a ŠR
v r. 2004 voči EK
(schválené SŽP v roku 2004) 
v SK </t>
  </si>
  <si>
    <t>Nevyužité prostriedky roku 2004
 v SK</t>
  </si>
  <si>
    <t>Prostriedky zabezpečené v ŠR na r. 2005
 v SK</t>
  </si>
  <si>
    <t>Čerpanie prostriedkov ŠF a ŠR 
v r. 2005 voči EK
(schválené SŽP v roku 2005)
v SK</t>
  </si>
  <si>
    <t>Čerpanie prostriedkov ŠF a ŠR
 v r. 2004 a v r. 2005 voči EK
(schválené SŽP v roku 2004 a v roku 2005) 
v SK</t>
  </si>
  <si>
    <t>SPD 2</t>
  </si>
  <si>
    <t>SPD 3</t>
  </si>
  <si>
    <t>Interreg IIIA SR - ČR</t>
  </si>
  <si>
    <t xml:space="preserve">Equal </t>
  </si>
  <si>
    <t xml:space="preserve">k 31.12.2004 </t>
  </si>
  <si>
    <t>k 30.09.2005</t>
  </si>
  <si>
    <t>k 31.12.2005</t>
  </si>
  <si>
    <t>k 30.9.2006</t>
  </si>
  <si>
    <t>k 31.6.2006</t>
  </si>
  <si>
    <t>Stav čerpania prostriedkov štrukturálnych fondov voči EK k 31.12.2006</t>
  </si>
  <si>
    <t>k 31.12.2006</t>
  </si>
  <si>
    <t>Interreg IIIA RA-SR</t>
  </si>
  <si>
    <t>Interreg IIIA PL-SR</t>
  </si>
  <si>
    <t>Interreg IIIA H-SK-U</t>
  </si>
  <si>
    <t>Zdroj: MF SR</t>
  </si>
  <si>
    <t>k 31.3.2007</t>
  </si>
  <si>
    <t>Vývoj čerpania prostriedkov ŠF voči EK v členení podľa programových dokumentov 
od 1. 1. 2004 do 30. 6. 2007</t>
  </si>
  <si>
    <t>k 31.3.2005</t>
  </si>
  <si>
    <t>k 31.3.2006</t>
  </si>
  <si>
    <t xml:space="preserve">k 1.1.2004 </t>
  </si>
  <si>
    <t>k 30.6.2005</t>
  </si>
  <si>
    <t>k 30.6.2007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</si>
</sst>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%"/>
    <numFmt numFmtId="168" formatCode="#,##0.000"/>
    <numFmt numFmtId="169" formatCode="0.000%"/>
    <numFmt numFmtId="170" formatCode="0.000"/>
    <numFmt numFmtId="171" formatCode="_-* #,##0.00\ _K_č_-;\-* #,##0.00\ _K_č_-;_-* &quot;-&quot;??\ _K_č_-;_-@_-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8.5"/>
      <name val="Arial Narrow"/>
      <family val="2"/>
    </font>
    <font>
      <sz val="8.5"/>
      <name val="Arial"/>
      <family val="0"/>
    </font>
    <font>
      <sz val="5.75"/>
      <name val="Arial"/>
      <family val="0"/>
    </font>
    <font>
      <sz val="5"/>
      <name val="Arial Narrow"/>
      <family val="2"/>
    </font>
    <font>
      <sz val="5.5"/>
      <name val="Arial"/>
      <family val="0"/>
    </font>
    <font>
      <sz val="4.75"/>
      <name val="Arial Narrow"/>
      <family val="2"/>
    </font>
    <font>
      <b/>
      <sz val="11"/>
      <name val="Arial Narrow"/>
      <family val="2"/>
    </font>
    <font>
      <b/>
      <sz val="5.75"/>
      <name val="Arial"/>
      <family val="0"/>
    </font>
    <font>
      <b/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3" fontId="2" fillId="2" borderId="17" xfId="0" applyNumberFormat="1" applyFont="1" applyFill="1" applyBorder="1" applyAlignment="1">
      <alignment horizontal="right" wrapText="1"/>
    </xf>
    <xf numFmtId="3" fontId="2" fillId="2" borderId="18" xfId="0" applyNumberFormat="1" applyFont="1" applyFill="1" applyBorder="1" applyAlignment="1">
      <alignment horizontal="right" wrapText="1"/>
    </xf>
    <xf numFmtId="3" fontId="2" fillId="2" borderId="19" xfId="0" applyNumberFormat="1" applyFont="1" applyFill="1" applyBorder="1" applyAlignment="1">
      <alignment vertical="top" wrapText="1"/>
    </xf>
    <xf numFmtId="3" fontId="2" fillId="2" borderId="20" xfId="0" applyNumberFormat="1" applyFont="1" applyFill="1" applyBorder="1" applyAlignment="1">
      <alignment vertical="top" wrapText="1"/>
    </xf>
    <xf numFmtId="3" fontId="2" fillId="2" borderId="21" xfId="0" applyNumberFormat="1" applyFont="1" applyFill="1" applyBorder="1" applyAlignment="1">
      <alignment horizontal="right" vertical="top" wrapText="1"/>
    </xf>
    <xf numFmtId="3" fontId="2" fillId="2" borderId="22" xfId="0" applyNumberFormat="1" applyFont="1" applyFill="1" applyBorder="1" applyAlignment="1">
      <alignment horizontal="right" wrapText="1"/>
    </xf>
    <xf numFmtId="3" fontId="2" fillId="2" borderId="23" xfId="0" applyNumberFormat="1" applyFont="1" applyFill="1" applyBorder="1" applyAlignment="1">
      <alignment horizontal="right" wrapText="1"/>
    </xf>
    <xf numFmtId="3" fontId="2" fillId="2" borderId="24" xfId="0" applyNumberFormat="1" applyFont="1" applyFill="1" applyBorder="1" applyAlignment="1">
      <alignment horizontal="right" wrapText="1"/>
    </xf>
    <xf numFmtId="3" fontId="2" fillId="2" borderId="25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vertical="top" wrapText="1"/>
    </xf>
    <xf numFmtId="3" fontId="2" fillId="2" borderId="26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wrapText="1"/>
    </xf>
    <xf numFmtId="4" fontId="2" fillId="2" borderId="3" xfId="0" applyNumberFormat="1" applyFont="1" applyFill="1" applyBorder="1" applyAlignment="1">
      <alignment horizontal="right" wrapText="1"/>
    </xf>
    <xf numFmtId="4" fontId="2" fillId="2" borderId="19" xfId="0" applyNumberFormat="1" applyFont="1" applyFill="1" applyBorder="1" applyAlignment="1">
      <alignment horizontal="right" wrapText="1"/>
    </xf>
    <xf numFmtId="4" fontId="2" fillId="2" borderId="26" xfId="0" applyNumberFormat="1" applyFont="1" applyFill="1" applyBorder="1" applyAlignment="1">
      <alignment horizontal="right" wrapText="1"/>
    </xf>
    <xf numFmtId="3" fontId="2" fillId="2" borderId="27" xfId="0" applyNumberFormat="1" applyFont="1" applyFill="1" applyBorder="1" applyAlignment="1">
      <alignment horizontal="right" wrapText="1"/>
    </xf>
    <xf numFmtId="3" fontId="2" fillId="2" borderId="28" xfId="0" applyNumberFormat="1" applyFont="1" applyFill="1" applyBorder="1" applyAlignment="1">
      <alignment horizontal="right" wrapText="1"/>
    </xf>
    <xf numFmtId="4" fontId="2" fillId="2" borderId="29" xfId="0" applyNumberFormat="1" applyFont="1" applyFill="1" applyBorder="1" applyAlignment="1">
      <alignment horizontal="right" wrapText="1"/>
    </xf>
    <xf numFmtId="4" fontId="2" fillId="2" borderId="30" xfId="0" applyNumberFormat="1" applyFont="1" applyFill="1" applyBorder="1" applyAlignment="1">
      <alignment horizontal="right" wrapText="1"/>
    </xf>
    <xf numFmtId="4" fontId="2" fillId="2" borderId="31" xfId="0" applyNumberFormat="1" applyFont="1" applyFill="1" applyBorder="1" applyAlignment="1">
      <alignment horizontal="right" wrapText="1"/>
    </xf>
    <xf numFmtId="4" fontId="2" fillId="2" borderId="28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17" xfId="0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wrapText="1"/>
    </xf>
    <xf numFmtId="3" fontId="0" fillId="0" borderId="25" xfId="0" applyNumberFormat="1" applyFont="1" applyBorder="1" applyAlignment="1">
      <alignment horizontal="right" wrapText="1"/>
    </xf>
    <xf numFmtId="3" fontId="0" fillId="0" borderId="32" xfId="0" applyNumberFormat="1" applyFont="1" applyBorder="1" applyAlignment="1">
      <alignment horizontal="right" wrapText="1"/>
    </xf>
    <xf numFmtId="3" fontId="0" fillId="0" borderId="27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3" fontId="0" fillId="0" borderId="23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3" fontId="0" fillId="0" borderId="28" xfId="0" applyNumberFormat="1" applyFont="1" applyBorder="1" applyAlignment="1">
      <alignment horizontal="right" wrapText="1"/>
    </xf>
    <xf numFmtId="4" fontId="0" fillId="0" borderId="29" xfId="0" applyNumberFormat="1" applyFont="1" applyFill="1" applyBorder="1" applyAlignment="1">
      <alignment horizontal="right" wrapText="1"/>
    </xf>
    <xf numFmtId="4" fontId="0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 horizontal="right" wrapText="1"/>
    </xf>
    <xf numFmtId="4" fontId="0" fillId="0" borderId="28" xfId="0" applyNumberFormat="1" applyFont="1" applyFill="1" applyBorder="1" applyAlignment="1">
      <alignment horizontal="right" wrapText="1"/>
    </xf>
    <xf numFmtId="3" fontId="2" fillId="2" borderId="29" xfId="0" applyNumberFormat="1" applyFont="1" applyFill="1" applyBorder="1" applyAlignment="1">
      <alignment wrapText="1"/>
    </xf>
    <xf numFmtId="3" fontId="2" fillId="2" borderId="33" xfId="0" applyNumberFormat="1" applyFont="1" applyFill="1" applyBorder="1" applyAlignment="1">
      <alignment wrapText="1"/>
    </xf>
    <xf numFmtId="0" fontId="2" fillId="2" borderId="34" xfId="0" applyFont="1" applyFill="1" applyBorder="1" applyAlignment="1">
      <alignment/>
    </xf>
    <xf numFmtId="3" fontId="2" fillId="2" borderId="35" xfId="0" applyNumberFormat="1" applyFont="1" applyFill="1" applyBorder="1" applyAlignment="1">
      <alignment wrapText="1"/>
    </xf>
    <xf numFmtId="3" fontId="2" fillId="2" borderId="25" xfId="0" applyNumberFormat="1" applyFont="1" applyFill="1" applyBorder="1" applyAlignment="1">
      <alignment/>
    </xf>
    <xf numFmtId="3" fontId="2" fillId="2" borderId="32" xfId="0" applyNumberFormat="1" applyFont="1" applyFill="1" applyBorder="1" applyAlignment="1">
      <alignment/>
    </xf>
    <xf numFmtId="3" fontId="2" fillId="2" borderId="35" xfId="0" applyNumberFormat="1" applyFont="1" applyFill="1" applyBorder="1" applyAlignment="1">
      <alignment horizontal="right" wrapText="1"/>
    </xf>
    <xf numFmtId="3" fontId="2" fillId="2" borderId="17" xfId="0" applyNumberFormat="1" applyFont="1" applyFill="1" applyBorder="1" applyAlignment="1">
      <alignment/>
    </xf>
    <xf numFmtId="3" fontId="2" fillId="2" borderId="36" xfId="0" applyNumberFormat="1" applyFont="1" applyFill="1" applyBorder="1" applyAlignment="1">
      <alignment/>
    </xf>
    <xf numFmtId="4" fontId="2" fillId="0" borderId="37" xfId="0" applyNumberFormat="1" applyFont="1" applyBorder="1" applyAlignment="1">
      <alignment horizontal="right" wrapText="1"/>
    </xf>
    <xf numFmtId="3" fontId="0" fillId="0" borderId="38" xfId="0" applyNumberFormat="1" applyFont="1" applyBorder="1" applyAlignment="1">
      <alignment horizontal="right" wrapText="1"/>
    </xf>
    <xf numFmtId="3" fontId="2" fillId="2" borderId="38" xfId="0" applyNumberFormat="1" applyFont="1" applyFill="1" applyBorder="1" applyAlignment="1">
      <alignment horizontal="right" wrapText="1"/>
    </xf>
    <xf numFmtId="0" fontId="2" fillId="2" borderId="39" xfId="0" applyFont="1" applyFill="1" applyBorder="1" applyAlignment="1">
      <alignment wrapText="1"/>
    </xf>
    <xf numFmtId="3" fontId="2" fillId="2" borderId="39" xfId="0" applyNumberFormat="1" applyFont="1" applyFill="1" applyBorder="1" applyAlignment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2" borderId="41" xfId="0" applyNumberFormat="1" applyFont="1" applyFill="1" applyBorder="1" applyAlignment="1">
      <alignment horizontal="right" wrapText="1"/>
    </xf>
    <xf numFmtId="3" fontId="2" fillId="2" borderId="34" xfId="0" applyNumberFormat="1" applyFont="1" applyFill="1" applyBorder="1" applyAlignment="1">
      <alignment horizontal="right" wrapText="1"/>
    </xf>
    <xf numFmtId="3" fontId="2" fillId="2" borderId="42" xfId="0" applyNumberFormat="1" applyFont="1" applyFill="1" applyBorder="1" applyAlignment="1">
      <alignment horizontal="right" wrapText="1"/>
    </xf>
    <xf numFmtId="3" fontId="2" fillId="2" borderId="43" xfId="0" applyNumberFormat="1" applyFont="1" applyFill="1" applyBorder="1" applyAlignment="1">
      <alignment horizontal="right" wrapText="1"/>
    </xf>
    <xf numFmtId="0" fontId="2" fillId="0" borderId="37" xfId="0" applyFont="1" applyBorder="1" applyAlignment="1">
      <alignment horizontal="right" wrapText="1"/>
    </xf>
    <xf numFmtId="3" fontId="0" fillId="0" borderId="39" xfId="0" applyNumberFormat="1" applyFont="1" applyBorder="1" applyAlignment="1">
      <alignment horizontal="right" wrapText="1"/>
    </xf>
    <xf numFmtId="3" fontId="0" fillId="0" borderId="40" xfId="0" applyNumberFormat="1" applyFont="1" applyBorder="1" applyAlignment="1">
      <alignment horizontal="right" wrapText="1"/>
    </xf>
    <xf numFmtId="3" fontId="0" fillId="0" borderId="41" xfId="0" applyNumberFormat="1" applyFont="1" applyBorder="1" applyAlignment="1">
      <alignment horizontal="right" wrapText="1"/>
    </xf>
    <xf numFmtId="3" fontId="0" fillId="0" borderId="27" xfId="0" applyNumberFormat="1" applyFont="1" applyFill="1" applyBorder="1" applyAlignment="1">
      <alignment horizontal="right" wrapText="1"/>
    </xf>
    <xf numFmtId="3" fontId="0" fillId="0" borderId="42" xfId="0" applyNumberFormat="1" applyFont="1" applyBorder="1" applyAlignment="1">
      <alignment horizontal="right" wrapText="1"/>
    </xf>
    <xf numFmtId="3" fontId="0" fillId="0" borderId="28" xfId="0" applyNumberFormat="1" applyFont="1" applyFill="1" applyBorder="1" applyAlignment="1">
      <alignment horizontal="right" wrapText="1"/>
    </xf>
    <xf numFmtId="3" fontId="0" fillId="0" borderId="33" xfId="0" applyNumberFormat="1" applyFont="1" applyBorder="1" applyAlignment="1">
      <alignment horizontal="right" wrapText="1"/>
    </xf>
    <xf numFmtId="3" fontId="0" fillId="0" borderId="35" xfId="0" applyNumberFormat="1" applyFont="1" applyBorder="1" applyAlignment="1">
      <alignment horizontal="right" wrapText="1"/>
    </xf>
    <xf numFmtId="0" fontId="2" fillId="2" borderId="37" xfId="0" applyFont="1" applyFill="1" applyBorder="1" applyAlignment="1">
      <alignment wrapText="1"/>
    </xf>
    <xf numFmtId="3" fontId="2" fillId="2" borderId="37" xfId="0" applyNumberFormat="1" applyFont="1" applyFill="1" applyBorder="1" applyAlignment="1">
      <alignment horizontal="right" wrapText="1"/>
    </xf>
    <xf numFmtId="3" fontId="2" fillId="2" borderId="29" xfId="0" applyNumberFormat="1" applyFont="1" applyFill="1" applyBorder="1" applyAlignment="1">
      <alignment horizontal="right" wrapText="1"/>
    </xf>
    <xf numFmtId="3" fontId="2" fillId="2" borderId="31" xfId="0" applyNumberFormat="1" applyFont="1" applyFill="1" applyBorder="1" applyAlignment="1">
      <alignment wrapText="1"/>
    </xf>
    <xf numFmtId="3" fontId="2" fillId="2" borderId="32" xfId="0" applyNumberFormat="1" applyFont="1" applyFill="1" applyBorder="1" applyAlignment="1">
      <alignment wrapText="1"/>
    </xf>
    <xf numFmtId="3" fontId="2" fillId="2" borderId="31" xfId="0" applyNumberFormat="1" applyFont="1" applyFill="1" applyBorder="1" applyAlignment="1">
      <alignment horizontal="right" wrapText="1"/>
    </xf>
    <xf numFmtId="3" fontId="2" fillId="2" borderId="33" xfId="0" applyNumberFormat="1" applyFont="1" applyFill="1" applyBorder="1" applyAlignment="1">
      <alignment horizontal="right" wrapText="1"/>
    </xf>
    <xf numFmtId="3" fontId="2" fillId="2" borderId="37" xfId="0" applyNumberFormat="1" applyFont="1" applyFill="1" applyBorder="1" applyAlignment="1">
      <alignment wrapText="1"/>
    </xf>
    <xf numFmtId="3" fontId="2" fillId="2" borderId="44" xfId="0" applyNumberFormat="1" applyFont="1" applyFill="1" applyBorder="1" applyAlignment="1">
      <alignment wrapText="1"/>
    </xf>
    <xf numFmtId="3" fontId="2" fillId="2" borderId="34" xfId="0" applyNumberFormat="1" applyFont="1" applyFill="1" applyBorder="1" applyAlignment="1">
      <alignment wrapText="1"/>
    </xf>
    <xf numFmtId="3" fontId="2" fillId="2" borderId="44" xfId="0" applyNumberFormat="1" applyFont="1" applyFill="1" applyBorder="1" applyAlignment="1">
      <alignment horizontal="right" wrapText="1"/>
    </xf>
    <xf numFmtId="3" fontId="2" fillId="2" borderId="45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2" fillId="2" borderId="39" xfId="0" applyNumberFormat="1" applyFont="1" applyFill="1" applyBorder="1" applyAlignment="1">
      <alignment wrapText="1"/>
    </xf>
    <xf numFmtId="4" fontId="2" fillId="2" borderId="40" xfId="0" applyNumberFormat="1" applyFont="1" applyFill="1" applyBorder="1" applyAlignment="1">
      <alignment horizontal="right" wrapText="1"/>
    </xf>
    <xf numFmtId="4" fontId="2" fillId="2" borderId="46" xfId="0" applyNumberFormat="1" applyFont="1" applyFill="1" applyBorder="1" applyAlignment="1">
      <alignment horizontal="right" wrapText="1"/>
    </xf>
    <xf numFmtId="4" fontId="2" fillId="2" borderId="44" xfId="0" applyNumberFormat="1" applyFont="1" applyFill="1" applyBorder="1" applyAlignment="1">
      <alignment horizontal="right" wrapText="1"/>
    </xf>
    <xf numFmtId="4" fontId="2" fillId="2" borderId="43" xfId="0" applyNumberFormat="1" applyFont="1" applyFill="1" applyBorder="1" applyAlignment="1">
      <alignment horizontal="right" wrapText="1"/>
    </xf>
    <xf numFmtId="0" fontId="2" fillId="3" borderId="47" xfId="0" applyFont="1" applyFill="1" applyBorder="1" applyAlignment="1">
      <alignment horizontal="left" wrapText="1"/>
    </xf>
    <xf numFmtId="3" fontId="2" fillId="3" borderId="47" xfId="0" applyNumberFormat="1" applyFont="1" applyFill="1" applyBorder="1" applyAlignment="1">
      <alignment horizontal="left" wrapText="1"/>
    </xf>
    <xf numFmtId="3" fontId="2" fillId="3" borderId="48" xfId="0" applyNumberFormat="1" applyFont="1" applyFill="1" applyBorder="1" applyAlignment="1">
      <alignment horizontal="right" wrapText="1"/>
    </xf>
    <xf numFmtId="3" fontId="2" fillId="3" borderId="49" xfId="0" applyNumberFormat="1" applyFont="1" applyFill="1" applyBorder="1" applyAlignment="1">
      <alignment horizontal="right" wrapText="1"/>
    </xf>
    <xf numFmtId="3" fontId="2" fillId="3" borderId="50" xfId="0" applyNumberFormat="1" applyFont="1" applyFill="1" applyBorder="1" applyAlignment="1">
      <alignment horizontal="right" wrapText="1"/>
    </xf>
    <xf numFmtId="3" fontId="2" fillId="3" borderId="51" xfId="0" applyNumberFormat="1" applyFont="1" applyFill="1" applyBorder="1" applyAlignment="1">
      <alignment horizontal="right" wrapText="1"/>
    </xf>
    <xf numFmtId="3" fontId="2" fillId="3" borderId="52" xfId="0" applyNumberFormat="1" applyFont="1" applyFill="1" applyBorder="1" applyAlignment="1">
      <alignment horizontal="right" wrapText="1"/>
    </xf>
    <xf numFmtId="3" fontId="2" fillId="3" borderId="53" xfId="0" applyNumberFormat="1" applyFont="1" applyFill="1" applyBorder="1" applyAlignment="1">
      <alignment horizontal="right" wrapText="1"/>
    </xf>
    <xf numFmtId="4" fontId="2" fillId="3" borderId="48" xfId="0" applyNumberFormat="1" applyFont="1" applyFill="1" applyBorder="1" applyAlignment="1">
      <alignment horizontal="right" wrapText="1"/>
    </xf>
    <xf numFmtId="4" fontId="2" fillId="3" borderId="54" xfId="0" applyNumberFormat="1" applyFont="1" applyFill="1" applyBorder="1" applyAlignment="1">
      <alignment horizontal="right" wrapText="1"/>
    </xf>
    <xf numFmtId="4" fontId="2" fillId="3" borderId="55" xfId="0" applyNumberFormat="1" applyFont="1" applyFill="1" applyBorder="1" applyAlignment="1">
      <alignment horizontal="right" wrapText="1"/>
    </xf>
    <xf numFmtId="4" fontId="2" fillId="3" borderId="53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2" fillId="2" borderId="30" xfId="0" applyNumberFormat="1" applyFont="1" applyFill="1" applyBorder="1" applyAlignment="1">
      <alignment horizontal="right" wrapText="1"/>
    </xf>
    <xf numFmtId="3" fontId="2" fillId="2" borderId="46" xfId="0" applyNumberFormat="1" applyFont="1" applyFill="1" applyBorder="1" applyAlignment="1">
      <alignment horizontal="right" wrapText="1"/>
    </xf>
    <xf numFmtId="3" fontId="2" fillId="2" borderId="56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2" borderId="17" xfId="0" applyFont="1" applyFill="1" applyBorder="1" applyAlignment="1">
      <alignment wrapText="1"/>
    </xf>
    <xf numFmtId="3" fontId="7" fillId="2" borderId="17" xfId="0" applyNumberFormat="1" applyFont="1" applyFill="1" applyBorder="1" applyAlignment="1">
      <alignment horizontal="center" wrapText="1"/>
    </xf>
    <xf numFmtId="3" fontId="7" fillId="2" borderId="18" xfId="0" applyNumberFormat="1" applyFont="1" applyFill="1" applyBorder="1" applyAlignment="1">
      <alignment horizontal="center" wrapText="1"/>
    </xf>
    <xf numFmtId="3" fontId="7" fillId="2" borderId="19" xfId="0" applyNumberFormat="1" applyFont="1" applyFill="1" applyBorder="1" applyAlignment="1">
      <alignment horizontal="center" wrapText="1"/>
    </xf>
    <xf numFmtId="3" fontId="7" fillId="2" borderId="20" xfId="0" applyNumberFormat="1" applyFont="1" applyFill="1" applyBorder="1" applyAlignment="1">
      <alignment horizontal="center" wrapText="1"/>
    </xf>
    <xf numFmtId="3" fontId="7" fillId="2" borderId="27" xfId="0" applyNumberFormat="1" applyFont="1" applyFill="1" applyBorder="1" applyAlignment="1">
      <alignment horizontal="center" wrapText="1"/>
    </xf>
    <xf numFmtId="3" fontId="7" fillId="2" borderId="22" xfId="0" applyNumberFormat="1" applyFont="1" applyFill="1" applyBorder="1" applyAlignment="1">
      <alignment horizontal="center" wrapText="1"/>
    </xf>
    <xf numFmtId="3" fontId="7" fillId="2" borderId="23" xfId="0" applyNumberFormat="1" applyFont="1" applyFill="1" applyBorder="1" applyAlignment="1">
      <alignment horizontal="center" wrapText="1"/>
    </xf>
    <xf numFmtId="3" fontId="7" fillId="2" borderId="24" xfId="0" applyNumberFormat="1" applyFont="1" applyFill="1" applyBorder="1" applyAlignment="1">
      <alignment horizontal="center" wrapText="1"/>
    </xf>
    <xf numFmtId="3" fontId="7" fillId="2" borderId="25" xfId="0" applyNumberFormat="1" applyFont="1" applyFill="1" applyBorder="1" applyAlignment="1">
      <alignment horizontal="center" wrapText="1"/>
    </xf>
    <xf numFmtId="3" fontId="7" fillId="2" borderId="57" xfId="0" applyNumberFormat="1" applyFont="1" applyFill="1" applyBorder="1" applyAlignment="1">
      <alignment horizontal="center" wrapText="1"/>
    </xf>
    <xf numFmtId="3" fontId="7" fillId="2" borderId="32" xfId="0" applyNumberFormat="1" applyFont="1" applyFill="1" applyBorder="1" applyAlignment="1">
      <alignment horizontal="center" wrapText="1"/>
    </xf>
    <xf numFmtId="3" fontId="7" fillId="2" borderId="26" xfId="0" applyNumberFormat="1" applyFont="1" applyFill="1" applyBorder="1" applyAlignment="1">
      <alignment horizontal="center" wrapText="1"/>
    </xf>
    <xf numFmtId="4" fontId="7" fillId="2" borderId="2" xfId="0" applyNumberFormat="1" applyFont="1" applyFill="1" applyBorder="1" applyAlignment="1">
      <alignment horizontal="center" wrapText="1"/>
    </xf>
    <xf numFmtId="4" fontId="7" fillId="2" borderId="56" xfId="0" applyNumberFormat="1" applyFont="1" applyFill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4" fontId="7" fillId="2" borderId="26" xfId="0" applyNumberFormat="1" applyFont="1" applyFill="1" applyBorder="1" applyAlignment="1">
      <alignment horizontal="center" wrapText="1"/>
    </xf>
    <xf numFmtId="3" fontId="7" fillId="2" borderId="58" xfId="0" applyNumberFormat="1" applyFont="1" applyFill="1" applyBorder="1" applyAlignment="1">
      <alignment horizontal="center" wrapText="1"/>
    </xf>
    <xf numFmtId="3" fontId="7" fillId="2" borderId="34" xfId="0" applyNumberFormat="1" applyFont="1" applyFill="1" applyBorder="1" applyAlignment="1">
      <alignment horizontal="center" wrapText="1"/>
    </xf>
    <xf numFmtId="4" fontId="7" fillId="2" borderId="29" xfId="0" applyNumberFormat="1" applyFont="1" applyFill="1" applyBorder="1" applyAlignment="1">
      <alignment horizontal="center" wrapText="1"/>
    </xf>
    <xf numFmtId="4" fontId="7" fillId="2" borderId="30" xfId="0" applyNumberFormat="1" applyFont="1" applyFill="1" applyBorder="1" applyAlignment="1">
      <alignment horizontal="center" wrapText="1"/>
    </xf>
    <xf numFmtId="4" fontId="7" fillId="2" borderId="28" xfId="0" applyNumberFormat="1" applyFont="1" applyFill="1" applyBorder="1" applyAlignment="1">
      <alignment horizontal="center" wrapText="1"/>
    </xf>
    <xf numFmtId="0" fontId="7" fillId="0" borderId="17" xfId="0" applyFont="1" applyBorder="1" applyAlignment="1">
      <alignment horizontal="right" wrapText="1"/>
    </xf>
    <xf numFmtId="3" fontId="6" fillId="0" borderId="17" xfId="0" applyNumberFormat="1" applyFont="1" applyBorder="1" applyAlignment="1">
      <alignment horizontal="center" wrapText="1"/>
    </xf>
    <xf numFmtId="3" fontId="6" fillId="0" borderId="37" xfId="0" applyNumberFormat="1" applyFont="1" applyBorder="1" applyAlignment="1">
      <alignment horizontal="center" wrapText="1"/>
    </xf>
    <xf numFmtId="3" fontId="6" fillId="0" borderId="35" xfId="0" applyNumberFormat="1" applyFont="1" applyBorder="1" applyAlignment="1">
      <alignment horizontal="center" wrapText="1"/>
    </xf>
    <xf numFmtId="3" fontId="6" fillId="0" borderId="32" xfId="0" applyNumberFormat="1" applyFont="1" applyBorder="1" applyAlignment="1">
      <alignment horizontal="center" wrapText="1"/>
    </xf>
    <xf numFmtId="3" fontId="6" fillId="0" borderId="27" xfId="0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3" fontId="6" fillId="0" borderId="23" xfId="0" applyNumberFormat="1" applyFont="1" applyBorder="1" applyAlignment="1">
      <alignment horizontal="center" wrapText="1"/>
    </xf>
    <xf numFmtId="3" fontId="6" fillId="0" borderId="24" xfId="0" applyNumberFormat="1" applyFont="1" applyBorder="1" applyAlignment="1">
      <alignment horizontal="center" wrapText="1"/>
    </xf>
    <xf numFmtId="3" fontId="6" fillId="0" borderId="25" xfId="0" applyNumberFormat="1" applyFont="1" applyBorder="1" applyAlignment="1">
      <alignment horizontal="center" wrapText="1"/>
    </xf>
    <xf numFmtId="3" fontId="6" fillId="0" borderId="35" xfId="0" applyNumberFormat="1" applyFont="1" applyFill="1" applyBorder="1" applyAlignment="1">
      <alignment horizontal="center" wrapText="1"/>
    </xf>
    <xf numFmtId="3" fontId="6" fillId="0" borderId="32" xfId="0" applyNumberFormat="1" applyFont="1" applyFill="1" applyBorder="1" applyAlignment="1">
      <alignment horizontal="center" wrapText="1"/>
    </xf>
    <xf numFmtId="3" fontId="6" fillId="0" borderId="28" xfId="0" applyNumberFormat="1" applyFont="1" applyFill="1" applyBorder="1" applyAlignment="1">
      <alignment horizontal="center" wrapText="1"/>
    </xf>
    <xf numFmtId="3" fontId="6" fillId="0" borderId="17" xfId="0" applyNumberFormat="1" applyFont="1" applyFill="1" applyBorder="1" applyAlignment="1">
      <alignment horizontal="center" wrapText="1"/>
    </xf>
    <xf numFmtId="4" fontId="6" fillId="0" borderId="29" xfId="0" applyNumberFormat="1" applyFont="1" applyFill="1" applyBorder="1" applyAlignment="1">
      <alignment horizontal="center" wrapText="1"/>
    </xf>
    <xf numFmtId="4" fontId="6" fillId="0" borderId="30" xfId="0" applyNumberFormat="1" applyFont="1" applyFill="1" applyBorder="1" applyAlignment="1">
      <alignment horizontal="center" wrapText="1"/>
    </xf>
    <xf numFmtId="4" fontId="6" fillId="0" borderId="28" xfId="0" applyNumberFormat="1" applyFont="1" applyFill="1" applyBorder="1" applyAlignment="1">
      <alignment horizontal="center" wrapText="1"/>
    </xf>
    <xf numFmtId="3" fontId="7" fillId="2" borderId="37" xfId="0" applyNumberFormat="1" applyFont="1" applyFill="1" applyBorder="1" applyAlignment="1">
      <alignment horizontal="center" wrapText="1"/>
    </xf>
    <xf numFmtId="3" fontId="7" fillId="2" borderId="35" xfId="0" applyNumberFormat="1" applyFont="1" applyFill="1" applyBorder="1" applyAlignment="1">
      <alignment horizontal="center" wrapText="1"/>
    </xf>
    <xf numFmtId="3" fontId="7" fillId="2" borderId="32" xfId="0" applyNumberFormat="1" applyFont="1" applyFill="1" applyBorder="1" applyAlignment="1">
      <alignment horizontal="center"/>
    </xf>
    <xf numFmtId="3" fontId="7" fillId="2" borderId="28" xfId="0" applyNumberFormat="1" applyFont="1" applyFill="1" applyBorder="1" applyAlignment="1">
      <alignment horizontal="center" wrapText="1"/>
    </xf>
    <xf numFmtId="3" fontId="7" fillId="2" borderId="22" xfId="0" applyNumberFormat="1" applyFont="1" applyFill="1" applyBorder="1" applyAlignment="1">
      <alignment horizontal="center"/>
    </xf>
    <xf numFmtId="3" fontId="7" fillId="2" borderId="17" xfId="0" applyNumberFormat="1" applyFont="1" applyFill="1" applyBorder="1" applyAlignment="1">
      <alignment horizontal="center"/>
    </xf>
    <xf numFmtId="3" fontId="7" fillId="2" borderId="36" xfId="0" applyNumberFormat="1" applyFont="1" applyFill="1" applyBorder="1" applyAlignment="1">
      <alignment horizontal="center"/>
    </xf>
    <xf numFmtId="4" fontId="7" fillId="0" borderId="37" xfId="0" applyNumberFormat="1" applyFont="1" applyBorder="1" applyAlignment="1">
      <alignment horizontal="right" wrapText="1"/>
    </xf>
    <xf numFmtId="3" fontId="6" fillId="0" borderId="29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 wrapText="1"/>
    </xf>
    <xf numFmtId="3" fontId="6" fillId="0" borderId="29" xfId="0" applyNumberFormat="1" applyFont="1" applyBorder="1" applyAlignment="1">
      <alignment horizontal="center" wrapText="1"/>
    </xf>
    <xf numFmtId="3" fontId="6" fillId="0" borderId="38" xfId="0" applyNumberFormat="1" applyFont="1" applyBorder="1" applyAlignment="1">
      <alignment horizontal="center" wrapText="1"/>
    </xf>
    <xf numFmtId="3" fontId="7" fillId="2" borderId="38" xfId="0" applyNumberFormat="1" applyFont="1" applyFill="1" applyBorder="1" applyAlignment="1">
      <alignment horizontal="center" wrapText="1"/>
    </xf>
    <xf numFmtId="0" fontId="7" fillId="2" borderId="39" xfId="0" applyFont="1" applyFill="1" applyBorder="1" applyAlignment="1">
      <alignment wrapText="1"/>
    </xf>
    <xf numFmtId="3" fontId="7" fillId="2" borderId="39" xfId="0" applyNumberFormat="1" applyFont="1" applyFill="1" applyBorder="1" applyAlignment="1">
      <alignment horizontal="center" wrapText="1"/>
    </xf>
    <xf numFmtId="3" fontId="7" fillId="2" borderId="42" xfId="0" applyNumberFormat="1" applyFont="1" applyFill="1" applyBorder="1" applyAlignment="1">
      <alignment horizontal="center" wrapText="1"/>
    </xf>
    <xf numFmtId="3" fontId="7" fillId="2" borderId="41" xfId="0" applyNumberFormat="1" applyFont="1" applyFill="1" applyBorder="1" applyAlignment="1">
      <alignment horizontal="center" wrapText="1"/>
    </xf>
    <xf numFmtId="0" fontId="7" fillId="0" borderId="37" xfId="0" applyFont="1" applyBorder="1" applyAlignment="1">
      <alignment horizontal="right" wrapText="1"/>
    </xf>
    <xf numFmtId="3" fontId="6" fillId="0" borderId="39" xfId="0" applyNumberFormat="1" applyFont="1" applyBorder="1" applyAlignment="1">
      <alignment horizontal="center" wrapText="1"/>
    </xf>
    <xf numFmtId="3" fontId="6" fillId="0" borderId="42" xfId="0" applyNumberFormat="1" applyFont="1" applyBorder="1" applyAlignment="1">
      <alignment horizontal="center" wrapText="1"/>
    </xf>
    <xf numFmtId="3" fontId="6" fillId="0" borderId="27" xfId="0" applyNumberFormat="1" applyFont="1" applyFill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3" fontId="6" fillId="0" borderId="33" xfId="0" applyNumberFormat="1" applyFont="1" applyBorder="1" applyAlignment="1">
      <alignment horizontal="center" wrapText="1"/>
    </xf>
    <xf numFmtId="3" fontId="6" fillId="0" borderId="43" xfId="0" applyNumberFormat="1" applyFont="1" applyFill="1" applyBorder="1" applyAlignment="1">
      <alignment horizontal="center" wrapText="1"/>
    </xf>
    <xf numFmtId="0" fontId="7" fillId="2" borderId="37" xfId="0" applyFont="1" applyFill="1" applyBorder="1" applyAlignment="1">
      <alignment wrapText="1"/>
    </xf>
    <xf numFmtId="3" fontId="7" fillId="2" borderId="31" xfId="0" applyNumberFormat="1" applyFont="1" applyFill="1" applyBorder="1" applyAlignment="1">
      <alignment horizontal="center" wrapText="1"/>
    </xf>
    <xf numFmtId="3" fontId="7" fillId="2" borderId="33" xfId="0" applyNumberFormat="1" applyFont="1" applyFill="1" applyBorder="1" applyAlignment="1">
      <alignment horizontal="center" wrapText="1"/>
    </xf>
    <xf numFmtId="3" fontId="7" fillId="2" borderId="59" xfId="0" applyNumberFormat="1" applyFont="1" applyFill="1" applyBorder="1" applyAlignment="1">
      <alignment horizontal="center" wrapText="1"/>
    </xf>
    <xf numFmtId="3" fontId="7" fillId="2" borderId="45" xfId="0" applyNumberFormat="1" applyFont="1" applyFill="1" applyBorder="1" applyAlignment="1">
      <alignment horizontal="center" wrapText="1"/>
    </xf>
    <xf numFmtId="3" fontId="7" fillId="2" borderId="0" xfId="0" applyNumberFormat="1" applyFont="1" applyFill="1" applyBorder="1" applyAlignment="1">
      <alignment horizontal="center" wrapText="1"/>
    </xf>
    <xf numFmtId="3" fontId="7" fillId="2" borderId="60" xfId="0" applyNumberFormat="1" applyFont="1" applyFill="1" applyBorder="1" applyAlignment="1">
      <alignment horizontal="center" wrapText="1"/>
    </xf>
    <xf numFmtId="3" fontId="7" fillId="2" borderId="61" xfId="0" applyNumberFormat="1" applyFont="1" applyFill="1" applyBorder="1" applyAlignment="1">
      <alignment horizontal="center" wrapText="1"/>
    </xf>
    <xf numFmtId="3" fontId="7" fillId="2" borderId="62" xfId="0" applyNumberFormat="1" applyFont="1" applyFill="1" applyBorder="1" applyAlignment="1">
      <alignment horizontal="center" wrapText="1"/>
    </xf>
    <xf numFmtId="3" fontId="7" fillId="2" borderId="43" xfId="0" applyNumberFormat="1" applyFont="1" applyFill="1" applyBorder="1" applyAlignment="1">
      <alignment horizontal="center" wrapText="1"/>
    </xf>
    <xf numFmtId="4" fontId="7" fillId="2" borderId="40" xfId="0" applyNumberFormat="1" applyFont="1" applyFill="1" applyBorder="1" applyAlignment="1">
      <alignment horizontal="center" wrapText="1"/>
    </xf>
    <xf numFmtId="4" fontId="7" fillId="2" borderId="46" xfId="0" applyNumberFormat="1" applyFont="1" applyFill="1" applyBorder="1" applyAlignment="1">
      <alignment horizontal="center" wrapText="1"/>
    </xf>
    <xf numFmtId="4" fontId="7" fillId="2" borderId="43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wrapText="1"/>
    </xf>
    <xf numFmtId="3" fontId="7" fillId="2" borderId="15" xfId="0" applyNumberFormat="1" applyFont="1" applyFill="1" applyBorder="1" applyAlignment="1">
      <alignment horizontal="center" wrapText="1"/>
    </xf>
    <xf numFmtId="3" fontId="7" fillId="2" borderId="12" xfId="0" applyNumberFormat="1" applyFont="1" applyFill="1" applyBorder="1" applyAlignment="1">
      <alignment horizontal="center" wrapText="1"/>
    </xf>
    <xf numFmtId="3" fontId="7" fillId="2" borderId="63" xfId="0" applyNumberFormat="1" applyFont="1" applyFill="1" applyBorder="1" applyAlignment="1">
      <alignment horizontal="center" wrapText="1"/>
    </xf>
    <xf numFmtId="3" fontId="7" fillId="2" borderId="16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3" fontId="7" fillId="2" borderId="7" xfId="0" applyNumberFormat="1" applyFont="1" applyFill="1" applyBorder="1" applyAlignment="1">
      <alignment horizontal="center" wrapText="1"/>
    </xf>
    <xf numFmtId="4" fontId="7" fillId="2" borderId="14" xfId="0" applyNumberFormat="1" applyFont="1" applyFill="1" applyBorder="1" applyAlignment="1">
      <alignment horizontal="center" wrapText="1"/>
    </xf>
    <xf numFmtId="4" fontId="7" fillId="2" borderId="13" xfId="0" applyNumberFormat="1" applyFont="1" applyFill="1" applyBorder="1" applyAlignment="1">
      <alignment horizontal="center" wrapText="1"/>
    </xf>
    <xf numFmtId="4" fontId="7" fillId="2" borderId="16" xfId="0" applyNumberFormat="1" applyFont="1" applyFill="1" applyBorder="1" applyAlignment="1">
      <alignment horizontal="center" wrapText="1"/>
    </xf>
    <xf numFmtId="0" fontId="7" fillId="3" borderId="47" xfId="0" applyFont="1" applyFill="1" applyBorder="1" applyAlignment="1">
      <alignment horizontal="left" wrapText="1"/>
    </xf>
    <xf numFmtId="3" fontId="7" fillId="3" borderId="47" xfId="0" applyNumberFormat="1" applyFont="1" applyFill="1" applyBorder="1" applyAlignment="1">
      <alignment horizontal="center" wrapText="1"/>
    </xf>
    <xf numFmtId="3" fontId="7" fillId="3" borderId="52" xfId="0" applyNumberFormat="1" applyFont="1" applyFill="1" applyBorder="1" applyAlignment="1">
      <alignment horizontal="center" wrapText="1"/>
    </xf>
    <xf numFmtId="3" fontId="7" fillId="3" borderId="50" xfId="0" applyNumberFormat="1" applyFont="1" applyFill="1" applyBorder="1" applyAlignment="1">
      <alignment horizontal="center" wrapText="1"/>
    </xf>
    <xf numFmtId="3" fontId="7" fillId="3" borderId="51" xfId="0" applyNumberFormat="1" applyFont="1" applyFill="1" applyBorder="1" applyAlignment="1">
      <alignment horizontal="center" wrapText="1"/>
    </xf>
    <xf numFmtId="3" fontId="7" fillId="3" borderId="53" xfId="0" applyNumberFormat="1" applyFont="1" applyFill="1" applyBorder="1" applyAlignment="1">
      <alignment horizontal="center" wrapText="1"/>
    </xf>
    <xf numFmtId="3" fontId="7" fillId="3" borderId="49" xfId="0" applyNumberFormat="1" applyFont="1" applyFill="1" applyBorder="1" applyAlignment="1">
      <alignment horizontal="center" wrapText="1"/>
    </xf>
    <xf numFmtId="4" fontId="7" fillId="3" borderId="48" xfId="0" applyNumberFormat="1" applyFont="1" applyFill="1" applyBorder="1" applyAlignment="1">
      <alignment horizontal="center" wrapText="1"/>
    </xf>
    <xf numFmtId="4" fontId="7" fillId="3" borderId="54" xfId="0" applyNumberFormat="1" applyFont="1" applyFill="1" applyBorder="1" applyAlignment="1">
      <alignment horizontal="center" wrapText="1"/>
    </xf>
    <xf numFmtId="4" fontId="7" fillId="3" borderId="53" xfId="0" applyNumberFormat="1" applyFont="1" applyFill="1" applyBorder="1" applyAlignment="1">
      <alignment horizontal="center" wrapText="1"/>
    </xf>
    <xf numFmtId="4" fontId="7" fillId="2" borderId="19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71" fontId="1" fillId="2" borderId="0" xfId="0" applyNumberFormat="1" applyFont="1" applyFill="1" applyAlignment="1">
      <alignment/>
    </xf>
    <xf numFmtId="4" fontId="7" fillId="2" borderId="1" xfId="0" applyNumberFormat="1" applyFont="1" applyFill="1" applyBorder="1" applyAlignment="1">
      <alignment horizontal="center" wrapText="1"/>
    </xf>
    <xf numFmtId="4" fontId="7" fillId="2" borderId="64" xfId="0" applyNumberFormat="1" applyFont="1" applyFill="1" applyBorder="1" applyAlignment="1">
      <alignment horizontal="center" wrapText="1"/>
    </xf>
    <xf numFmtId="4" fontId="7" fillId="2" borderId="37" xfId="0" applyNumberFormat="1" applyFont="1" applyFill="1" applyBorder="1" applyAlignment="1">
      <alignment horizontal="center" wrapText="1"/>
    </xf>
    <xf numFmtId="4" fontId="6" fillId="0" borderId="37" xfId="0" applyNumberFormat="1" applyFont="1" applyFill="1" applyBorder="1" applyAlignment="1">
      <alignment horizontal="center" wrapText="1"/>
    </xf>
    <xf numFmtId="3" fontId="6" fillId="0" borderId="58" xfId="0" applyNumberFormat="1" applyFont="1" applyBorder="1" applyAlignment="1">
      <alignment horizontal="center" wrapText="1"/>
    </xf>
    <xf numFmtId="3" fontId="6" fillId="0" borderId="34" xfId="0" applyNumberFormat="1" applyFont="1" applyBorder="1" applyAlignment="1">
      <alignment horizontal="center" wrapText="1"/>
    </xf>
    <xf numFmtId="0" fontId="7" fillId="0" borderId="39" xfId="0" applyFont="1" applyFill="1" applyBorder="1" applyAlignment="1">
      <alignment wrapText="1"/>
    </xf>
    <xf numFmtId="3" fontId="6" fillId="0" borderId="39" xfId="0" applyNumberFormat="1" applyFont="1" applyFill="1" applyBorder="1" applyAlignment="1">
      <alignment horizontal="center" wrapText="1"/>
    </xf>
    <xf numFmtId="3" fontId="6" fillId="0" borderId="42" xfId="0" applyNumberFormat="1" applyFont="1" applyFill="1" applyBorder="1" applyAlignment="1">
      <alignment horizontal="center" wrapText="1"/>
    </xf>
    <xf numFmtId="3" fontId="6" fillId="0" borderId="34" xfId="0" applyNumberFormat="1" applyFont="1" applyFill="1" applyBorder="1" applyAlignment="1">
      <alignment horizontal="center" wrapText="1"/>
    </xf>
    <xf numFmtId="3" fontId="6" fillId="0" borderId="41" xfId="0" applyNumberFormat="1" applyFont="1" applyFill="1" applyBorder="1" applyAlignment="1">
      <alignment horizontal="center" wrapText="1"/>
    </xf>
    <xf numFmtId="3" fontId="6" fillId="0" borderId="24" xfId="0" applyNumberFormat="1" applyFont="1" applyFill="1" applyBorder="1" applyAlignment="1">
      <alignment horizontal="center" wrapText="1"/>
    </xf>
    <xf numFmtId="3" fontId="6" fillId="0" borderId="60" xfId="0" applyNumberFormat="1" applyFont="1" applyFill="1" applyBorder="1" applyAlignment="1">
      <alignment horizontal="center" wrapText="1"/>
    </xf>
    <xf numFmtId="3" fontId="6" fillId="0" borderId="44" xfId="0" applyNumberFormat="1" applyFont="1" applyFill="1" applyBorder="1" applyAlignment="1">
      <alignment horizontal="center" wrapText="1"/>
    </xf>
    <xf numFmtId="3" fontId="6" fillId="0" borderId="33" xfId="0" applyNumberFormat="1" applyFont="1" applyFill="1" applyBorder="1" applyAlignment="1">
      <alignment horizontal="center" wrapText="1"/>
    </xf>
    <xf numFmtId="4" fontId="7" fillId="2" borderId="39" xfId="0" applyNumberFormat="1" applyFont="1" applyFill="1" applyBorder="1" applyAlignment="1">
      <alignment horizontal="center" wrapText="1"/>
    </xf>
    <xf numFmtId="4" fontId="7" fillId="2" borderId="15" xfId="0" applyNumberFormat="1" applyFont="1" applyFill="1" applyBorder="1" applyAlignment="1">
      <alignment horizontal="center" wrapText="1"/>
    </xf>
    <xf numFmtId="4" fontId="7" fillId="3" borderId="47" xfId="0" applyNumberFormat="1" applyFont="1" applyFill="1" applyBorder="1" applyAlignment="1">
      <alignment horizontal="center" wrapText="1"/>
    </xf>
    <xf numFmtId="0" fontId="6" fillId="0" borderId="65" xfId="0" applyFont="1" applyBorder="1" applyAlignment="1">
      <alignment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wrapText="1"/>
    </xf>
    <xf numFmtId="0" fontId="7" fillId="0" borderId="71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7" fillId="0" borderId="73" xfId="0" applyFont="1" applyBorder="1" applyAlignment="1">
      <alignment horizontal="center" wrapText="1"/>
    </xf>
    <xf numFmtId="0" fontId="7" fillId="0" borderId="74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2" borderId="76" xfId="0" applyFont="1" applyFill="1" applyBorder="1" applyAlignment="1">
      <alignment wrapText="1"/>
    </xf>
    <xf numFmtId="3" fontId="6" fillId="2" borderId="77" xfId="0" applyNumberFormat="1" applyFont="1" applyFill="1" applyBorder="1" applyAlignment="1">
      <alignment horizontal="center" wrapText="1"/>
    </xf>
    <xf numFmtId="3" fontId="6" fillId="2" borderId="78" xfId="0" applyNumberFormat="1" applyFont="1" applyFill="1" applyBorder="1" applyAlignment="1">
      <alignment horizontal="center" wrapText="1"/>
    </xf>
    <xf numFmtId="3" fontId="6" fillId="2" borderId="79" xfId="0" applyNumberFormat="1" applyFont="1" applyFill="1" applyBorder="1" applyAlignment="1">
      <alignment horizontal="center" wrapText="1"/>
    </xf>
    <xf numFmtId="3" fontId="6" fillId="2" borderId="80" xfId="0" applyNumberFormat="1" applyFont="1" applyFill="1" applyBorder="1" applyAlignment="1">
      <alignment horizontal="center" wrapText="1"/>
    </xf>
    <xf numFmtId="3" fontId="6" fillId="2" borderId="81" xfId="0" applyNumberFormat="1" applyFont="1" applyFill="1" applyBorder="1" applyAlignment="1">
      <alignment horizontal="center" wrapText="1"/>
    </xf>
    <xf numFmtId="4" fontId="6" fillId="2" borderId="81" xfId="0" applyNumberFormat="1" applyFont="1" applyFill="1" applyBorder="1" applyAlignment="1">
      <alignment horizontal="center" wrapText="1"/>
    </xf>
    <xf numFmtId="4" fontId="6" fillId="2" borderId="78" xfId="0" applyNumberFormat="1" applyFont="1" applyFill="1" applyBorder="1" applyAlignment="1">
      <alignment horizontal="center" wrapText="1"/>
    </xf>
    <xf numFmtId="4" fontId="6" fillId="2" borderId="79" xfId="0" applyNumberFormat="1" applyFont="1" applyFill="1" applyBorder="1" applyAlignment="1">
      <alignment horizontal="center" wrapText="1"/>
    </xf>
    <xf numFmtId="0" fontId="7" fillId="2" borderId="82" xfId="0" applyFont="1" applyFill="1" applyBorder="1" applyAlignment="1">
      <alignment wrapText="1"/>
    </xf>
    <xf numFmtId="3" fontId="6" fillId="2" borderId="83" xfId="0" applyNumberFormat="1" applyFont="1" applyFill="1" applyBorder="1" applyAlignment="1">
      <alignment horizontal="center" wrapText="1"/>
    </xf>
    <xf numFmtId="3" fontId="6" fillId="2" borderId="84" xfId="0" applyNumberFormat="1" applyFont="1" applyFill="1" applyBorder="1" applyAlignment="1">
      <alignment horizontal="center" wrapText="1"/>
    </xf>
    <xf numFmtId="3" fontId="6" fillId="2" borderId="85" xfId="0" applyNumberFormat="1" applyFont="1" applyFill="1" applyBorder="1" applyAlignment="1">
      <alignment horizontal="center" wrapText="1"/>
    </xf>
    <xf numFmtId="3" fontId="6" fillId="2" borderId="86" xfId="0" applyNumberFormat="1" applyFont="1" applyFill="1" applyBorder="1" applyAlignment="1">
      <alignment horizontal="center" wrapText="1"/>
    </xf>
    <xf numFmtId="3" fontId="6" fillId="2" borderId="87" xfId="0" applyNumberFormat="1" applyFont="1" applyFill="1" applyBorder="1" applyAlignment="1">
      <alignment horizontal="center" wrapText="1"/>
    </xf>
    <xf numFmtId="4" fontId="6" fillId="2" borderId="87" xfId="0" applyNumberFormat="1" applyFont="1" applyFill="1" applyBorder="1" applyAlignment="1">
      <alignment horizontal="center" wrapText="1"/>
    </xf>
    <xf numFmtId="4" fontId="6" fillId="2" borderId="84" xfId="0" applyNumberFormat="1" applyFont="1" applyFill="1" applyBorder="1" applyAlignment="1">
      <alignment horizontal="center" wrapText="1"/>
    </xf>
    <xf numFmtId="4" fontId="6" fillId="2" borderId="85" xfId="0" applyNumberFormat="1" applyFont="1" applyFill="1" applyBorder="1" applyAlignment="1">
      <alignment horizontal="center" wrapText="1"/>
    </xf>
    <xf numFmtId="0" fontId="8" fillId="0" borderId="82" xfId="0" applyFont="1" applyBorder="1" applyAlignment="1">
      <alignment horizontal="right" wrapText="1"/>
    </xf>
    <xf numFmtId="3" fontId="8" fillId="0" borderId="83" xfId="0" applyNumberFormat="1" applyFont="1" applyBorder="1" applyAlignment="1">
      <alignment horizontal="center" wrapText="1"/>
    </xf>
    <xf numFmtId="3" fontId="8" fillId="0" borderId="84" xfId="0" applyNumberFormat="1" applyFont="1" applyBorder="1" applyAlignment="1">
      <alignment horizontal="center" wrapText="1"/>
    </xf>
    <xf numFmtId="3" fontId="8" fillId="0" borderId="85" xfId="0" applyNumberFormat="1" applyFont="1" applyBorder="1" applyAlignment="1">
      <alignment horizontal="center" wrapText="1"/>
    </xf>
    <xf numFmtId="3" fontId="8" fillId="0" borderId="86" xfId="0" applyNumberFormat="1" applyFont="1" applyBorder="1" applyAlignment="1">
      <alignment horizontal="center" wrapText="1"/>
    </xf>
    <xf numFmtId="3" fontId="8" fillId="0" borderId="87" xfId="0" applyNumberFormat="1" applyFont="1" applyBorder="1" applyAlignment="1">
      <alignment horizontal="center" wrapText="1"/>
    </xf>
    <xf numFmtId="4" fontId="8" fillId="0" borderId="87" xfId="0" applyNumberFormat="1" applyFont="1" applyFill="1" applyBorder="1" applyAlignment="1">
      <alignment horizontal="center" wrapText="1"/>
    </xf>
    <xf numFmtId="4" fontId="8" fillId="0" borderId="84" xfId="0" applyNumberFormat="1" applyFont="1" applyFill="1" applyBorder="1" applyAlignment="1">
      <alignment horizontal="center" wrapText="1"/>
    </xf>
    <xf numFmtId="4" fontId="8" fillId="0" borderId="85" xfId="0" applyNumberFormat="1" applyFont="1" applyFill="1" applyBorder="1" applyAlignment="1">
      <alignment horizontal="center" wrapText="1"/>
    </xf>
    <xf numFmtId="3" fontId="6" fillId="2" borderId="83" xfId="0" applyNumberFormat="1" applyFont="1" applyFill="1" applyBorder="1" applyAlignment="1">
      <alignment horizontal="center"/>
    </xf>
    <xf numFmtId="3" fontId="6" fillId="2" borderId="84" xfId="0" applyNumberFormat="1" applyFont="1" applyFill="1" applyBorder="1" applyAlignment="1">
      <alignment horizontal="center"/>
    </xf>
    <xf numFmtId="3" fontId="6" fillId="2" borderId="87" xfId="0" applyNumberFormat="1" applyFont="1" applyFill="1" applyBorder="1" applyAlignment="1">
      <alignment horizontal="center"/>
    </xf>
    <xf numFmtId="4" fontId="8" fillId="0" borderId="82" xfId="0" applyNumberFormat="1" applyFont="1" applyBorder="1" applyAlignment="1">
      <alignment horizontal="right" wrapText="1"/>
    </xf>
    <xf numFmtId="3" fontId="8" fillId="0" borderId="84" xfId="0" applyNumberFormat="1" applyFont="1" applyBorder="1" applyAlignment="1">
      <alignment horizontal="center"/>
    </xf>
    <xf numFmtId="3" fontId="8" fillId="0" borderId="86" xfId="0" applyNumberFormat="1" applyFont="1" applyFill="1" applyBorder="1" applyAlignment="1">
      <alignment horizontal="center" wrapText="1"/>
    </xf>
    <xf numFmtId="0" fontId="8" fillId="0" borderId="82" xfId="0" applyFont="1" applyFill="1" applyBorder="1" applyAlignment="1">
      <alignment wrapText="1"/>
    </xf>
    <xf numFmtId="3" fontId="8" fillId="0" borderId="83" xfId="0" applyNumberFormat="1" applyFont="1" applyFill="1" applyBorder="1" applyAlignment="1">
      <alignment horizontal="center" wrapText="1"/>
    </xf>
    <xf numFmtId="3" fontId="8" fillId="0" borderId="84" xfId="0" applyNumberFormat="1" applyFont="1" applyFill="1" applyBorder="1" applyAlignment="1">
      <alignment horizontal="center" wrapText="1"/>
    </xf>
    <xf numFmtId="3" fontId="8" fillId="0" borderId="85" xfId="0" applyNumberFormat="1" applyFont="1" applyFill="1" applyBorder="1" applyAlignment="1">
      <alignment horizontal="center" wrapText="1"/>
    </xf>
    <xf numFmtId="3" fontId="8" fillId="0" borderId="87" xfId="0" applyNumberFormat="1" applyFont="1" applyFill="1" applyBorder="1" applyAlignment="1">
      <alignment horizontal="center" wrapText="1"/>
    </xf>
    <xf numFmtId="3" fontId="7" fillId="2" borderId="83" xfId="0" applyNumberFormat="1" applyFont="1" applyFill="1" applyBorder="1" applyAlignment="1">
      <alignment horizontal="center" wrapText="1"/>
    </xf>
    <xf numFmtId="3" fontId="7" fillId="2" borderId="84" xfId="0" applyNumberFormat="1" applyFont="1" applyFill="1" applyBorder="1" applyAlignment="1">
      <alignment horizontal="center" wrapText="1"/>
    </xf>
    <xf numFmtId="3" fontId="7" fillId="2" borderId="85" xfId="0" applyNumberFormat="1" applyFont="1" applyFill="1" applyBorder="1" applyAlignment="1">
      <alignment horizontal="center" wrapText="1"/>
    </xf>
    <xf numFmtId="3" fontId="7" fillId="2" borderId="86" xfId="0" applyNumberFormat="1" applyFont="1" applyFill="1" applyBorder="1" applyAlignment="1">
      <alignment horizontal="center" wrapText="1"/>
    </xf>
    <xf numFmtId="3" fontId="7" fillId="2" borderId="87" xfId="0" applyNumberFormat="1" applyFont="1" applyFill="1" applyBorder="1" applyAlignment="1">
      <alignment horizontal="center" wrapText="1"/>
    </xf>
    <xf numFmtId="4" fontId="7" fillId="2" borderId="87" xfId="0" applyNumberFormat="1" applyFont="1" applyFill="1" applyBorder="1" applyAlignment="1">
      <alignment horizontal="center" wrapText="1"/>
    </xf>
    <xf numFmtId="4" fontId="7" fillId="2" borderId="84" xfId="0" applyNumberFormat="1" applyFont="1" applyFill="1" applyBorder="1" applyAlignment="1">
      <alignment horizontal="center" wrapText="1"/>
    </xf>
    <xf numFmtId="4" fontId="7" fillId="2" borderId="85" xfId="0" applyNumberFormat="1" applyFont="1" applyFill="1" applyBorder="1" applyAlignment="1">
      <alignment horizontal="center" wrapText="1"/>
    </xf>
    <xf numFmtId="0" fontId="7" fillId="2" borderId="88" xfId="0" applyFont="1" applyFill="1" applyBorder="1" applyAlignment="1">
      <alignment wrapText="1"/>
    </xf>
    <xf numFmtId="3" fontId="7" fillId="2" borderId="89" xfId="0" applyNumberFormat="1" applyFont="1" applyFill="1" applyBorder="1" applyAlignment="1">
      <alignment horizontal="center" wrapText="1"/>
    </xf>
    <xf numFmtId="3" fontId="7" fillId="2" borderId="90" xfId="0" applyNumberFormat="1" applyFont="1" applyFill="1" applyBorder="1" applyAlignment="1">
      <alignment horizontal="center" wrapText="1"/>
    </xf>
    <xf numFmtId="3" fontId="7" fillId="2" borderId="91" xfId="0" applyNumberFormat="1" applyFont="1" applyFill="1" applyBorder="1" applyAlignment="1">
      <alignment horizontal="center" wrapText="1"/>
    </xf>
    <xf numFmtId="3" fontId="7" fillId="2" borderId="92" xfId="0" applyNumberFormat="1" applyFont="1" applyFill="1" applyBorder="1" applyAlignment="1">
      <alignment horizontal="center" wrapText="1"/>
    </xf>
    <xf numFmtId="3" fontId="7" fillId="2" borderId="93" xfId="0" applyNumberFormat="1" applyFont="1" applyFill="1" applyBorder="1" applyAlignment="1">
      <alignment horizontal="center" wrapText="1"/>
    </xf>
    <xf numFmtId="3" fontId="7" fillId="2" borderId="93" xfId="0" applyNumberFormat="1" applyFont="1" applyFill="1" applyBorder="1" applyAlignment="1" applyProtection="1">
      <alignment horizontal="center" wrapText="1"/>
      <protection locked="0"/>
    </xf>
    <xf numFmtId="3" fontId="7" fillId="2" borderId="90" xfId="0" applyNumberFormat="1" applyFont="1" applyFill="1" applyBorder="1" applyAlignment="1" applyProtection="1">
      <alignment horizontal="center" wrapText="1"/>
      <protection locked="0"/>
    </xf>
    <xf numFmtId="3" fontId="7" fillId="2" borderId="92" xfId="0" applyNumberFormat="1" applyFont="1" applyFill="1" applyBorder="1" applyAlignment="1" applyProtection="1">
      <alignment horizontal="center" wrapText="1"/>
      <protection locked="0"/>
    </xf>
    <xf numFmtId="4" fontId="7" fillId="2" borderId="93" xfId="0" applyNumberFormat="1" applyFont="1" applyFill="1" applyBorder="1" applyAlignment="1">
      <alignment horizontal="center" wrapText="1"/>
    </xf>
    <xf numFmtId="4" fontId="7" fillId="2" borderId="90" xfId="0" applyNumberFormat="1" applyFont="1" applyFill="1" applyBorder="1" applyAlignment="1">
      <alignment horizontal="center" wrapText="1"/>
    </xf>
    <xf numFmtId="4" fontId="7" fillId="2" borderId="91" xfId="0" applyNumberFormat="1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left" wrapText="1"/>
    </xf>
    <xf numFmtId="3" fontId="7" fillId="3" borderId="94" xfId="0" applyNumberFormat="1" applyFont="1" applyFill="1" applyBorder="1" applyAlignment="1">
      <alignment horizontal="center" wrapText="1"/>
    </xf>
    <xf numFmtId="3" fontId="7" fillId="3" borderId="95" xfId="0" applyNumberFormat="1" applyFont="1" applyFill="1" applyBorder="1" applyAlignment="1">
      <alignment horizontal="center" wrapText="1"/>
    </xf>
    <xf numFmtId="3" fontId="7" fillId="3" borderId="96" xfId="0" applyNumberFormat="1" applyFont="1" applyFill="1" applyBorder="1" applyAlignment="1">
      <alignment horizontal="center" wrapText="1"/>
    </xf>
    <xf numFmtId="3" fontId="7" fillId="3" borderId="97" xfId="0" applyNumberFormat="1" applyFont="1" applyFill="1" applyBorder="1" applyAlignment="1">
      <alignment horizontal="center" wrapText="1"/>
    </xf>
    <xf numFmtId="4" fontId="7" fillId="3" borderId="97" xfId="0" applyNumberFormat="1" applyFont="1" applyFill="1" applyBorder="1" applyAlignment="1">
      <alignment horizontal="center" wrapText="1"/>
    </xf>
    <xf numFmtId="4" fontId="7" fillId="3" borderId="95" xfId="0" applyNumberFormat="1" applyFont="1" applyFill="1" applyBorder="1" applyAlignment="1">
      <alignment horizontal="center" wrapText="1"/>
    </xf>
    <xf numFmtId="4" fontId="7" fillId="3" borderId="98" xfId="0" applyNumberFormat="1" applyFont="1" applyFill="1" applyBorder="1" applyAlignment="1">
      <alignment horizontal="center" wrapText="1"/>
    </xf>
    <xf numFmtId="4" fontId="7" fillId="2" borderId="25" xfId="0" applyNumberFormat="1" applyFont="1" applyFill="1" applyBorder="1" applyAlignment="1">
      <alignment horizontal="center" wrapText="1"/>
    </xf>
    <xf numFmtId="0" fontId="2" fillId="2" borderId="18" xfId="0" applyFont="1" applyFill="1" applyBorder="1" applyAlignment="1">
      <alignment wrapText="1"/>
    </xf>
    <xf numFmtId="0" fontId="2" fillId="0" borderId="18" xfId="0" applyFont="1" applyBorder="1" applyAlignment="1">
      <alignment horizontal="right" wrapText="1"/>
    </xf>
    <xf numFmtId="4" fontId="2" fillId="0" borderId="29" xfId="0" applyNumberFormat="1" applyFont="1" applyBorder="1" applyAlignment="1">
      <alignment horizontal="right" wrapText="1"/>
    </xf>
    <xf numFmtId="0" fontId="2" fillId="2" borderId="40" xfId="0" applyFont="1" applyFill="1" applyBorder="1" applyAlignment="1">
      <alignment wrapText="1"/>
    </xf>
    <xf numFmtId="0" fontId="2" fillId="0" borderId="29" xfId="0" applyFont="1" applyBorder="1" applyAlignment="1">
      <alignment horizontal="right" wrapText="1"/>
    </xf>
    <xf numFmtId="0" fontId="2" fillId="2" borderId="29" xfId="0" applyFont="1" applyFill="1" applyBorder="1" applyAlignment="1">
      <alignment wrapText="1"/>
    </xf>
    <xf numFmtId="0" fontId="2" fillId="3" borderId="48" xfId="0" applyFont="1" applyFill="1" applyBorder="1" applyAlignment="1">
      <alignment horizontal="left" wrapText="1"/>
    </xf>
    <xf numFmtId="4" fontId="0" fillId="0" borderId="5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3" borderId="52" xfId="0" applyNumberFormat="1" applyFill="1" applyBorder="1" applyAlignment="1">
      <alignment/>
    </xf>
    <xf numFmtId="4" fontId="0" fillId="3" borderId="50" xfId="0" applyNumberForma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3" fontId="0" fillId="0" borderId="57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/>
    </xf>
    <xf numFmtId="0" fontId="0" fillId="0" borderId="32" xfId="0" applyBorder="1" applyAlignment="1">
      <alignment horizontal="center" wrapText="1"/>
    </xf>
    <xf numFmtId="3" fontId="0" fillId="0" borderId="99" xfId="0" applyNumberFormat="1" applyBorder="1" applyAlignment="1">
      <alignment/>
    </xf>
    <xf numFmtId="3" fontId="0" fillId="0" borderId="32" xfId="0" applyNumberFormat="1" applyBorder="1" applyAlignment="1">
      <alignment/>
    </xf>
    <xf numFmtId="4" fontId="0" fillId="0" borderId="99" xfId="0" applyNumberFormat="1" applyBorder="1" applyAlignment="1">
      <alignment/>
    </xf>
    <xf numFmtId="3" fontId="0" fillId="0" borderId="99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4" fontId="0" fillId="3" borderId="51" xfId="0" applyNumberFormat="1" applyFill="1" applyBorder="1" applyAlignment="1">
      <alignment/>
    </xf>
    <xf numFmtId="4" fontId="0" fillId="3" borderId="32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4" fontId="0" fillId="0" borderId="27" xfId="0" applyNumberFormat="1" applyBorder="1" applyAlignment="1">
      <alignment/>
    </xf>
    <xf numFmtId="4" fontId="0" fillId="3" borderId="27" xfId="0" applyNumberFormat="1" applyFill="1" applyBorder="1" applyAlignment="1">
      <alignment/>
    </xf>
    <xf numFmtId="4" fontId="0" fillId="0" borderId="61" xfId="0" applyNumberFormat="1" applyBorder="1" applyAlignment="1">
      <alignment/>
    </xf>
    <xf numFmtId="4" fontId="0" fillId="0" borderId="100" xfId="0" applyNumberFormat="1" applyBorder="1" applyAlignment="1">
      <alignment/>
    </xf>
    <xf numFmtId="0" fontId="6" fillId="0" borderId="101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05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0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108" xfId="0" applyBorder="1" applyAlignment="1">
      <alignment horizontal="center" wrapText="1"/>
    </xf>
    <xf numFmtId="0" fontId="0" fillId="0" borderId="109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2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6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Operačný program Základná infraštruktúra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p.č.8'!$A$16</c:f>
              <c:strCache>
                <c:ptCount val="1"/>
                <c:pt idx="0">
                  <c:v>OP ZI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'Pomocný k p.č.8'!$B$14:$M$15</c:f>
              <c:multiLvlStrCache>
                <c:ptCount val="12"/>
                <c:lvl>
                  <c:pt idx="0">
                    <c:v>k 1.1.2004 </c:v>
                  </c:pt>
                  <c:pt idx="1">
                    <c:v>k 31.12.2004 </c:v>
                  </c:pt>
                  <c:pt idx="2">
                    <c:v>k 31.3.2005</c:v>
                  </c:pt>
                  <c:pt idx="3">
                    <c:v>k 30.6.2005</c:v>
                  </c:pt>
                  <c:pt idx="4">
                    <c:v>k 30.09.2005</c:v>
                  </c:pt>
                  <c:pt idx="5">
                    <c:v>k 31.12.2005</c:v>
                  </c:pt>
                  <c:pt idx="6">
                    <c:v>k 31.3.2006</c:v>
                  </c:pt>
                  <c:pt idx="7">
                    <c:v>k 31.6.2006</c:v>
                  </c:pt>
                  <c:pt idx="8">
                    <c:v>k 30.9.2006</c:v>
                  </c:pt>
                  <c:pt idx="9">
                    <c:v>k 31.12.2006</c:v>
                  </c:pt>
                  <c:pt idx="10">
                    <c:v>k 31.3.2007</c:v>
                  </c:pt>
                  <c:pt idx="11">
                    <c:v>k 30.6.2007</c:v>
                  </c:pt>
                </c:lvl>
              </c:multiLvlStrCache>
            </c:multiLvlStrRef>
          </c:cat>
          <c:val>
            <c:numRef>
              <c:f>'Pomocný k p.č.8'!$B$16:$M$16</c:f>
              <c:numCache>
                <c:ptCount val="12"/>
                <c:pt idx="0">
                  <c:v>0</c:v>
                </c:pt>
                <c:pt idx="1">
                  <c:v>24.50255841</c:v>
                </c:pt>
                <c:pt idx="2">
                  <c:v>25.70395353</c:v>
                </c:pt>
                <c:pt idx="3">
                  <c:v>37.47048951</c:v>
                </c:pt>
                <c:pt idx="4">
                  <c:v>123.11362123</c:v>
                </c:pt>
                <c:pt idx="5">
                  <c:v>1426.111606</c:v>
                </c:pt>
                <c:pt idx="6">
                  <c:v>2331</c:v>
                </c:pt>
                <c:pt idx="7">
                  <c:v>2835</c:v>
                </c:pt>
                <c:pt idx="8">
                  <c:v>3374</c:v>
                </c:pt>
                <c:pt idx="9">
                  <c:v>5152</c:v>
                </c:pt>
                <c:pt idx="10">
                  <c:v>6287</c:v>
                </c:pt>
                <c:pt idx="11">
                  <c:v>7073</c:v>
                </c:pt>
              </c:numCache>
            </c:numRef>
          </c:val>
          <c:smooth val="0"/>
        </c:ser>
        <c:marker val="1"/>
        <c:axId val="50634496"/>
        <c:axId val="53057281"/>
      </c:line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500" b="0" i="0" u="none" baseline="0"/>
            </a:pPr>
          </a:p>
        </c:txPr>
        <c:crossAx val="53057281"/>
        <c:crosses val="autoZero"/>
        <c:auto val="1"/>
        <c:lblOffset val="100"/>
        <c:noMultiLvlLbl val="0"/>
      </c:catAx>
      <c:valAx>
        <c:axId val="53057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34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CIP Interreg IIIA PL-SR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p.č.8'!$A$36</c:f>
              <c:strCache>
                <c:ptCount val="1"/>
                <c:pt idx="0">
                  <c:v>Interreg IIIA PL-SR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'Pomocný k p.č.8'!$B$34:$M$35</c:f>
              <c:multiLvlStrCache>
                <c:ptCount val="12"/>
                <c:lvl>
                  <c:pt idx="0">
                    <c:v>k 1.1.2004 </c:v>
                  </c:pt>
                  <c:pt idx="1">
                    <c:v>k 31.12.2004 </c:v>
                  </c:pt>
                  <c:pt idx="2">
                    <c:v>k 31.3.2005</c:v>
                  </c:pt>
                  <c:pt idx="3">
                    <c:v>k 30.6.2005</c:v>
                  </c:pt>
                  <c:pt idx="4">
                    <c:v>k 30.09.2005</c:v>
                  </c:pt>
                  <c:pt idx="5">
                    <c:v>k 31.12.2005</c:v>
                  </c:pt>
                  <c:pt idx="6">
                    <c:v>k 31.3.2006</c:v>
                  </c:pt>
                  <c:pt idx="7">
                    <c:v>k 31.6.2006</c:v>
                  </c:pt>
                  <c:pt idx="8">
                    <c:v>k 30.9.2006</c:v>
                  </c:pt>
                  <c:pt idx="9">
                    <c:v>k 31.12.2006</c:v>
                  </c:pt>
                  <c:pt idx="10">
                    <c:v>k 31.3.2007</c:v>
                  </c:pt>
                  <c:pt idx="11">
                    <c:v>k 30.6.2007</c:v>
                  </c:pt>
                </c:lvl>
              </c:multiLvlStrCache>
            </c:multiLvlStrRef>
          </c:cat>
          <c:val>
            <c:numRef>
              <c:f>'Pomocný k p.č.8'!$B$36:$M$36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0.8</c:v>
                </c:pt>
                <c:pt idx="7">
                  <c:v>2.77</c:v>
                </c:pt>
                <c:pt idx="8">
                  <c:v>27</c:v>
                </c:pt>
                <c:pt idx="9">
                  <c:v>55</c:v>
                </c:pt>
                <c:pt idx="10">
                  <c:v>64</c:v>
                </c:pt>
                <c:pt idx="11">
                  <c:v>117</c:v>
                </c:pt>
              </c:numCache>
            </c:numRef>
          </c:val>
          <c:smooth val="0"/>
        </c:ser>
        <c:marker val="1"/>
        <c:axId val="36833242"/>
        <c:axId val="63063723"/>
      </c:line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500" b="0" i="0" u="none" baseline="0"/>
            </a:pPr>
          </a:p>
        </c:txPr>
        <c:crossAx val="63063723"/>
        <c:crosses val="autoZero"/>
        <c:auto val="1"/>
        <c:lblOffset val="100"/>
        <c:noMultiLvlLbl val="0"/>
      </c:catAx>
      <c:valAx>
        <c:axId val="63063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33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PS Interreg IIIA H-SR-U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p.č.8'!$A$39</c:f>
              <c:strCache>
                <c:ptCount val="1"/>
                <c:pt idx="0">
                  <c:v>Interreg IIIA H-SK-U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'Pomocný k p.č.8'!$B$37:$M$38</c:f>
              <c:multiLvlStrCache>
                <c:ptCount val="12"/>
                <c:lvl>
                  <c:pt idx="0">
                    <c:v>k 1.1.2004 </c:v>
                  </c:pt>
                  <c:pt idx="1">
                    <c:v>k 31.12.2004 </c:v>
                  </c:pt>
                  <c:pt idx="2">
                    <c:v>k 31.3.2005</c:v>
                  </c:pt>
                  <c:pt idx="3">
                    <c:v>k 30.6.2005</c:v>
                  </c:pt>
                  <c:pt idx="4">
                    <c:v>k 30.09.2005</c:v>
                  </c:pt>
                  <c:pt idx="5">
                    <c:v>k 31.12.2005</c:v>
                  </c:pt>
                  <c:pt idx="6">
                    <c:v>k 31.3.2006</c:v>
                  </c:pt>
                  <c:pt idx="7">
                    <c:v>k 31.6.2006</c:v>
                  </c:pt>
                  <c:pt idx="8">
                    <c:v>k 30.9.2006</c:v>
                  </c:pt>
                  <c:pt idx="9">
                    <c:v>k 31.12.2006</c:v>
                  </c:pt>
                  <c:pt idx="10">
                    <c:v>k 31.3.2007</c:v>
                  </c:pt>
                  <c:pt idx="11">
                    <c:v>k 30.6.2007</c:v>
                  </c:pt>
                </c:lvl>
              </c:multiLvlStrCache>
            </c:multiLvlStrRef>
          </c:cat>
          <c:val>
            <c:numRef>
              <c:f>'Pomocný k p.č.8'!$B$39:$M$39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0.89</c:v>
                </c:pt>
                <c:pt idx="7">
                  <c:v>17</c:v>
                </c:pt>
                <c:pt idx="8">
                  <c:v>21</c:v>
                </c:pt>
                <c:pt idx="9">
                  <c:v>67</c:v>
                </c:pt>
                <c:pt idx="10">
                  <c:v>81</c:v>
                </c:pt>
                <c:pt idx="11">
                  <c:v>96</c:v>
                </c:pt>
              </c:numCache>
            </c:numRef>
          </c:val>
          <c:smooth val="0"/>
        </c:ser>
        <c:marker val="1"/>
        <c:axId val="30702596"/>
        <c:axId val="7887909"/>
      </c:lineChart>
      <c:catAx>
        <c:axId val="3070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500" b="0" i="0" u="none" baseline="0"/>
            </a:pPr>
          </a:p>
        </c:txPr>
        <c:crossAx val="7887909"/>
        <c:crosses val="autoZero"/>
        <c:auto val="1"/>
        <c:lblOffset val="100"/>
        <c:noMultiLvlLbl val="0"/>
      </c:catAx>
      <c:valAx>
        <c:axId val="788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02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Vývoj čerpania prostriedkov ŠF voči EK od 31.12.2004 do 8.12.2006</a:t>
            </a:r>
          </a:p>
        </c:rich>
      </c:tx>
      <c:layout>
        <c:manualLayout>
          <c:xMode val="factor"/>
          <c:yMode val="factor"/>
          <c:x val="0.001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425"/>
          <c:w val="0.8202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'Pomocný k p.č.8'!$A$5</c:f>
              <c:strCache>
                <c:ptCount val="1"/>
                <c:pt idx="0">
                  <c:v>SOP 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'Pomocný k p.č.8'!$C$3:$G$4</c:f>
              <c:multiLvlStrCache/>
            </c:multiLvlStrRef>
          </c:cat>
          <c:val>
            <c:numRef>
              <c:f>'Pomocný k p.č.8'!$C$5:$G$5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882318"/>
        <c:axId val="34940863"/>
      </c:lineChart>
      <c:catAx>
        <c:axId val="388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/>
            </a:pPr>
          </a:p>
        </c:txPr>
        <c:crossAx val="34940863"/>
        <c:crosses val="autoZero"/>
        <c:auto val="1"/>
        <c:lblOffset val="100"/>
        <c:noMultiLvlLbl val="0"/>
      </c:catAx>
      <c:valAx>
        <c:axId val="34940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2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Sektorový operačný program Poľnohospodárstvo a rozvoj vidieka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p.č.8'!$A$13</c:f>
              <c:strCache>
                <c:ptCount val="1"/>
                <c:pt idx="0">
                  <c:v>SOP PRV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'Pomocný k p.č.8'!$B$11:$M$12</c:f>
              <c:multiLvlStrCache>
                <c:ptCount val="12"/>
                <c:lvl>
                  <c:pt idx="0">
                    <c:v>k 1.1.2004 </c:v>
                  </c:pt>
                  <c:pt idx="1">
                    <c:v>k 31.12.2004 </c:v>
                  </c:pt>
                  <c:pt idx="2">
                    <c:v>k 31.3.2005</c:v>
                  </c:pt>
                  <c:pt idx="3">
                    <c:v>k 30.6.2005</c:v>
                  </c:pt>
                  <c:pt idx="4">
                    <c:v>k 30.09.2005</c:v>
                  </c:pt>
                  <c:pt idx="5">
                    <c:v>k 31.12.2005</c:v>
                  </c:pt>
                  <c:pt idx="6">
                    <c:v>k 31.3.2006</c:v>
                  </c:pt>
                  <c:pt idx="7">
                    <c:v>k 31.6.2006</c:v>
                  </c:pt>
                  <c:pt idx="8">
                    <c:v>k 30.9.2006</c:v>
                  </c:pt>
                  <c:pt idx="9">
                    <c:v>k 31.12.2006</c:v>
                  </c:pt>
                  <c:pt idx="10">
                    <c:v>k 31.3.2007</c:v>
                  </c:pt>
                  <c:pt idx="11">
                    <c:v>k 30.6.2007</c:v>
                  </c:pt>
                </c:lvl>
              </c:multiLvlStrCache>
            </c:multiLvlStrRef>
          </c:cat>
          <c:val>
            <c:numRef>
              <c:f>'Pomocný k p.č.8'!$B$13:$M$13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335.46157668</c:v>
                </c:pt>
                <c:pt idx="4">
                  <c:v>718.21410501</c:v>
                </c:pt>
                <c:pt idx="5">
                  <c:v>1424.121912</c:v>
                </c:pt>
                <c:pt idx="6">
                  <c:v>1735</c:v>
                </c:pt>
                <c:pt idx="7">
                  <c:v>2338</c:v>
                </c:pt>
                <c:pt idx="8">
                  <c:v>2873</c:v>
                </c:pt>
                <c:pt idx="9">
                  <c:v>3344</c:v>
                </c:pt>
                <c:pt idx="10">
                  <c:v>3751</c:v>
                </c:pt>
                <c:pt idx="11">
                  <c:v>4268</c:v>
                </c:pt>
              </c:numCache>
            </c:numRef>
          </c:val>
          <c:smooth val="0"/>
        </c:ser>
        <c:marker val="1"/>
        <c:axId val="7753482"/>
        <c:axId val="2672475"/>
      </c:lineChart>
      <c:catAx>
        <c:axId val="775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475" b="0" i="0" u="none" baseline="0"/>
            </a:pPr>
          </a:p>
        </c:txPr>
        <c:crossAx val="2672475"/>
        <c:crosses val="autoZero"/>
        <c:auto val="1"/>
        <c:lblOffset val="100"/>
        <c:noMultiLvlLbl val="0"/>
      </c:catAx>
      <c:valAx>
        <c:axId val="267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53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CIP Interreg IIIA SR - ČR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p.č.8'!$A$30</c:f>
              <c:strCache>
                <c:ptCount val="1"/>
                <c:pt idx="0">
                  <c:v>Interreg IIIA SR - ČR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'Pomocný k p.č.8'!$B$28:$M$29</c:f>
              <c:multiLvlStrCache>
                <c:ptCount val="12"/>
                <c:lvl>
                  <c:pt idx="0">
                    <c:v>k 1.1.2004 </c:v>
                  </c:pt>
                  <c:pt idx="1">
                    <c:v>k 31.12.2004 </c:v>
                  </c:pt>
                  <c:pt idx="2">
                    <c:v>k 31.3.2005</c:v>
                  </c:pt>
                  <c:pt idx="3">
                    <c:v>k 30.6.2005</c:v>
                  </c:pt>
                  <c:pt idx="4">
                    <c:v>k 30.09.2005</c:v>
                  </c:pt>
                  <c:pt idx="5">
                    <c:v>k 31.12.2005</c:v>
                  </c:pt>
                  <c:pt idx="6">
                    <c:v>k 31.3.2006</c:v>
                  </c:pt>
                  <c:pt idx="7">
                    <c:v>k 31.6.2006</c:v>
                  </c:pt>
                  <c:pt idx="8">
                    <c:v>k 30.9.2006</c:v>
                  </c:pt>
                  <c:pt idx="9">
                    <c:v>k 31.12.2006</c:v>
                  </c:pt>
                  <c:pt idx="10">
                    <c:v>k 31.3.2007</c:v>
                  </c:pt>
                  <c:pt idx="11">
                    <c:v>k 30.6.2007</c:v>
                  </c:pt>
                </c:lvl>
              </c:multiLvlStrCache>
            </c:multiLvlStrRef>
          </c:cat>
          <c:val>
            <c:numRef>
              <c:f>'Pomocný k p.č.8'!$B$30:$M$30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0.197316</c:v>
                </c:pt>
                <c:pt idx="5">
                  <c:v>2.39455</c:v>
                </c:pt>
                <c:pt idx="6">
                  <c:v>8</c:v>
                </c:pt>
                <c:pt idx="7">
                  <c:v>25</c:v>
                </c:pt>
                <c:pt idx="8">
                  <c:v>35</c:v>
                </c:pt>
                <c:pt idx="9">
                  <c:v>42</c:v>
                </c:pt>
                <c:pt idx="10">
                  <c:v>51</c:v>
                </c:pt>
                <c:pt idx="11">
                  <c:v>80</c:v>
                </c:pt>
              </c:numCache>
            </c:numRef>
          </c:val>
          <c:smooth val="0"/>
        </c:ser>
        <c:marker val="1"/>
        <c:axId val="24052276"/>
        <c:axId val="15143893"/>
      </c:line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500" b="0" i="0" u="none" baseline="0"/>
            </a:pPr>
          </a:p>
        </c:txPr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5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Jednotný programový dokument BA NUTS 2 cieľ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p.č.8'!$A$25</c:f>
              <c:strCache>
                <c:ptCount val="1"/>
                <c:pt idx="0">
                  <c:v>SPD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'Pomocný k p.č.8'!$B$23:$M$24</c:f>
              <c:multiLvlStrCache>
                <c:ptCount val="12"/>
                <c:lvl>
                  <c:pt idx="0">
                    <c:v>k 1.1.2004 </c:v>
                  </c:pt>
                  <c:pt idx="1">
                    <c:v>k 31.12.2004 </c:v>
                  </c:pt>
                  <c:pt idx="2">
                    <c:v>k 31.3.2005</c:v>
                  </c:pt>
                  <c:pt idx="3">
                    <c:v>k 30.6.2005</c:v>
                  </c:pt>
                  <c:pt idx="4">
                    <c:v>k 30.09.2005</c:v>
                  </c:pt>
                  <c:pt idx="5">
                    <c:v>k 31.12.2005</c:v>
                  </c:pt>
                  <c:pt idx="6">
                    <c:v>k 31.3.2006</c:v>
                  </c:pt>
                  <c:pt idx="7">
                    <c:v>k 31.6.2006</c:v>
                  </c:pt>
                  <c:pt idx="8">
                    <c:v>k 30.9.2006</c:v>
                  </c:pt>
                  <c:pt idx="9">
                    <c:v>k 31.12.2006</c:v>
                  </c:pt>
                  <c:pt idx="10">
                    <c:v>k 31.3.2007</c:v>
                  </c:pt>
                  <c:pt idx="11">
                    <c:v>k 30.6.2007</c:v>
                  </c:pt>
                </c:lvl>
              </c:multiLvlStrCache>
            </c:multiLvlStrRef>
          </c:cat>
          <c:val>
            <c:numRef>
              <c:f>'Pomocný k p.č.8'!$B$25:$M$25</c:f>
              <c:numCache>
                <c:ptCount val="12"/>
                <c:pt idx="0">
                  <c:v>0</c:v>
                </c:pt>
                <c:pt idx="1">
                  <c:v>4.22077604</c:v>
                </c:pt>
                <c:pt idx="2">
                  <c:v>7.38301459</c:v>
                </c:pt>
                <c:pt idx="3">
                  <c:v>19.532631</c:v>
                </c:pt>
                <c:pt idx="4">
                  <c:v>34.61544145</c:v>
                </c:pt>
                <c:pt idx="5">
                  <c:v>54.384194</c:v>
                </c:pt>
                <c:pt idx="6">
                  <c:v>65</c:v>
                </c:pt>
                <c:pt idx="7">
                  <c:v>75</c:v>
                </c:pt>
                <c:pt idx="8">
                  <c:v>91</c:v>
                </c:pt>
                <c:pt idx="9">
                  <c:v>231</c:v>
                </c:pt>
                <c:pt idx="10">
                  <c:v>247</c:v>
                </c:pt>
                <c:pt idx="11">
                  <c:v>275</c:v>
                </c:pt>
              </c:numCache>
            </c:numRef>
          </c:val>
          <c:smooth val="0"/>
        </c:ser>
        <c:marker val="1"/>
        <c:axId val="2077310"/>
        <c:axId val="18695791"/>
      </c:lineChart>
      <c:catAx>
        <c:axId val="207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475" b="0" i="0" u="none" baseline="0"/>
            </a:pPr>
          </a:p>
        </c:txPr>
        <c:crossAx val="18695791"/>
        <c:crosses val="autoZero"/>
        <c:auto val="1"/>
        <c:lblOffset val="100"/>
        <c:noMultiLvlLbl val="0"/>
      </c:catAx>
      <c:valAx>
        <c:axId val="1869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7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IS EQUAL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p.č.8'!$A$42</c:f>
              <c:strCache>
                <c:ptCount val="1"/>
                <c:pt idx="0">
                  <c:v>Equal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'Pomocný k p.č.8'!$B$40:$M$41</c:f>
              <c:multiLvlStrCache>
                <c:ptCount val="12"/>
                <c:lvl>
                  <c:pt idx="0">
                    <c:v>k 1.1.2004 </c:v>
                  </c:pt>
                  <c:pt idx="1">
                    <c:v>k 31.12.2004 </c:v>
                  </c:pt>
                  <c:pt idx="2">
                    <c:v>k 31.3.2005</c:v>
                  </c:pt>
                  <c:pt idx="3">
                    <c:v>k 30.6.2005</c:v>
                  </c:pt>
                  <c:pt idx="4">
                    <c:v>k 30.09.2005</c:v>
                  </c:pt>
                  <c:pt idx="5">
                    <c:v>k 31.12.2005</c:v>
                  </c:pt>
                  <c:pt idx="6">
                    <c:v>k 31.3.2006</c:v>
                  </c:pt>
                  <c:pt idx="7">
                    <c:v>k 31.6.2006</c:v>
                  </c:pt>
                  <c:pt idx="8">
                    <c:v>k 30.9.2006</c:v>
                  </c:pt>
                  <c:pt idx="9">
                    <c:v>k 31.12.2006</c:v>
                  </c:pt>
                  <c:pt idx="10">
                    <c:v>k 31.3.2007</c:v>
                  </c:pt>
                  <c:pt idx="11">
                    <c:v>k 30.6.2007</c:v>
                  </c:pt>
                </c:lvl>
              </c:multiLvlStrCache>
            </c:multiLvlStrRef>
          </c:cat>
          <c:val>
            <c:numRef>
              <c:f>'Pomocný k p.č.8'!$B$42:$M$42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3.60176022</c:v>
                </c:pt>
                <c:pt idx="5">
                  <c:v>18.746625</c:v>
                </c:pt>
                <c:pt idx="6">
                  <c:v>37</c:v>
                </c:pt>
                <c:pt idx="7">
                  <c:v>65</c:v>
                </c:pt>
                <c:pt idx="8">
                  <c:v>100</c:v>
                </c:pt>
                <c:pt idx="9">
                  <c:v>181</c:v>
                </c:pt>
                <c:pt idx="10">
                  <c:v>252</c:v>
                </c:pt>
                <c:pt idx="11">
                  <c:v>296</c:v>
                </c:pt>
              </c:numCache>
            </c:numRef>
          </c:val>
          <c:smooth val="0"/>
        </c:ser>
        <c:marker val="1"/>
        <c:axId val="34044392"/>
        <c:axId val="37964073"/>
      </c:line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500" b="0" i="0" u="none" baseline="0"/>
            </a:pPr>
          </a:p>
        </c:txPr>
        <c:crossAx val="37964073"/>
        <c:crosses val="autoZero"/>
        <c:auto val="1"/>
        <c:lblOffset val="100"/>
        <c:noMultiLvlLbl val="0"/>
      </c:catAx>
      <c:valAx>
        <c:axId val="37964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44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Jednotný programový dokument BA NUTS 2 cieľ 2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p.č.8'!$A$22</c:f>
              <c:strCache>
                <c:ptCount val="1"/>
                <c:pt idx="0">
                  <c:v>SPD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'Pomocný k p.č.8'!$B$20:$M$21</c:f>
              <c:multiLvlStrCache>
                <c:ptCount val="12"/>
                <c:lvl>
                  <c:pt idx="0">
                    <c:v>k 1.1.2004 </c:v>
                  </c:pt>
                  <c:pt idx="1">
                    <c:v>k 31.12.2004 </c:v>
                  </c:pt>
                  <c:pt idx="2">
                    <c:v>k 31.3.2005</c:v>
                  </c:pt>
                  <c:pt idx="3">
                    <c:v>k 30.6.2005</c:v>
                  </c:pt>
                  <c:pt idx="4">
                    <c:v>k 30.09.2005</c:v>
                  </c:pt>
                  <c:pt idx="5">
                    <c:v>k 31.12.2005</c:v>
                  </c:pt>
                  <c:pt idx="6">
                    <c:v>k 31.3.2006</c:v>
                  </c:pt>
                  <c:pt idx="7">
                    <c:v>k 31.6.2006</c:v>
                  </c:pt>
                  <c:pt idx="8">
                    <c:v>k 30.9.2006</c:v>
                  </c:pt>
                  <c:pt idx="9">
                    <c:v>k 31.12.2006</c:v>
                  </c:pt>
                  <c:pt idx="10">
                    <c:v>k 31.3.2007</c:v>
                  </c:pt>
                  <c:pt idx="11">
                    <c:v>k 30.6.2007</c:v>
                  </c:pt>
                </c:lvl>
              </c:multiLvlStrCache>
            </c:multiLvlStrRef>
          </c:cat>
          <c:val>
            <c:numRef>
              <c:f>'Pomocný k p.č.8'!$B$22:$M$22</c:f>
              <c:numCache>
                <c:ptCount val="12"/>
                <c:pt idx="0">
                  <c:v>0</c:v>
                </c:pt>
                <c:pt idx="1">
                  <c:v>1.2692155</c:v>
                </c:pt>
                <c:pt idx="2">
                  <c:v>1.2692155</c:v>
                </c:pt>
                <c:pt idx="3">
                  <c:v>1.662758</c:v>
                </c:pt>
                <c:pt idx="4">
                  <c:v>2.713185</c:v>
                </c:pt>
                <c:pt idx="5">
                  <c:v>5.575855</c:v>
                </c:pt>
                <c:pt idx="6">
                  <c:v>10</c:v>
                </c:pt>
                <c:pt idx="7">
                  <c:v>33</c:v>
                </c:pt>
                <c:pt idx="8">
                  <c:v>115</c:v>
                </c:pt>
                <c:pt idx="9">
                  <c:v>223</c:v>
                </c:pt>
                <c:pt idx="10">
                  <c:v>277</c:v>
                </c:pt>
                <c:pt idx="11">
                  <c:v>392</c:v>
                </c:pt>
              </c:numCache>
            </c:numRef>
          </c:val>
          <c:smooth val="0"/>
        </c:ser>
        <c:marker val="1"/>
        <c:axId val="6132338"/>
        <c:axId val="55191043"/>
      </c:line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500" b="0" i="0" u="none" baseline="0"/>
            </a:pPr>
          </a:p>
        </c:txPr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2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Sektorový operačný program Ľudské zdroje </a:t>
            </a:r>
          </a:p>
        </c:rich>
      </c:tx>
      <c:layout>
        <c:manualLayout>
          <c:xMode val="factor"/>
          <c:yMode val="factor"/>
          <c:x val="-0.03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9025"/>
          <c:w val="0.875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'Pomocný k p.č.8'!$A$8</c:f>
              <c:strCache>
                <c:ptCount val="1"/>
                <c:pt idx="0">
                  <c:v>SOP ĽZ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'Pomocný k p.č.8'!$B$6:$M$7</c:f>
              <c:multiLvlStrCache>
                <c:ptCount val="12"/>
                <c:lvl>
                  <c:pt idx="0">
                    <c:v>k 1.1.2004 </c:v>
                  </c:pt>
                  <c:pt idx="1">
                    <c:v>k 31.12.2004 </c:v>
                  </c:pt>
                  <c:pt idx="2">
                    <c:v>k 31.3.2005</c:v>
                  </c:pt>
                  <c:pt idx="3">
                    <c:v>k 30.6.2005</c:v>
                  </c:pt>
                  <c:pt idx="4">
                    <c:v>k 30.09.2005</c:v>
                  </c:pt>
                  <c:pt idx="5">
                    <c:v>k 31.12.2005</c:v>
                  </c:pt>
                  <c:pt idx="6">
                    <c:v>k 31.3.2006</c:v>
                  </c:pt>
                  <c:pt idx="7">
                    <c:v>k 31.6.2006</c:v>
                  </c:pt>
                  <c:pt idx="8">
                    <c:v>k 30.9.2006</c:v>
                  </c:pt>
                  <c:pt idx="9">
                    <c:v>k 31.12.2006</c:v>
                  </c:pt>
                  <c:pt idx="10">
                    <c:v>k 31.3.2007</c:v>
                  </c:pt>
                  <c:pt idx="11">
                    <c:v>k 30.6.2007</c:v>
                  </c:pt>
                </c:lvl>
              </c:multiLvlStrCache>
            </c:multiLvlStrRef>
          </c:cat>
          <c:val>
            <c:numRef>
              <c:f>'Pomocný k p.č.8'!$B$8:$M$8</c:f>
              <c:numCache>
                <c:ptCount val="12"/>
                <c:pt idx="0">
                  <c:v>0</c:v>
                </c:pt>
                <c:pt idx="1">
                  <c:v>87.560359</c:v>
                </c:pt>
                <c:pt idx="2">
                  <c:v>87.560359</c:v>
                </c:pt>
                <c:pt idx="3">
                  <c:v>442.19162036</c:v>
                </c:pt>
                <c:pt idx="4">
                  <c:v>1019.47305568</c:v>
                </c:pt>
                <c:pt idx="5">
                  <c:v>1759.37862</c:v>
                </c:pt>
                <c:pt idx="6">
                  <c:v>2126</c:v>
                </c:pt>
                <c:pt idx="7">
                  <c:v>2747</c:v>
                </c:pt>
                <c:pt idx="8">
                  <c:v>3055</c:v>
                </c:pt>
                <c:pt idx="9">
                  <c:v>4200</c:v>
                </c:pt>
                <c:pt idx="10">
                  <c:v>4753</c:v>
                </c:pt>
                <c:pt idx="11">
                  <c:v>5250</c:v>
                </c:pt>
              </c:numCache>
            </c:numRef>
          </c:val>
          <c:smooth val="0"/>
        </c:ser>
        <c:marker val="1"/>
        <c:axId val="26957340"/>
        <c:axId val="41289469"/>
      </c:line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500" b="0" i="0" u="none" baseline="0"/>
            </a:pPr>
          </a:p>
        </c:txPr>
        <c:crossAx val="41289469"/>
        <c:crosses val="autoZero"/>
        <c:auto val="1"/>
        <c:lblOffset val="100"/>
        <c:noMultiLvlLbl val="0"/>
      </c:catAx>
      <c:valAx>
        <c:axId val="412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57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Sektorový operačný program Priemysel a služby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p.č.8'!$A$5</c:f>
              <c:strCache>
                <c:ptCount val="1"/>
                <c:pt idx="0">
                  <c:v>SOP 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'Pomocný k p.č.8'!$B$3:$M$4</c:f>
              <c:multiLvlStrCache>
                <c:ptCount val="12"/>
                <c:lvl>
                  <c:pt idx="0">
                    <c:v>k 1.1.2004 </c:v>
                  </c:pt>
                  <c:pt idx="1">
                    <c:v>k 31.12.2004 </c:v>
                  </c:pt>
                  <c:pt idx="2">
                    <c:v>k 31.3.2005</c:v>
                  </c:pt>
                  <c:pt idx="3">
                    <c:v>k 30.6.2005</c:v>
                  </c:pt>
                  <c:pt idx="4">
                    <c:v>k 30.09.2005</c:v>
                  </c:pt>
                  <c:pt idx="5">
                    <c:v>k 31.12.2005</c:v>
                  </c:pt>
                  <c:pt idx="6">
                    <c:v>k 31.3.2006</c:v>
                  </c:pt>
                  <c:pt idx="7">
                    <c:v>k 31.6.2006</c:v>
                  </c:pt>
                  <c:pt idx="8">
                    <c:v>k 30.9.2006</c:v>
                  </c:pt>
                  <c:pt idx="9">
                    <c:v>k 31.12.2006</c:v>
                  </c:pt>
                  <c:pt idx="10">
                    <c:v>k 31.3.2007</c:v>
                  </c:pt>
                  <c:pt idx="11">
                    <c:v>k 30.6.2007</c:v>
                  </c:pt>
                </c:lvl>
              </c:multiLvlStrCache>
            </c:multiLvlStrRef>
          </c:cat>
          <c:val>
            <c:numRef>
              <c:f>'Pomocný k p.č.8'!$B$5:$M$5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10.52205195</c:v>
                </c:pt>
                <c:pt idx="5">
                  <c:v>246.337622</c:v>
                </c:pt>
                <c:pt idx="6">
                  <c:v>449</c:v>
                </c:pt>
                <c:pt idx="7">
                  <c:v>872</c:v>
                </c:pt>
                <c:pt idx="8">
                  <c:v>1292</c:v>
                </c:pt>
                <c:pt idx="9">
                  <c:v>1804</c:v>
                </c:pt>
                <c:pt idx="10">
                  <c:v>2269</c:v>
                </c:pt>
                <c:pt idx="11">
                  <c:v>2598</c:v>
                </c:pt>
              </c:numCache>
            </c:numRef>
          </c:val>
          <c:smooth val="0"/>
        </c:ser>
        <c:marker val="1"/>
        <c:axId val="36060902"/>
        <c:axId val="56112663"/>
      </c:line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500" b="0" i="0" u="none" baseline="0"/>
            </a:pPr>
          </a:p>
        </c:txPr>
        <c:crossAx val="56112663"/>
        <c:crosses val="autoZero"/>
        <c:auto val="1"/>
        <c:lblOffset val="100"/>
        <c:noMultiLvlLbl val="0"/>
      </c:catAx>
      <c:valAx>
        <c:axId val="5611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6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CIP Interreg IIIA RA-SR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'Pomocný k p.č.8'!$A$33</c:f>
              <c:strCache>
                <c:ptCount val="1"/>
                <c:pt idx="0">
                  <c:v>Interreg IIIA RA-SR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'Pomocný k p.č.8'!$B$31:$M$32</c:f>
              <c:multiLvlStrCache>
                <c:ptCount val="12"/>
                <c:lvl>
                  <c:pt idx="0">
                    <c:v>k 1.1.2004 </c:v>
                  </c:pt>
                  <c:pt idx="1">
                    <c:v>k 31.12.2004 </c:v>
                  </c:pt>
                  <c:pt idx="2">
                    <c:v>k 31.3.2005</c:v>
                  </c:pt>
                  <c:pt idx="3">
                    <c:v>k 30.6.2005</c:v>
                  </c:pt>
                  <c:pt idx="4">
                    <c:v>k 30.09.2005</c:v>
                  </c:pt>
                  <c:pt idx="5">
                    <c:v>k 31.12.2005</c:v>
                  </c:pt>
                  <c:pt idx="6">
                    <c:v>k 31.3.2006</c:v>
                  </c:pt>
                  <c:pt idx="7">
                    <c:v>k 31.6.2006</c:v>
                  </c:pt>
                  <c:pt idx="8">
                    <c:v>k 30.9.2006</c:v>
                  </c:pt>
                  <c:pt idx="9">
                    <c:v>k 31.12.2006</c:v>
                  </c:pt>
                  <c:pt idx="10">
                    <c:v>k 31.3.2007</c:v>
                  </c:pt>
                  <c:pt idx="11">
                    <c:v>k 30.6.2007</c:v>
                  </c:pt>
                </c:lvl>
              </c:multiLvlStrCache>
            </c:multiLvlStrRef>
          </c:cat>
          <c:val>
            <c:numRef>
              <c:f>'Pomocný k p.č.8'!$B$33:$M$33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2.43</c:v>
                </c:pt>
                <c:pt idx="4">
                  <c:v>2.86</c:v>
                </c:pt>
                <c:pt idx="5">
                  <c:v>3.43</c:v>
                </c:pt>
                <c:pt idx="6">
                  <c:v>5</c:v>
                </c:pt>
                <c:pt idx="7">
                  <c:v>16</c:v>
                </c:pt>
                <c:pt idx="8">
                  <c:v>27</c:v>
                </c:pt>
                <c:pt idx="9">
                  <c:v>63</c:v>
                </c:pt>
                <c:pt idx="10">
                  <c:v>68</c:v>
                </c:pt>
                <c:pt idx="11">
                  <c:v>77</c:v>
                </c:pt>
              </c:numCache>
            </c:numRef>
          </c:val>
          <c:smooth val="0"/>
        </c:ser>
        <c:marker val="1"/>
        <c:axId val="35251920"/>
        <c:axId val="48831825"/>
      </c:line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500" b="0" i="0" u="none" baseline="0"/>
            </a:pPr>
          </a:p>
        </c:txPr>
        <c:crossAx val="48831825"/>
        <c:crosses val="autoZero"/>
        <c:auto val="1"/>
        <c:lblOffset val="100"/>
        <c:noMultiLvlLbl val="0"/>
      </c:catAx>
      <c:valAx>
        <c:axId val="48831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v mil. SKK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51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0.66275</cdr:x>
      <cdr:y>0.58675</cdr:y>
    </cdr:from>
    <cdr:to>
      <cdr:x>0.702</cdr:x>
      <cdr:y>0.62675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1181100"/>
          <a:ext cx="104775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276225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9525" y="723900"/>
        <a:ext cx="27051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2</xdr:row>
      <xdr:rowOff>152400</xdr:rowOff>
    </xdr:from>
    <xdr:to>
      <xdr:col>8</xdr:col>
      <xdr:colOff>600075</xdr:colOff>
      <xdr:row>15</xdr:row>
      <xdr:rowOff>57150</xdr:rowOff>
    </xdr:to>
    <xdr:graphicFrame>
      <xdr:nvGraphicFramePr>
        <xdr:cNvPr id="2" name="Chart 2"/>
        <xdr:cNvGraphicFramePr/>
      </xdr:nvGraphicFramePr>
      <xdr:xfrm>
        <a:off x="2876550" y="714375"/>
        <a:ext cx="26003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438150</xdr:colOff>
      <xdr:row>43</xdr:row>
      <xdr:rowOff>133350</xdr:rowOff>
    </xdr:from>
    <xdr:to>
      <xdr:col>9</xdr:col>
      <xdr:colOff>104775</xdr:colOff>
      <xdr:row>56</xdr:row>
      <xdr:rowOff>47625</xdr:rowOff>
    </xdr:to>
    <xdr:graphicFrame>
      <xdr:nvGraphicFramePr>
        <xdr:cNvPr id="3" name="Chart 3"/>
        <xdr:cNvGraphicFramePr/>
      </xdr:nvGraphicFramePr>
      <xdr:xfrm>
        <a:off x="2876550" y="7334250"/>
        <a:ext cx="271462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428625</xdr:colOff>
      <xdr:row>16</xdr:row>
      <xdr:rowOff>0</xdr:rowOff>
    </xdr:from>
    <xdr:to>
      <xdr:col>8</xdr:col>
      <xdr:colOff>600075</xdr:colOff>
      <xdr:row>28</xdr:row>
      <xdr:rowOff>76200</xdr:rowOff>
    </xdr:to>
    <xdr:graphicFrame>
      <xdr:nvGraphicFramePr>
        <xdr:cNvPr id="4" name="Chart 4"/>
        <xdr:cNvGraphicFramePr/>
      </xdr:nvGraphicFramePr>
      <xdr:xfrm>
        <a:off x="2867025" y="2828925"/>
        <a:ext cx="2609850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71</xdr:row>
      <xdr:rowOff>66675</xdr:rowOff>
    </xdr:from>
    <xdr:to>
      <xdr:col>4</xdr:col>
      <xdr:colOff>323850</xdr:colOff>
      <xdr:row>83</xdr:row>
      <xdr:rowOff>142875</xdr:rowOff>
    </xdr:to>
    <xdr:graphicFrame>
      <xdr:nvGraphicFramePr>
        <xdr:cNvPr id="5" name="Chart 5"/>
        <xdr:cNvGraphicFramePr/>
      </xdr:nvGraphicFramePr>
      <xdr:xfrm>
        <a:off x="38100" y="11801475"/>
        <a:ext cx="2724150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</xdr:row>
      <xdr:rowOff>152400</xdr:rowOff>
    </xdr:from>
    <xdr:to>
      <xdr:col>4</xdr:col>
      <xdr:colOff>276225</xdr:colOff>
      <xdr:row>28</xdr:row>
      <xdr:rowOff>66675</xdr:rowOff>
    </xdr:to>
    <xdr:graphicFrame>
      <xdr:nvGraphicFramePr>
        <xdr:cNvPr id="6" name="Chart 6"/>
        <xdr:cNvGraphicFramePr/>
      </xdr:nvGraphicFramePr>
      <xdr:xfrm>
        <a:off x="66675" y="2819400"/>
        <a:ext cx="2647950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29</xdr:row>
      <xdr:rowOff>28575</xdr:rowOff>
    </xdr:from>
    <xdr:to>
      <xdr:col>4</xdr:col>
      <xdr:colOff>342900</xdr:colOff>
      <xdr:row>42</xdr:row>
      <xdr:rowOff>9525</xdr:rowOff>
    </xdr:to>
    <xdr:graphicFrame>
      <xdr:nvGraphicFramePr>
        <xdr:cNvPr id="7" name="Chart 7"/>
        <xdr:cNvGraphicFramePr/>
      </xdr:nvGraphicFramePr>
      <xdr:xfrm>
        <a:off x="47625" y="4962525"/>
        <a:ext cx="2733675" cy="2085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428625</xdr:colOff>
      <xdr:row>29</xdr:row>
      <xdr:rowOff>47625</xdr:rowOff>
    </xdr:from>
    <xdr:to>
      <xdr:col>9</xdr:col>
      <xdr:colOff>47625</xdr:colOff>
      <xdr:row>42</xdr:row>
      <xdr:rowOff>28575</xdr:rowOff>
    </xdr:to>
    <xdr:graphicFrame>
      <xdr:nvGraphicFramePr>
        <xdr:cNvPr id="8" name="Chart 8"/>
        <xdr:cNvGraphicFramePr/>
      </xdr:nvGraphicFramePr>
      <xdr:xfrm>
        <a:off x="2867025" y="4981575"/>
        <a:ext cx="266700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43</xdr:row>
      <xdr:rowOff>104775</xdr:rowOff>
    </xdr:from>
    <xdr:to>
      <xdr:col>4</xdr:col>
      <xdr:colOff>285750</xdr:colOff>
      <xdr:row>56</xdr:row>
      <xdr:rowOff>28575</xdr:rowOff>
    </xdr:to>
    <xdr:graphicFrame>
      <xdr:nvGraphicFramePr>
        <xdr:cNvPr id="9" name="Chart 9"/>
        <xdr:cNvGraphicFramePr/>
      </xdr:nvGraphicFramePr>
      <xdr:xfrm>
        <a:off x="0" y="7305675"/>
        <a:ext cx="2724150" cy="2028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457200</xdr:colOff>
      <xdr:row>57</xdr:row>
      <xdr:rowOff>95250</xdr:rowOff>
    </xdr:from>
    <xdr:to>
      <xdr:col>9</xdr:col>
      <xdr:colOff>142875</xdr:colOff>
      <xdr:row>70</xdr:row>
      <xdr:rowOff>28575</xdr:rowOff>
    </xdr:to>
    <xdr:graphicFrame>
      <xdr:nvGraphicFramePr>
        <xdr:cNvPr id="10" name="Chart 10"/>
        <xdr:cNvGraphicFramePr/>
      </xdr:nvGraphicFramePr>
      <xdr:xfrm>
        <a:off x="2895600" y="9563100"/>
        <a:ext cx="2733675" cy="2038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57</xdr:row>
      <xdr:rowOff>76200</xdr:rowOff>
    </xdr:from>
    <xdr:to>
      <xdr:col>4</xdr:col>
      <xdr:colOff>323850</xdr:colOff>
      <xdr:row>70</xdr:row>
      <xdr:rowOff>19050</xdr:rowOff>
    </xdr:to>
    <xdr:graphicFrame>
      <xdr:nvGraphicFramePr>
        <xdr:cNvPr id="11" name="Chart 11"/>
        <xdr:cNvGraphicFramePr/>
      </xdr:nvGraphicFramePr>
      <xdr:xfrm>
        <a:off x="19050" y="9544050"/>
        <a:ext cx="2743200" cy="204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133350</xdr:colOff>
      <xdr:row>6</xdr:row>
      <xdr:rowOff>47625</xdr:rowOff>
    </xdr:from>
    <xdr:to>
      <xdr:col>38</xdr:col>
      <xdr:colOff>28575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4117300" y="1228725"/>
        <a:ext cx="53816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3">
      <selection activeCell="B18" sqref="B18"/>
    </sheetView>
  </sheetViews>
  <sheetFormatPr defaultColWidth="9.140625" defaultRowHeight="12.75"/>
  <cols>
    <col min="1" max="1" width="20.28125" style="1" customWidth="1"/>
    <col min="2" max="2" width="13.00390625" style="1" customWidth="1"/>
    <col min="3" max="3" width="9.8515625" style="1" hidden="1" customWidth="1"/>
    <col min="4" max="4" width="11.28125" style="1" hidden="1" customWidth="1"/>
    <col min="5" max="5" width="12.28125" style="1" bestFit="1" customWidth="1"/>
    <col min="6" max="6" width="13.00390625" style="1" customWidth="1"/>
    <col min="7" max="16384" width="9.140625" style="1" customWidth="1"/>
  </cols>
  <sheetData>
    <row r="1" ht="15.75">
      <c r="A1" s="3" t="s">
        <v>28</v>
      </c>
    </row>
    <row r="2" ht="13.5" thickBot="1">
      <c r="A2" s="2"/>
    </row>
    <row r="3" spans="1:4" ht="90.75" customHeight="1" thickBot="1" thickTop="1">
      <c r="A3" s="4"/>
      <c r="B3" s="375" t="s">
        <v>3</v>
      </c>
      <c r="C3" s="376"/>
      <c r="D3" s="377"/>
    </row>
    <row r="4" spans="1:4" ht="68.25" customHeight="1" thickBot="1">
      <c r="A4" s="8"/>
      <c r="B4" s="17" t="s">
        <v>10</v>
      </c>
      <c r="C4" s="11" t="s">
        <v>11</v>
      </c>
      <c r="D4" s="18" t="s">
        <v>0</v>
      </c>
    </row>
    <row r="5" spans="1:4" ht="29.25" customHeight="1" thickBot="1" thickTop="1">
      <c r="A5" s="22" t="s">
        <v>14</v>
      </c>
      <c r="B5" s="32">
        <v>0</v>
      </c>
      <c r="C5" s="26"/>
      <c r="D5" s="120"/>
    </row>
    <row r="6" spans="1:4" s="44" customFormat="1" ht="27.75" customHeight="1" thickBot="1">
      <c r="A6" s="22" t="s">
        <v>15</v>
      </c>
      <c r="B6" s="28">
        <v>87560359</v>
      </c>
      <c r="C6" s="29">
        <v>22545602.35</v>
      </c>
      <c r="D6" s="39">
        <v>110105961.35</v>
      </c>
    </row>
    <row r="7" spans="1:4" ht="27.75" customHeight="1" thickBot="1">
      <c r="A7" s="45" t="s">
        <v>16</v>
      </c>
      <c r="B7" s="46">
        <v>84571192.57</v>
      </c>
      <c r="C7" s="49">
        <v>21549213.53</v>
      </c>
      <c r="D7" s="54">
        <v>106120406.1</v>
      </c>
    </row>
    <row r="8" spans="1:4" ht="27.75" customHeight="1" thickBot="1">
      <c r="A8" s="45" t="s">
        <v>17</v>
      </c>
      <c r="B8" s="46">
        <v>2989166.43</v>
      </c>
      <c r="C8" s="49">
        <v>996388.82</v>
      </c>
      <c r="D8" s="54">
        <v>3985555.25</v>
      </c>
    </row>
    <row r="9" spans="1:4" ht="42" customHeight="1" thickBot="1">
      <c r="A9" s="22" t="s">
        <v>18</v>
      </c>
      <c r="B9" s="62">
        <v>0</v>
      </c>
      <c r="C9" s="61"/>
      <c r="D9" s="39"/>
    </row>
    <row r="10" spans="1:4" s="44" customFormat="1" ht="32.25" customHeight="1" thickBot="1">
      <c r="A10" s="22" t="s">
        <v>19</v>
      </c>
      <c r="B10" s="66">
        <v>24502558.41</v>
      </c>
      <c r="C10" s="64">
        <v>8167520.54</v>
      </c>
      <c r="D10" s="39">
        <v>32670078.95</v>
      </c>
    </row>
    <row r="11" spans="1:4" ht="27" customHeight="1" thickBot="1">
      <c r="A11" s="68" t="s">
        <v>20</v>
      </c>
      <c r="B11" s="51">
        <v>5666075.98</v>
      </c>
      <c r="C11" s="49">
        <v>1888693.02</v>
      </c>
      <c r="D11" s="54">
        <v>7554769</v>
      </c>
    </row>
    <row r="12" spans="1:4" ht="27" customHeight="1" thickBot="1">
      <c r="A12" s="45" t="s">
        <v>21</v>
      </c>
      <c r="B12" s="51">
        <v>6367448.18</v>
      </c>
      <c r="C12" s="49">
        <v>2122482.77</v>
      </c>
      <c r="D12" s="54">
        <v>8489930.95</v>
      </c>
    </row>
    <row r="13" spans="1:4" ht="27" customHeight="1" thickBot="1">
      <c r="A13" s="45" t="s">
        <v>22</v>
      </c>
      <c r="B13" s="51">
        <v>12469034.25</v>
      </c>
      <c r="C13" s="69">
        <v>4156344.75</v>
      </c>
      <c r="D13" s="54">
        <v>16625379</v>
      </c>
    </row>
    <row r="14" spans="1:4" s="44" customFormat="1" ht="28.5" customHeight="1" thickBot="1">
      <c r="A14" s="22" t="s">
        <v>23</v>
      </c>
      <c r="B14" s="28">
        <v>1269215.5</v>
      </c>
      <c r="C14" s="70">
        <v>1269215.5</v>
      </c>
      <c r="D14" s="39">
        <v>2538431</v>
      </c>
    </row>
    <row r="15" spans="1:4" s="44" customFormat="1" ht="21.75" customHeight="1" thickBot="1">
      <c r="A15" s="71" t="s">
        <v>24</v>
      </c>
      <c r="B15" s="76">
        <v>4220776.04</v>
      </c>
      <c r="C15" s="75">
        <v>4220778.1</v>
      </c>
      <c r="D15" s="39">
        <v>8441554.14</v>
      </c>
    </row>
    <row r="16" spans="1:4" ht="21.75" customHeight="1" thickBot="1">
      <c r="A16" s="78" t="s">
        <v>16</v>
      </c>
      <c r="B16" s="83">
        <v>3664953.48</v>
      </c>
      <c r="C16" s="49">
        <v>3664955.51</v>
      </c>
      <c r="D16" s="84">
        <v>7329908.99</v>
      </c>
    </row>
    <row r="17" spans="1:4" ht="21.75" customHeight="1" thickBot="1">
      <c r="A17" s="45" t="s">
        <v>17</v>
      </c>
      <c r="B17" s="86">
        <v>555822.56</v>
      </c>
      <c r="C17" s="85">
        <v>555822.59</v>
      </c>
      <c r="D17" s="54">
        <v>1111645.15</v>
      </c>
    </row>
    <row r="18" spans="1:4" ht="31.5" customHeight="1" thickBot="1">
      <c r="A18" s="87" t="s">
        <v>25</v>
      </c>
      <c r="B18" s="94">
        <v>352996.5</v>
      </c>
      <c r="C18" s="91">
        <v>117665.5</v>
      </c>
      <c r="D18" s="118">
        <v>470662</v>
      </c>
    </row>
    <row r="19" spans="1:4" ht="21" customHeight="1" thickBot="1">
      <c r="A19" s="71" t="s">
        <v>26</v>
      </c>
      <c r="B19" s="100">
        <v>0</v>
      </c>
      <c r="C19" s="96"/>
      <c r="D19" s="119"/>
    </row>
    <row r="20" spans="1:4" ht="19.5" customHeight="1" thickBot="1" thickTop="1">
      <c r="A20" s="105" t="s">
        <v>0</v>
      </c>
      <c r="B20" s="111">
        <f>B5+B6+B9+B10+B14+B15+B18+B19</f>
        <v>117905905.45</v>
      </c>
      <c r="C20" s="109">
        <f>C6+C10+C14+C15+C18</f>
        <v>36320781.99</v>
      </c>
      <c r="D20" s="112">
        <f>B20+C20</f>
        <v>154226687.44</v>
      </c>
    </row>
    <row r="21" ht="27.75" customHeight="1" hidden="1"/>
    <row r="22" ht="0.75" customHeight="1" hidden="1"/>
    <row r="23" ht="13.5" hidden="1" thickTop="1"/>
    <row r="24" ht="13.5" hidden="1" thickTop="1"/>
    <row r="25" ht="13.5" hidden="1" thickTop="1"/>
    <row r="26" ht="13.5" hidden="1" thickTop="1"/>
    <row r="27" ht="13.5" hidden="1" thickTop="1"/>
    <row r="28" ht="31.5" customHeight="1" hidden="1">
      <c r="D28" s="117">
        <f>B20+C20</f>
        <v>154226687.44</v>
      </c>
    </row>
    <row r="29" ht="3" customHeight="1" hidden="1"/>
    <row r="30" ht="2.25" customHeight="1" hidden="1"/>
    <row r="31" ht="13.5" customHeight="1" hidden="1"/>
    <row r="32" ht="20.25" customHeight="1" hidden="1"/>
    <row r="33" ht="13.5" hidden="1" thickTop="1">
      <c r="A33" s="1">
        <v>1324968</v>
      </c>
    </row>
    <row r="34" spans="1:4" ht="13.5" hidden="1" thickTop="1">
      <c r="A34" s="1">
        <v>5640879</v>
      </c>
      <c r="B34" s="1">
        <v>1720046.09</v>
      </c>
      <c r="C34" s="1">
        <v>1720047.1</v>
      </c>
      <c r="D34" s="1">
        <v>3440093.19</v>
      </c>
    </row>
    <row r="35" spans="1:4" ht="13.5" hidden="1" thickTop="1">
      <c r="A35" s="1">
        <v>455480.25</v>
      </c>
      <c r="B35" s="1">
        <v>627790.26</v>
      </c>
      <c r="C35" s="1">
        <v>627790.26</v>
      </c>
      <c r="D35" s="1">
        <v>1255580.52</v>
      </c>
    </row>
    <row r="36" spans="1:4" ht="13.5" hidden="1" thickTop="1">
      <c r="A36" s="1">
        <f>A33+A34+A35</f>
        <v>7421327.25</v>
      </c>
      <c r="B36" s="1">
        <v>391684.38</v>
      </c>
      <c r="C36" s="1">
        <v>391684.4</v>
      </c>
      <c r="D36" s="1">
        <v>783368.78</v>
      </c>
    </row>
    <row r="37" spans="2:4" ht="13.5" hidden="1" thickTop="1">
      <c r="B37" s="1">
        <f>B34+B36</f>
        <v>2111730.47</v>
      </c>
      <c r="C37" s="1">
        <f>C34+C36</f>
        <v>2111731.5</v>
      </c>
      <c r="D37" s="1">
        <f>D34+D36</f>
        <v>4223461.97</v>
      </c>
    </row>
    <row r="38" ht="13.5" hidden="1" thickTop="1">
      <c r="A38" s="1">
        <v>361944</v>
      </c>
    </row>
    <row r="39" ht="13.5" hidden="1" thickTop="1"/>
    <row r="40" ht="13.5" hidden="1" thickTop="1">
      <c r="A40" s="1">
        <v>3325179.68</v>
      </c>
    </row>
    <row r="41" ht="18" customHeight="1" thickTop="1">
      <c r="A41" s="1" t="s">
        <v>27</v>
      </c>
    </row>
    <row r="42" ht="0.75" customHeight="1"/>
    <row r="43" ht="15.75" customHeight="1" hidden="1"/>
    <row r="44" spans="2:3" ht="12.75" hidden="1">
      <c r="B44" s="117">
        <f>B6+B10+B14+B15+B18</f>
        <v>117905905.45</v>
      </c>
      <c r="C44" s="117">
        <f>C6+C10+C14+C15+C18</f>
        <v>36320781.99</v>
      </c>
    </row>
  </sheetData>
  <mergeCells count="1">
    <mergeCell ref="B3:D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workbookViewId="0" topLeftCell="A10">
      <selection activeCell="Y8" sqref="Y8"/>
    </sheetView>
  </sheetViews>
  <sheetFormatPr defaultColWidth="9.140625" defaultRowHeight="12.75"/>
  <cols>
    <col min="1" max="1" width="20.28125" style="1" customWidth="1"/>
    <col min="2" max="2" width="14.28125" style="1" hidden="1" customWidth="1"/>
    <col min="3" max="3" width="13.00390625" style="1" hidden="1" customWidth="1"/>
    <col min="4" max="4" width="11.140625" style="1" hidden="1" customWidth="1"/>
    <col min="5" max="5" width="9.8515625" style="1" hidden="1" customWidth="1"/>
    <col min="6" max="6" width="11.28125" style="1" hidden="1" customWidth="1"/>
    <col min="7" max="8" width="13.00390625" style="1" hidden="1" customWidth="1"/>
    <col min="9" max="9" width="13.140625" style="1" hidden="1" customWidth="1"/>
    <col min="10" max="10" width="13.57421875" style="1" hidden="1" customWidth="1"/>
    <col min="11" max="11" width="12.8515625" style="1" hidden="1" customWidth="1"/>
    <col min="12" max="12" width="14.00390625" style="1" hidden="1" customWidth="1"/>
    <col min="13" max="14" width="11.28125" style="1" hidden="1" customWidth="1"/>
    <col min="15" max="15" width="12.140625" style="1" hidden="1" customWidth="1"/>
    <col min="16" max="16" width="12.140625" style="1" customWidth="1"/>
    <col min="17" max="18" width="12.140625" style="1" hidden="1" customWidth="1"/>
    <col min="19" max="19" width="11.28125" style="1" hidden="1" customWidth="1"/>
    <col min="20" max="20" width="12.421875" style="1" hidden="1" customWidth="1"/>
    <col min="21" max="21" width="11.28125" style="1" hidden="1" customWidth="1"/>
    <col min="22" max="22" width="11.140625" style="1" hidden="1" customWidth="1"/>
    <col min="23" max="23" width="12.28125" style="1" bestFit="1" customWidth="1"/>
    <col min="24" max="24" width="13.00390625" style="1" customWidth="1"/>
    <col min="25" max="16384" width="9.140625" style="1" customWidth="1"/>
  </cols>
  <sheetData>
    <row r="1" spans="1:2" ht="15.75">
      <c r="A1" s="3" t="s">
        <v>51</v>
      </c>
      <c r="B1" s="2"/>
    </row>
    <row r="2" spans="1:2" ht="13.5" thickBot="1">
      <c r="A2" s="2"/>
      <c r="B2" s="2"/>
    </row>
    <row r="3" spans="1:22" ht="90.75" customHeight="1" thickBot="1" thickTop="1">
      <c r="A3" s="4"/>
      <c r="B3" s="5" t="s">
        <v>1</v>
      </c>
      <c r="C3" s="6" t="s">
        <v>2</v>
      </c>
      <c r="D3" s="376" t="s">
        <v>3</v>
      </c>
      <c r="E3" s="376"/>
      <c r="F3" s="379"/>
      <c r="G3" s="375" t="s">
        <v>4</v>
      </c>
      <c r="H3" s="379"/>
      <c r="I3" s="377"/>
      <c r="J3" s="376" t="s">
        <v>5</v>
      </c>
      <c r="K3" s="376"/>
      <c r="L3" s="379"/>
      <c r="M3" s="375" t="s">
        <v>6</v>
      </c>
      <c r="N3" s="376"/>
      <c r="O3" s="377"/>
      <c r="P3" s="375" t="s">
        <v>52</v>
      </c>
      <c r="Q3" s="376"/>
      <c r="R3" s="377"/>
      <c r="S3" s="6" t="s">
        <v>7</v>
      </c>
      <c r="T3" s="7" t="s">
        <v>8</v>
      </c>
      <c r="U3" s="375" t="s">
        <v>9</v>
      </c>
      <c r="V3" s="378"/>
    </row>
    <row r="4" spans="1:22" ht="68.25" customHeight="1" thickBot="1">
      <c r="A4" s="8"/>
      <c r="B4" s="9" t="s">
        <v>10</v>
      </c>
      <c r="C4" s="10"/>
      <c r="D4" s="11" t="s">
        <v>10</v>
      </c>
      <c r="E4" s="11" t="s">
        <v>11</v>
      </c>
      <c r="F4" s="12" t="s">
        <v>0</v>
      </c>
      <c r="G4" s="13" t="s">
        <v>12</v>
      </c>
      <c r="H4" s="14" t="s">
        <v>13</v>
      </c>
      <c r="I4" s="15" t="s">
        <v>0</v>
      </c>
      <c r="J4" s="14" t="s">
        <v>10</v>
      </c>
      <c r="K4" s="14" t="s">
        <v>11</v>
      </c>
      <c r="L4" s="16" t="s">
        <v>0</v>
      </c>
      <c r="M4" s="17" t="s">
        <v>10</v>
      </c>
      <c r="N4" s="11" t="s">
        <v>11</v>
      </c>
      <c r="O4" s="18" t="s">
        <v>0</v>
      </c>
      <c r="P4" s="17" t="s">
        <v>10</v>
      </c>
      <c r="Q4" s="11" t="s">
        <v>11</v>
      </c>
      <c r="R4" s="18" t="s">
        <v>0</v>
      </c>
      <c r="S4" s="19" t="s">
        <v>10</v>
      </c>
      <c r="T4" s="19" t="s">
        <v>10</v>
      </c>
      <c r="U4" s="20" t="s">
        <v>10</v>
      </c>
      <c r="V4" s="21" t="s">
        <v>11</v>
      </c>
    </row>
    <row r="5" spans="1:22" ht="29.25" customHeight="1" thickBot="1" thickTop="1">
      <c r="A5" s="22" t="s">
        <v>14</v>
      </c>
      <c r="B5" s="23">
        <v>5746005954</v>
      </c>
      <c r="C5" s="24">
        <v>574600595.4</v>
      </c>
      <c r="D5" s="25"/>
      <c r="E5" s="26"/>
      <c r="F5" s="27"/>
      <c r="G5" s="28">
        <v>329749686.095377</v>
      </c>
      <c r="H5" s="29">
        <v>144600000</v>
      </c>
      <c r="I5" s="30">
        <f>G5+H5</f>
        <v>474349686.095377</v>
      </c>
      <c r="J5" s="29">
        <v>1303542000</v>
      </c>
      <c r="K5" s="29">
        <v>466527000</v>
      </c>
      <c r="L5" s="31">
        <f>J5+K5</f>
        <v>1770069000</v>
      </c>
      <c r="M5" s="32"/>
      <c r="N5" s="26"/>
      <c r="O5" s="33"/>
      <c r="P5" s="32">
        <f>D5+M5</f>
        <v>0</v>
      </c>
      <c r="Q5" s="26">
        <f>E5+N5</f>
        <v>0</v>
      </c>
      <c r="R5" s="33">
        <f>P5+Q5</f>
        <v>0</v>
      </c>
      <c r="S5" s="34">
        <f>100*((D5+M5)/C5)</f>
        <v>0</v>
      </c>
      <c r="T5" s="35">
        <f>100*((D5+M5)/B5)</f>
        <v>0</v>
      </c>
      <c r="U5" s="36">
        <f>100*((D5+M5)/(D5+J5))</f>
        <v>0</v>
      </c>
      <c r="V5" s="37">
        <f>100*((E5+N5)/(E5+H5+K5))</f>
        <v>0</v>
      </c>
    </row>
    <row r="6" spans="1:22" s="44" customFormat="1" ht="27.75" customHeight="1" thickBot="1">
      <c r="A6" s="22" t="s">
        <v>15</v>
      </c>
      <c r="B6" s="23">
        <v>10810275074</v>
      </c>
      <c r="C6" s="24">
        <v>1081027508.5700402</v>
      </c>
      <c r="D6" s="29">
        <v>87560359</v>
      </c>
      <c r="E6" s="29">
        <v>22545602.35</v>
      </c>
      <c r="F6" s="38">
        <v>110105961.35</v>
      </c>
      <c r="G6" s="28">
        <f>G7+G8</f>
        <v>795579619.492718</v>
      </c>
      <c r="H6" s="29">
        <f>H7+H8</f>
        <v>230564181.06</v>
      </c>
      <c r="I6" s="30">
        <f aca="true" t="shared" si="0" ref="I6:I20">G6+H6</f>
        <v>1026143800.5527179</v>
      </c>
      <c r="J6" s="29">
        <f>J7+J8</f>
        <v>2299246000</v>
      </c>
      <c r="K6" s="29">
        <f>K7+K8</f>
        <v>668246000</v>
      </c>
      <c r="L6" s="31">
        <f aca="true" t="shared" si="1" ref="L6:L20">J6+K6</f>
        <v>2967492000</v>
      </c>
      <c r="M6" s="28"/>
      <c r="N6" s="29"/>
      <c r="O6" s="39"/>
      <c r="P6" s="28">
        <f aca="true" t="shared" si="2" ref="P6:P20">D6+M6</f>
        <v>87560359</v>
      </c>
      <c r="Q6" s="29">
        <f aca="true" t="shared" si="3" ref="Q6:Q20">E6+N6</f>
        <v>22545602.35</v>
      </c>
      <c r="R6" s="39">
        <f aca="true" t="shared" si="4" ref="R6:R20">P6+Q6</f>
        <v>110105961.35</v>
      </c>
      <c r="S6" s="40">
        <f>100*((D6+M6)/C6)</f>
        <v>8.099734586386516</v>
      </c>
      <c r="T6" s="41">
        <f>100*((D6+M6)/B6)</f>
        <v>0.809973459515319</v>
      </c>
      <c r="U6" s="42">
        <f>100*((D6+M6)/(D6+J6))</f>
        <v>3.668515406364392</v>
      </c>
      <c r="V6" s="43">
        <f>100*((E6+N6)/(E6+H6+K6))</f>
        <v>2.4470028577404923</v>
      </c>
    </row>
    <row r="7" spans="1:22" ht="27.75" customHeight="1" thickBot="1">
      <c r="A7" s="45" t="s">
        <v>16</v>
      </c>
      <c r="B7" s="46"/>
      <c r="C7" s="47"/>
      <c r="D7" s="48">
        <v>84571192.57</v>
      </c>
      <c r="E7" s="49">
        <v>21549213.53</v>
      </c>
      <c r="F7" s="50">
        <v>106120406.1</v>
      </c>
      <c r="G7" s="51">
        <v>641401279.477036</v>
      </c>
      <c r="H7" s="52">
        <v>184342622</v>
      </c>
      <c r="I7" s="53">
        <f t="shared" si="0"/>
        <v>825743901.477036</v>
      </c>
      <c r="J7" s="52">
        <v>1783673000</v>
      </c>
      <c r="K7" s="52">
        <v>518777000</v>
      </c>
      <c r="L7" s="48">
        <f t="shared" si="1"/>
        <v>2302450000</v>
      </c>
      <c r="M7" s="46"/>
      <c r="N7" s="49"/>
      <c r="O7" s="54"/>
      <c r="P7" s="46">
        <f t="shared" si="2"/>
        <v>84571192.57</v>
      </c>
      <c r="Q7" s="49">
        <f t="shared" si="3"/>
        <v>21549213.53</v>
      </c>
      <c r="R7" s="54">
        <f t="shared" si="4"/>
        <v>106120406.1</v>
      </c>
      <c r="S7" s="55"/>
      <c r="T7" s="56"/>
      <c r="U7" s="57"/>
      <c r="V7" s="58"/>
    </row>
    <row r="8" spans="1:22" ht="27.75" customHeight="1" thickBot="1">
      <c r="A8" s="45" t="s">
        <v>17</v>
      </c>
      <c r="B8" s="46"/>
      <c r="C8" s="47"/>
      <c r="D8" s="48">
        <v>2989166.43</v>
      </c>
      <c r="E8" s="49">
        <v>996388.82</v>
      </c>
      <c r="F8" s="50">
        <v>3985555.25</v>
      </c>
      <c r="G8" s="51">
        <v>154178340.015682</v>
      </c>
      <c r="H8" s="52">
        <v>46221559.06</v>
      </c>
      <c r="I8" s="53">
        <f t="shared" si="0"/>
        <v>200399899.075682</v>
      </c>
      <c r="J8" s="52">
        <v>515573000</v>
      </c>
      <c r="K8" s="52">
        <v>149469000</v>
      </c>
      <c r="L8" s="48">
        <f t="shared" si="1"/>
        <v>665042000</v>
      </c>
      <c r="M8" s="46"/>
      <c r="N8" s="49"/>
      <c r="O8" s="54"/>
      <c r="P8" s="46">
        <f t="shared" si="2"/>
        <v>2989166.43</v>
      </c>
      <c r="Q8" s="49">
        <f t="shared" si="3"/>
        <v>996388.82</v>
      </c>
      <c r="R8" s="54">
        <f t="shared" si="4"/>
        <v>3985555.25</v>
      </c>
      <c r="S8" s="55"/>
      <c r="T8" s="56"/>
      <c r="U8" s="57"/>
      <c r="V8" s="58"/>
    </row>
    <row r="9" spans="1:22" ht="42" customHeight="1" thickBot="1">
      <c r="A9" s="22" t="s">
        <v>18</v>
      </c>
      <c r="B9" s="23">
        <v>6953543506</v>
      </c>
      <c r="C9" s="59">
        <v>695354351</v>
      </c>
      <c r="D9" s="60"/>
      <c r="E9" s="61"/>
      <c r="F9" s="38"/>
      <c r="G9" s="28">
        <v>528227624.703088</v>
      </c>
      <c r="H9" s="29">
        <v>204290000</v>
      </c>
      <c r="I9" s="30">
        <f t="shared" si="0"/>
        <v>732517624.703088</v>
      </c>
      <c r="J9" s="29">
        <v>1467657000</v>
      </c>
      <c r="K9" s="29">
        <v>567430000</v>
      </c>
      <c r="L9" s="31">
        <f t="shared" si="1"/>
        <v>2035087000</v>
      </c>
      <c r="M9" s="62"/>
      <c r="N9" s="64"/>
      <c r="O9" s="39"/>
      <c r="P9" s="62">
        <f t="shared" si="2"/>
        <v>0</v>
      </c>
      <c r="Q9" s="64">
        <f t="shared" si="3"/>
        <v>0</v>
      </c>
      <c r="R9" s="39">
        <f t="shared" si="4"/>
        <v>0</v>
      </c>
      <c r="S9" s="40">
        <f>100*((D9+M9)/C9)</f>
        <v>0</v>
      </c>
      <c r="T9" s="41">
        <f>100*((D9+M9)/B9)</f>
        <v>0</v>
      </c>
      <c r="U9" s="42">
        <f>100*((D9+M9)/(D9+J9))</f>
        <v>0</v>
      </c>
      <c r="V9" s="43">
        <f>100*((E9+N9)/(E9+H9+K9))</f>
        <v>0</v>
      </c>
    </row>
    <row r="10" spans="1:22" s="44" customFormat="1" ht="32.25" customHeight="1" thickBot="1">
      <c r="A10" s="22" t="s">
        <v>19</v>
      </c>
      <c r="B10" s="23">
        <v>16049811176</v>
      </c>
      <c r="C10" s="24">
        <v>1604981115.6445</v>
      </c>
      <c r="D10" s="63">
        <v>24502558.41</v>
      </c>
      <c r="E10" s="64">
        <v>8167520.54</v>
      </c>
      <c r="F10" s="38">
        <v>32670078.95</v>
      </c>
      <c r="G10" s="65">
        <f>G11+G12+G13</f>
        <v>1638405551.025952</v>
      </c>
      <c r="H10" s="29">
        <f>H11+H12+H13</f>
        <v>440087829.65</v>
      </c>
      <c r="I10" s="30">
        <f t="shared" si="0"/>
        <v>2078493380.675952</v>
      </c>
      <c r="J10" s="29">
        <f>J11+J12+J13</f>
        <v>5219791000</v>
      </c>
      <c r="K10" s="29">
        <f>K11+K12+K13</f>
        <v>1496897000</v>
      </c>
      <c r="L10" s="31">
        <f t="shared" si="1"/>
        <v>6716688000</v>
      </c>
      <c r="M10" s="66">
        <f>M11+M12+M13</f>
        <v>1201395.12</v>
      </c>
      <c r="N10" s="64">
        <f>N11+N12+N13</f>
        <v>225261.59</v>
      </c>
      <c r="O10" s="67">
        <f>O11+O12+O13</f>
        <v>1426656.7100000002</v>
      </c>
      <c r="P10" s="66">
        <f t="shared" si="2"/>
        <v>25703953.53</v>
      </c>
      <c r="Q10" s="64">
        <f t="shared" si="3"/>
        <v>8392782.13</v>
      </c>
      <c r="R10" s="67">
        <f t="shared" si="4"/>
        <v>34096735.660000004</v>
      </c>
      <c r="S10" s="40">
        <f>100*((D10+M10)/C10)</f>
        <v>1.6015112750830256</v>
      </c>
      <c r="T10" s="41">
        <f>100*((D10+M10)/B10)</f>
        <v>0.16015112731317532</v>
      </c>
      <c r="U10" s="42">
        <f>100*((D10+M10)/(D10+J10))</f>
        <v>0.49013185939562653</v>
      </c>
      <c r="V10" s="43">
        <f>100*((E10+N10)/(E10+H10+K10))</f>
        <v>0.43147171115826505</v>
      </c>
    </row>
    <row r="11" spans="1:22" ht="27" customHeight="1" thickBot="1">
      <c r="A11" s="68" t="s">
        <v>20</v>
      </c>
      <c r="B11" s="46"/>
      <c r="C11" s="47"/>
      <c r="D11" s="52">
        <v>5666075.98</v>
      </c>
      <c r="E11" s="49">
        <v>1888693.02</v>
      </c>
      <c r="F11" s="50">
        <v>7554769</v>
      </c>
      <c r="G11" s="51">
        <v>879132523.2</v>
      </c>
      <c r="H11" s="52">
        <v>293044174.4</v>
      </c>
      <c r="I11" s="53">
        <f t="shared" si="0"/>
        <v>1172176697.6</v>
      </c>
      <c r="J11" s="52">
        <v>3334689000</v>
      </c>
      <c r="K11" s="52">
        <v>1111563000</v>
      </c>
      <c r="L11" s="48">
        <f t="shared" si="1"/>
        <v>4446252000</v>
      </c>
      <c r="M11" s="51"/>
      <c r="N11" s="49"/>
      <c r="O11" s="54"/>
      <c r="P11" s="51">
        <f t="shared" si="2"/>
        <v>5666075.98</v>
      </c>
      <c r="Q11" s="49">
        <f t="shared" si="3"/>
        <v>1888693.02</v>
      </c>
      <c r="R11" s="54">
        <f t="shared" si="4"/>
        <v>7554769</v>
      </c>
      <c r="S11" s="55"/>
      <c r="T11" s="56"/>
      <c r="U11" s="57"/>
      <c r="V11" s="58"/>
    </row>
    <row r="12" spans="1:22" ht="27" customHeight="1" thickBot="1">
      <c r="A12" s="45" t="s">
        <v>21</v>
      </c>
      <c r="B12" s="46"/>
      <c r="C12" s="47"/>
      <c r="D12" s="52">
        <v>6367448.18</v>
      </c>
      <c r="E12" s="49">
        <v>2122482.77</v>
      </c>
      <c r="F12" s="50">
        <v>8489930.95</v>
      </c>
      <c r="G12" s="51">
        <v>0</v>
      </c>
      <c r="H12" s="52">
        <v>0</v>
      </c>
      <c r="I12" s="53">
        <f t="shared" si="0"/>
        <v>0</v>
      </c>
      <c r="J12" s="52">
        <v>1106797000</v>
      </c>
      <c r="K12" s="52">
        <v>205757000</v>
      </c>
      <c r="L12" s="48">
        <f t="shared" si="1"/>
        <v>1312554000</v>
      </c>
      <c r="M12" s="51">
        <v>1201395.12</v>
      </c>
      <c r="N12" s="49">
        <v>225261.59</v>
      </c>
      <c r="O12" s="54">
        <f>M12+N12</f>
        <v>1426656.7100000002</v>
      </c>
      <c r="P12" s="51">
        <f t="shared" si="2"/>
        <v>7568843.3</v>
      </c>
      <c r="Q12" s="49">
        <f t="shared" si="3"/>
        <v>2347744.36</v>
      </c>
      <c r="R12" s="54">
        <f t="shared" si="4"/>
        <v>9916587.66</v>
      </c>
      <c r="S12" s="55"/>
      <c r="T12" s="56"/>
      <c r="U12" s="57"/>
      <c r="V12" s="58"/>
    </row>
    <row r="13" spans="1:22" ht="27" customHeight="1" thickBot="1">
      <c r="A13" s="45" t="s">
        <v>22</v>
      </c>
      <c r="B13" s="46"/>
      <c r="C13" s="47"/>
      <c r="D13" s="52">
        <v>12469034.25</v>
      </c>
      <c r="E13" s="69">
        <v>4156344.75</v>
      </c>
      <c r="F13" s="50">
        <v>16625379</v>
      </c>
      <c r="G13" s="51">
        <v>759273027.825952</v>
      </c>
      <c r="H13" s="52">
        <v>147043655.25</v>
      </c>
      <c r="I13" s="53">
        <f t="shared" si="0"/>
        <v>906316683.075952</v>
      </c>
      <c r="J13" s="52">
        <v>778305000</v>
      </c>
      <c r="K13" s="52">
        <v>179577000</v>
      </c>
      <c r="L13" s="48">
        <f t="shared" si="1"/>
        <v>957882000</v>
      </c>
      <c r="M13" s="51"/>
      <c r="N13" s="69"/>
      <c r="O13" s="54"/>
      <c r="P13" s="51">
        <f t="shared" si="2"/>
        <v>12469034.25</v>
      </c>
      <c r="Q13" s="69">
        <f t="shared" si="3"/>
        <v>4156344.75</v>
      </c>
      <c r="R13" s="54">
        <f t="shared" si="4"/>
        <v>16625379</v>
      </c>
      <c r="S13" s="55"/>
      <c r="T13" s="56"/>
      <c r="U13" s="57"/>
      <c r="V13" s="58"/>
    </row>
    <row r="14" spans="1:22" s="44" customFormat="1" ht="28.5" customHeight="1" thickBot="1">
      <c r="A14" s="22" t="s">
        <v>23</v>
      </c>
      <c r="B14" s="23">
        <v>1412392284</v>
      </c>
      <c r="C14" s="24">
        <v>141239228.4</v>
      </c>
      <c r="D14" s="29">
        <v>1269215.5</v>
      </c>
      <c r="E14" s="70">
        <v>1269215.5</v>
      </c>
      <c r="F14" s="38">
        <v>2538431</v>
      </c>
      <c r="G14" s="28">
        <v>173407377.260756</v>
      </c>
      <c r="H14" s="29">
        <v>171350784.5</v>
      </c>
      <c r="I14" s="30">
        <f t="shared" si="0"/>
        <v>344758161.760756</v>
      </c>
      <c r="J14" s="29">
        <v>371391000</v>
      </c>
      <c r="K14" s="29">
        <v>384403000</v>
      </c>
      <c r="L14" s="31">
        <f t="shared" si="1"/>
        <v>755794000</v>
      </c>
      <c r="M14" s="28"/>
      <c r="N14" s="70"/>
      <c r="O14" s="39"/>
      <c r="P14" s="28">
        <f t="shared" si="2"/>
        <v>1269215.5</v>
      </c>
      <c r="Q14" s="70">
        <f t="shared" si="3"/>
        <v>1269215.5</v>
      </c>
      <c r="R14" s="39">
        <f t="shared" si="4"/>
        <v>2538431</v>
      </c>
      <c r="S14" s="40">
        <f>100*((D14+M14)/C14)</f>
        <v>0.8986281746070484</v>
      </c>
      <c r="T14" s="41">
        <f>100*((D14+M14)/B14)</f>
        <v>0.08986281746070485</v>
      </c>
      <c r="U14" s="42">
        <f>100*((D14+M14)/(D14+J14))</f>
        <v>0.3405825057813288</v>
      </c>
      <c r="V14" s="43">
        <f>100*((E14+N14)/(E14+H14+K14))</f>
        <v>0.22785692870850935</v>
      </c>
    </row>
    <row r="15" spans="1:22" s="44" customFormat="1" ht="21.75" customHeight="1" thickBot="1">
      <c r="A15" s="71" t="s">
        <v>24</v>
      </c>
      <c r="B15" s="72">
        <v>1707710652</v>
      </c>
      <c r="C15" s="73">
        <v>170771065.20000002</v>
      </c>
      <c r="D15" s="74">
        <v>4220776.04</v>
      </c>
      <c r="E15" s="75">
        <v>4220778.1</v>
      </c>
      <c r="F15" s="38">
        <v>8441554.14</v>
      </c>
      <c r="G15" s="76">
        <f>G16+G17</f>
        <v>187543326.9504538</v>
      </c>
      <c r="H15" s="75">
        <f>H16+H17</f>
        <v>173041183.49</v>
      </c>
      <c r="I15" s="30">
        <f t="shared" si="0"/>
        <v>360584510.44045377</v>
      </c>
      <c r="J15" s="74">
        <f>J16+J17</f>
        <v>392454000</v>
      </c>
      <c r="K15" s="75">
        <f>K16+K17</f>
        <v>364330000</v>
      </c>
      <c r="L15" s="31">
        <f t="shared" si="1"/>
        <v>756784000</v>
      </c>
      <c r="M15" s="76">
        <f>M16+M17</f>
        <v>3162238.55</v>
      </c>
      <c r="N15" s="75">
        <f>N16+N17</f>
        <v>3162238.6</v>
      </c>
      <c r="O15" s="77">
        <f>O16+O17</f>
        <v>6324477.15</v>
      </c>
      <c r="P15" s="76">
        <f t="shared" si="2"/>
        <v>7383014.59</v>
      </c>
      <c r="Q15" s="75">
        <f t="shared" si="3"/>
        <v>7383016.699999999</v>
      </c>
      <c r="R15" s="77">
        <f t="shared" si="4"/>
        <v>14766031.29</v>
      </c>
      <c r="S15" s="40">
        <f>100*((D15+M15)/C15)</f>
        <v>4.323340480047553</v>
      </c>
      <c r="T15" s="41">
        <f>100*((D15+M15)/B15)</f>
        <v>0.43233404800475533</v>
      </c>
      <c r="U15" s="42">
        <f>100*((D15+M15)/(D15+J15))</f>
        <v>1.8612261318212753</v>
      </c>
      <c r="V15" s="43">
        <f>100*((E15+N15)/(E15+H15+K15))</f>
        <v>1.3632064771280976</v>
      </c>
    </row>
    <row r="16" spans="1:22" ht="21.75" customHeight="1" thickBot="1">
      <c r="A16" s="78" t="s">
        <v>16</v>
      </c>
      <c r="B16" s="79"/>
      <c r="C16" s="80"/>
      <c r="D16" s="81">
        <v>3664953.48</v>
      </c>
      <c r="E16" s="49">
        <v>3664955.51</v>
      </c>
      <c r="F16" s="82">
        <v>7329908.99</v>
      </c>
      <c r="G16" s="83">
        <v>125796916.297905</v>
      </c>
      <c r="H16" s="81">
        <v>116624507</v>
      </c>
      <c r="I16" s="53">
        <f t="shared" si="0"/>
        <v>242421423.297905</v>
      </c>
      <c r="J16" s="81">
        <v>240512000</v>
      </c>
      <c r="K16" s="81">
        <v>224940000</v>
      </c>
      <c r="L16" s="48">
        <f t="shared" si="1"/>
        <v>465452000</v>
      </c>
      <c r="M16" s="83">
        <v>3162238.55</v>
      </c>
      <c r="N16" s="49">
        <v>3162238.6</v>
      </c>
      <c r="O16" s="84">
        <f>M16+N16</f>
        <v>6324477.15</v>
      </c>
      <c r="P16" s="83">
        <f t="shared" si="2"/>
        <v>6827192.029999999</v>
      </c>
      <c r="Q16" s="49">
        <f t="shared" si="3"/>
        <v>6827194.109999999</v>
      </c>
      <c r="R16" s="84">
        <f t="shared" si="4"/>
        <v>13654386.139999999</v>
      </c>
      <c r="S16" s="55"/>
      <c r="T16" s="56"/>
      <c r="U16" s="57"/>
      <c r="V16" s="58"/>
    </row>
    <row r="17" spans="1:22" ht="21.75" customHeight="1" thickBot="1">
      <c r="A17" s="45" t="s">
        <v>17</v>
      </c>
      <c r="B17" s="79"/>
      <c r="C17" s="80"/>
      <c r="D17" s="85">
        <v>555822.56</v>
      </c>
      <c r="E17" s="85">
        <v>555822.59</v>
      </c>
      <c r="F17" s="50">
        <v>1111645.15</v>
      </c>
      <c r="G17" s="83">
        <v>61746410.6525488</v>
      </c>
      <c r="H17" s="81">
        <v>56416676.49</v>
      </c>
      <c r="I17" s="53">
        <f t="shared" si="0"/>
        <v>118163087.1425488</v>
      </c>
      <c r="J17" s="81">
        <v>151942000</v>
      </c>
      <c r="K17" s="81">
        <v>139390000</v>
      </c>
      <c r="L17" s="48">
        <f t="shared" si="1"/>
        <v>291332000</v>
      </c>
      <c r="M17" s="86"/>
      <c r="N17" s="85"/>
      <c r="O17" s="54"/>
      <c r="P17" s="86">
        <f t="shared" si="2"/>
        <v>555822.56</v>
      </c>
      <c r="Q17" s="85">
        <f t="shared" si="3"/>
        <v>555822.59</v>
      </c>
      <c r="R17" s="54">
        <f t="shared" si="4"/>
        <v>1111645.15</v>
      </c>
      <c r="S17" s="55"/>
      <c r="T17" s="56"/>
      <c r="U17" s="57"/>
      <c r="V17" s="58"/>
    </row>
    <row r="18" spans="1:22" ht="31.5" customHeight="1" thickBot="1">
      <c r="A18" s="87" t="s">
        <v>25</v>
      </c>
      <c r="B18" s="88">
        <v>1260357362</v>
      </c>
      <c r="C18" s="89">
        <v>28377177.92</v>
      </c>
      <c r="D18" s="90">
        <v>352996.5</v>
      </c>
      <c r="E18" s="91">
        <v>117665.5</v>
      </c>
      <c r="F18" s="92">
        <v>470662</v>
      </c>
      <c r="G18" s="65">
        <v>179072841.271972</v>
      </c>
      <c r="H18" s="93">
        <v>49542334.5</v>
      </c>
      <c r="I18" s="30">
        <f t="shared" si="0"/>
        <v>228615175.771972</v>
      </c>
      <c r="J18" s="93">
        <v>256492000</v>
      </c>
      <c r="K18" s="93">
        <v>85500000</v>
      </c>
      <c r="L18" s="31">
        <f t="shared" si="1"/>
        <v>341992000</v>
      </c>
      <c r="M18" s="94"/>
      <c r="N18" s="91"/>
      <c r="O18" s="39"/>
      <c r="P18" s="94">
        <f t="shared" si="2"/>
        <v>352996.5</v>
      </c>
      <c r="Q18" s="91">
        <f t="shared" si="3"/>
        <v>117665.5</v>
      </c>
      <c r="R18" s="39">
        <f t="shared" si="4"/>
        <v>470662</v>
      </c>
      <c r="S18" s="40">
        <f>100*((D18+M18)/C18)</f>
        <v>1.2439450497690645</v>
      </c>
      <c r="T18" s="41">
        <f>100*((D18+M18)/B18)</f>
        <v>0.028007651690140245</v>
      </c>
      <c r="U18" s="42">
        <f>100*((D18+M18)/(D18+J18))</f>
        <v>0.1374356147911178</v>
      </c>
      <c r="V18" s="43">
        <f>100*((E18+N18)/(E18+H18+K18))</f>
        <v>0.08705645161290324</v>
      </c>
    </row>
    <row r="19" spans="1:22" ht="21" customHeight="1" thickBot="1">
      <c r="A19" s="71" t="s">
        <v>26</v>
      </c>
      <c r="B19" s="72">
        <v>846121338</v>
      </c>
      <c r="C19" s="73">
        <v>84612133.80000001</v>
      </c>
      <c r="D19" s="95"/>
      <c r="E19" s="96"/>
      <c r="F19" s="97"/>
      <c r="G19" s="76">
        <v>118098943.894389</v>
      </c>
      <c r="H19" s="75">
        <v>51340000</v>
      </c>
      <c r="I19" s="98">
        <f t="shared" si="0"/>
        <v>169438943.894389</v>
      </c>
      <c r="J19" s="74">
        <v>171804000</v>
      </c>
      <c r="K19" s="75">
        <v>76170000</v>
      </c>
      <c r="L19" s="99">
        <f t="shared" si="1"/>
        <v>247974000</v>
      </c>
      <c r="M19" s="100"/>
      <c r="N19" s="96"/>
      <c r="O19" s="77"/>
      <c r="P19" s="100">
        <f t="shared" si="2"/>
        <v>0</v>
      </c>
      <c r="Q19" s="96">
        <f t="shared" si="3"/>
        <v>0</v>
      </c>
      <c r="R19" s="77">
        <f t="shared" si="4"/>
        <v>0</v>
      </c>
      <c r="S19" s="101">
        <f>100*((D19+M19)/C19)</f>
        <v>0</v>
      </c>
      <c r="T19" s="102">
        <f>100*((D19+M19)/B19)</f>
        <v>0</v>
      </c>
      <c r="U19" s="103">
        <f>100*((D19+M19)/(D19+J19))</f>
        <v>0</v>
      </c>
      <c r="V19" s="104">
        <f>100*((E19+N19)/(E19+H19+K19))</f>
        <v>0</v>
      </c>
    </row>
    <row r="20" spans="1:22" ht="19.5" customHeight="1" thickBot="1" thickTop="1">
      <c r="A20" s="105" t="s">
        <v>0</v>
      </c>
      <c r="B20" s="106">
        <f>B19+B18+B15+B14+B10+B9+B6+B5</f>
        <v>44786217346</v>
      </c>
      <c r="C20" s="107">
        <f>C5+C6+C10+C14+C15+C19+C9+C18</f>
        <v>4380963175.93454</v>
      </c>
      <c r="D20" s="108">
        <f>D5+D6+D9+D10+D14+D15+D18+D19</f>
        <v>117905905.45</v>
      </c>
      <c r="E20" s="109">
        <f>E6+E10+E14+E15+E18</f>
        <v>36320781.99</v>
      </c>
      <c r="F20" s="110">
        <f>D20+E20</f>
        <v>154226687.44</v>
      </c>
      <c r="G20" s="111">
        <f>G5+G6+G9+G10+G14+G15+G18+G19</f>
        <v>3950084970.694706</v>
      </c>
      <c r="H20" s="109">
        <f>H5+H6+H9+H10+H14+H15+H18+H19</f>
        <v>1464816313.2</v>
      </c>
      <c r="I20" s="112">
        <f t="shared" si="0"/>
        <v>5414901283.894706</v>
      </c>
      <c r="J20" s="108">
        <f>J5+J6+J9+J10+J14+J15+J18+J19</f>
        <v>11482377000</v>
      </c>
      <c r="K20" s="109">
        <f>K5+K6+K9+K10+K14+K15+K18+K19</f>
        <v>4109503000</v>
      </c>
      <c r="L20" s="110">
        <f t="shared" si="1"/>
        <v>15591880000</v>
      </c>
      <c r="M20" s="111">
        <f>M5+M6+M9+M10+M14+M15+M18+M19</f>
        <v>4363633.67</v>
      </c>
      <c r="N20" s="109">
        <f>N6+N10+N14+N15+N18</f>
        <v>3387500.19</v>
      </c>
      <c r="O20" s="112">
        <f>M20+N20</f>
        <v>7751133.859999999</v>
      </c>
      <c r="P20" s="111">
        <f t="shared" si="2"/>
        <v>122269539.12</v>
      </c>
      <c r="Q20" s="109">
        <f t="shared" si="3"/>
        <v>39708282.18</v>
      </c>
      <c r="R20" s="112">
        <f t="shared" si="4"/>
        <v>161977821.3</v>
      </c>
      <c r="S20" s="113">
        <f>100*((D20+M20)/C20)</f>
        <v>2.790928255038749</v>
      </c>
      <c r="T20" s="114">
        <f>100*((D20+M20)/B20)</f>
        <v>0.27300706861531876</v>
      </c>
      <c r="U20" s="115">
        <f>100*((D20+M20)/(D20+J20))</f>
        <v>1.054022045122329</v>
      </c>
      <c r="V20" s="116">
        <f>100*((E20+N20)/(E20+H20+K20))</f>
        <v>0.7077317651161031</v>
      </c>
    </row>
    <row r="21" ht="27.75" customHeight="1" hidden="1">
      <c r="P21" s="32">
        <f aca="true" t="shared" si="5" ref="P21:P40">D21+M21</f>
        <v>0</v>
      </c>
    </row>
    <row r="22" ht="0.75" customHeight="1" hidden="1">
      <c r="P22" s="32">
        <f t="shared" si="5"/>
        <v>0</v>
      </c>
    </row>
    <row r="23" ht="14.25" hidden="1" thickBot="1" thickTop="1">
      <c r="P23" s="32">
        <f t="shared" si="5"/>
        <v>0</v>
      </c>
    </row>
    <row r="24" ht="14.25" hidden="1" thickBot="1" thickTop="1">
      <c r="P24" s="32">
        <f t="shared" si="5"/>
        <v>0</v>
      </c>
    </row>
    <row r="25" ht="14.25" hidden="1" thickBot="1" thickTop="1">
      <c r="P25" s="32">
        <f t="shared" si="5"/>
        <v>0</v>
      </c>
    </row>
    <row r="26" ht="14.25" hidden="1" thickBot="1" thickTop="1">
      <c r="P26" s="32">
        <f t="shared" si="5"/>
        <v>0</v>
      </c>
    </row>
    <row r="27" ht="14.25" hidden="1" thickBot="1" thickTop="1">
      <c r="P27" s="32">
        <f t="shared" si="5"/>
        <v>0</v>
      </c>
    </row>
    <row r="28" spans="6:18" ht="31.5" customHeight="1" hidden="1">
      <c r="F28" s="117">
        <f>D20+E20</f>
        <v>154226687.44</v>
      </c>
      <c r="G28" s="117"/>
      <c r="H28" s="117"/>
      <c r="I28" s="117"/>
      <c r="J28" s="117"/>
      <c r="K28" s="117"/>
      <c r="L28" s="117"/>
      <c r="O28" s="117">
        <f>M20+N20</f>
        <v>7751133.859999999</v>
      </c>
      <c r="P28" s="32">
        <f t="shared" si="5"/>
        <v>0</v>
      </c>
      <c r="Q28" s="117"/>
      <c r="R28" s="117"/>
    </row>
    <row r="29" ht="3" customHeight="1" hidden="1">
      <c r="P29" s="32">
        <f t="shared" si="5"/>
        <v>0</v>
      </c>
    </row>
    <row r="30" ht="2.25" customHeight="1" hidden="1">
      <c r="P30" s="32">
        <f t="shared" si="5"/>
        <v>0</v>
      </c>
    </row>
    <row r="31" ht="13.5" customHeight="1" hidden="1">
      <c r="P31" s="32">
        <f t="shared" si="5"/>
        <v>0</v>
      </c>
    </row>
    <row r="32" ht="20.25" customHeight="1" hidden="1">
      <c r="P32" s="32">
        <f t="shared" si="5"/>
        <v>0</v>
      </c>
    </row>
    <row r="33" spans="1:16" ht="14.25" hidden="1" thickBot="1" thickTop="1">
      <c r="A33" s="1">
        <v>1324968</v>
      </c>
      <c r="P33" s="32">
        <f t="shared" si="5"/>
        <v>0</v>
      </c>
    </row>
    <row r="34" spans="1:16" ht="14.25" hidden="1" thickBot="1" thickTop="1">
      <c r="A34" s="1">
        <v>5640879</v>
      </c>
      <c r="D34" s="1">
        <v>1720046.09</v>
      </c>
      <c r="E34" s="1">
        <v>1720047.1</v>
      </c>
      <c r="F34" s="1">
        <v>3440093.19</v>
      </c>
      <c r="M34" s="1">
        <v>1720046.09</v>
      </c>
      <c r="N34" s="1">
        <v>1720047.1</v>
      </c>
      <c r="O34" s="1">
        <v>3440093.19</v>
      </c>
      <c r="P34" s="32">
        <f t="shared" si="5"/>
        <v>3440092.18</v>
      </c>
    </row>
    <row r="35" spans="1:16" ht="14.25" hidden="1" thickBot="1" thickTop="1">
      <c r="A35" s="1">
        <v>455480.25</v>
      </c>
      <c r="D35" s="1">
        <v>627790.26</v>
      </c>
      <c r="E35" s="1">
        <v>627790.26</v>
      </c>
      <c r="F35" s="1">
        <v>1255580.52</v>
      </c>
      <c r="M35" s="1">
        <v>627790.26</v>
      </c>
      <c r="N35" s="1">
        <v>627790.26</v>
      </c>
      <c r="O35" s="1">
        <v>1255580.52</v>
      </c>
      <c r="P35" s="32">
        <f t="shared" si="5"/>
        <v>1255580.52</v>
      </c>
    </row>
    <row r="36" spans="1:16" ht="14.25" hidden="1" thickBot="1" thickTop="1">
      <c r="A36" s="1">
        <f>A33+A34+A35</f>
        <v>7421327.25</v>
      </c>
      <c r="D36" s="1">
        <v>391684.38</v>
      </c>
      <c r="E36" s="1">
        <v>391684.4</v>
      </c>
      <c r="F36" s="1">
        <v>783368.78</v>
      </c>
      <c r="M36" s="1">
        <v>391684.38</v>
      </c>
      <c r="N36" s="1">
        <v>391684.4</v>
      </c>
      <c r="O36" s="1">
        <v>783368.78</v>
      </c>
      <c r="P36" s="32">
        <f t="shared" si="5"/>
        <v>783368.76</v>
      </c>
    </row>
    <row r="37" spans="4:16" ht="14.25" hidden="1" thickBot="1" thickTop="1">
      <c r="D37" s="1">
        <f>D34+D36</f>
        <v>2111730.47</v>
      </c>
      <c r="E37" s="1">
        <f>E34+E36</f>
        <v>2111731.5</v>
      </c>
      <c r="F37" s="1">
        <f>F34+F36</f>
        <v>4223461.97</v>
      </c>
      <c r="M37" s="1">
        <f>M34+M36</f>
        <v>2111730.47</v>
      </c>
      <c r="N37" s="1">
        <f>N34+N36</f>
        <v>2111731.5</v>
      </c>
      <c r="O37" s="1">
        <f>O34+O36</f>
        <v>4223461.97</v>
      </c>
      <c r="P37" s="32">
        <f t="shared" si="5"/>
        <v>4223460.94</v>
      </c>
    </row>
    <row r="38" spans="1:16" ht="14.25" hidden="1" thickBot="1" thickTop="1">
      <c r="A38" s="1">
        <v>361944</v>
      </c>
      <c r="P38" s="32">
        <f t="shared" si="5"/>
        <v>0</v>
      </c>
    </row>
    <row r="39" ht="14.25" hidden="1" thickBot="1" thickTop="1">
      <c r="P39" s="32">
        <f t="shared" si="5"/>
        <v>0</v>
      </c>
    </row>
    <row r="40" spans="1:16" ht="14.25" hidden="1" thickBot="1" thickTop="1">
      <c r="A40" s="1">
        <v>3325179.68</v>
      </c>
      <c r="P40" s="32">
        <f t="shared" si="5"/>
        <v>0</v>
      </c>
    </row>
    <row r="41" ht="18" customHeight="1" thickTop="1">
      <c r="A41" s="1" t="s">
        <v>27</v>
      </c>
    </row>
    <row r="42" ht="0.75" customHeight="1">
      <c r="C42" s="1" t="e">
        <f>#REF!+#REF!</f>
        <v>#REF!</v>
      </c>
    </row>
    <row r="43" ht="15.75" customHeight="1" hidden="1">
      <c r="C43" s="1">
        <v>4433572.95</v>
      </c>
    </row>
    <row r="44" spans="4:5" ht="12.75" hidden="1">
      <c r="D44" s="117">
        <f>D6+D10+D14+D15+D18</f>
        <v>117905905.45</v>
      </c>
      <c r="E44" s="117">
        <f>E6+E10+E14+E15+E18</f>
        <v>36320781.99</v>
      </c>
    </row>
  </sheetData>
  <mergeCells count="6">
    <mergeCell ref="U3:V3"/>
    <mergeCell ref="D3:F3"/>
    <mergeCell ref="G3:I3"/>
    <mergeCell ref="J3:L3"/>
    <mergeCell ref="M3:O3"/>
    <mergeCell ref="P3:R3"/>
  </mergeCells>
  <printOptions/>
  <pageMargins left="0.75" right="0.75" top="1" bottom="1" header="0.4921259845" footer="0.4921259845"/>
  <pageSetup fitToHeight="1" fitToWidth="1" horizontalDpi="600" verticalDpi="600" orientation="landscape" paperSize="9" scale="54" r:id="rId1"/>
  <headerFooter alignWithMargins="0">
    <oddHeader>&amp;ROdbor platobného orgánu pre štrukturálne fondy MF SR</oddHeader>
    <oddFooter>&amp;RMgr. Aneta Zbyňovská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6"/>
  <sheetViews>
    <sheetView workbookViewId="0" topLeftCell="A8">
      <selection activeCell="AA41" sqref="AA41"/>
    </sheetView>
  </sheetViews>
  <sheetFormatPr defaultColWidth="9.140625" defaultRowHeight="12.75"/>
  <cols>
    <col min="1" max="1" width="20.28125" style="1" customWidth="1"/>
    <col min="2" max="2" width="13.8515625" style="1" hidden="1" customWidth="1"/>
    <col min="3" max="3" width="14.28125" style="1" hidden="1" customWidth="1"/>
    <col min="4" max="4" width="16.140625" style="1" hidden="1" customWidth="1"/>
    <col min="5" max="5" width="11.140625" style="1" hidden="1" customWidth="1"/>
    <col min="6" max="6" width="9.8515625" style="1" hidden="1" customWidth="1"/>
    <col min="7" max="7" width="11.28125" style="1" hidden="1" customWidth="1"/>
    <col min="8" max="9" width="13.00390625" style="1" hidden="1" customWidth="1"/>
    <col min="10" max="10" width="13.140625" style="1" hidden="1" customWidth="1"/>
    <col min="11" max="11" width="13.57421875" style="1" hidden="1" customWidth="1"/>
    <col min="12" max="12" width="12.8515625" style="1" hidden="1" customWidth="1"/>
    <col min="13" max="13" width="14.00390625" style="1" hidden="1" customWidth="1"/>
    <col min="14" max="15" width="11.28125" style="1" hidden="1" customWidth="1"/>
    <col min="16" max="16" width="12.140625" style="1" hidden="1" customWidth="1"/>
    <col min="17" max="17" width="13.00390625" style="1" customWidth="1"/>
    <col min="18" max="18" width="12.140625" style="1" hidden="1" customWidth="1"/>
    <col min="19" max="20" width="13.57421875" style="1" hidden="1" customWidth="1"/>
    <col min="21" max="21" width="12.140625" style="1" hidden="1" customWidth="1"/>
    <col min="22" max="22" width="12.421875" style="1" hidden="1" customWidth="1"/>
    <col min="23" max="23" width="11.28125" style="1" hidden="1" customWidth="1"/>
    <col min="24" max="24" width="11.140625" style="1" hidden="1" customWidth="1"/>
    <col min="25" max="25" width="12.28125" style="1" bestFit="1" customWidth="1"/>
    <col min="26" max="26" width="13.00390625" style="1" customWidth="1"/>
    <col min="27" max="16384" width="9.140625" style="1" customWidth="1"/>
  </cols>
  <sheetData>
    <row r="1" spans="1:3" ht="15.75">
      <c r="A1" s="3" t="s">
        <v>29</v>
      </c>
      <c r="B1" s="3"/>
      <c r="C1" s="2"/>
    </row>
    <row r="2" spans="1:3" ht="13.5" thickBot="1">
      <c r="A2" s="2"/>
      <c r="B2" s="2"/>
      <c r="C2" s="2"/>
    </row>
    <row r="3" spans="1:24" ht="107.25" customHeight="1" thickBot="1" thickTop="1">
      <c r="A3" s="121"/>
      <c r="B3" s="122" t="s">
        <v>30</v>
      </c>
      <c r="C3" s="122" t="s">
        <v>1</v>
      </c>
      <c r="D3" s="123" t="s">
        <v>2</v>
      </c>
      <c r="E3" s="381" t="s">
        <v>3</v>
      </c>
      <c r="F3" s="381"/>
      <c r="G3" s="383"/>
      <c r="H3" s="380" t="s">
        <v>4</v>
      </c>
      <c r="I3" s="383"/>
      <c r="J3" s="382"/>
      <c r="K3" s="381" t="s">
        <v>5</v>
      </c>
      <c r="L3" s="381"/>
      <c r="M3" s="383"/>
      <c r="N3" s="380" t="s">
        <v>6</v>
      </c>
      <c r="O3" s="381"/>
      <c r="P3" s="382"/>
      <c r="Q3" s="380" t="s">
        <v>31</v>
      </c>
      <c r="R3" s="381"/>
      <c r="S3" s="382"/>
      <c r="T3" s="123" t="s">
        <v>7</v>
      </c>
      <c r="U3" s="123" t="s">
        <v>32</v>
      </c>
      <c r="V3" s="124" t="s">
        <v>8</v>
      </c>
      <c r="W3" s="380" t="s">
        <v>9</v>
      </c>
      <c r="X3" s="382"/>
    </row>
    <row r="4" spans="1:24" ht="81.75" customHeight="1" thickBot="1">
      <c r="A4" s="125"/>
      <c r="B4" s="126" t="s">
        <v>10</v>
      </c>
      <c r="C4" s="126" t="s">
        <v>10</v>
      </c>
      <c r="D4" s="126" t="s">
        <v>10</v>
      </c>
      <c r="E4" s="127" t="s">
        <v>10</v>
      </c>
      <c r="F4" s="128" t="s">
        <v>11</v>
      </c>
      <c r="G4" s="129" t="s">
        <v>0</v>
      </c>
      <c r="H4" s="130" t="s">
        <v>12</v>
      </c>
      <c r="I4" s="131" t="s">
        <v>13</v>
      </c>
      <c r="J4" s="132" t="s">
        <v>0</v>
      </c>
      <c r="K4" s="131" t="s">
        <v>10</v>
      </c>
      <c r="L4" s="131" t="s">
        <v>11</v>
      </c>
      <c r="M4" s="133" t="s">
        <v>0</v>
      </c>
      <c r="N4" s="127" t="s">
        <v>10</v>
      </c>
      <c r="O4" s="128" t="s">
        <v>11</v>
      </c>
      <c r="P4" s="134" t="s">
        <v>0</v>
      </c>
      <c r="Q4" s="127" t="s">
        <v>10</v>
      </c>
      <c r="R4" s="128" t="s">
        <v>11</v>
      </c>
      <c r="S4" s="134" t="s">
        <v>0</v>
      </c>
      <c r="T4" s="135" t="s">
        <v>10</v>
      </c>
      <c r="U4" s="135" t="s">
        <v>10</v>
      </c>
      <c r="V4" s="135" t="s">
        <v>10</v>
      </c>
      <c r="W4" s="136" t="s">
        <v>10</v>
      </c>
      <c r="X4" s="137" t="s">
        <v>11</v>
      </c>
    </row>
    <row r="5" spans="1:24" ht="36" customHeight="1" thickBot="1" thickTop="1">
      <c r="A5" s="138" t="s">
        <v>14</v>
      </c>
      <c r="B5" s="139">
        <v>1343104604</v>
      </c>
      <c r="C5" s="139">
        <v>5746005954</v>
      </c>
      <c r="D5" s="140">
        <v>919360952.64</v>
      </c>
      <c r="E5" s="141">
        <v>0</v>
      </c>
      <c r="F5" s="142">
        <v>0</v>
      </c>
      <c r="G5" s="143">
        <v>0</v>
      </c>
      <c r="H5" s="144">
        <v>329749686.095377</v>
      </c>
      <c r="I5" s="145">
        <v>144600000</v>
      </c>
      <c r="J5" s="146">
        <v>474349686.095377</v>
      </c>
      <c r="K5" s="145">
        <v>1303542000</v>
      </c>
      <c r="L5" s="145">
        <v>466527000</v>
      </c>
      <c r="M5" s="147">
        <v>1770069000</v>
      </c>
      <c r="N5" s="148">
        <v>0</v>
      </c>
      <c r="O5" s="142">
        <v>0</v>
      </c>
      <c r="P5" s="143">
        <v>0</v>
      </c>
      <c r="Q5" s="139">
        <v>0</v>
      </c>
      <c r="R5" s="149">
        <v>0</v>
      </c>
      <c r="S5" s="150">
        <v>0</v>
      </c>
      <c r="T5" s="151">
        <v>0</v>
      </c>
      <c r="U5" s="152">
        <v>0</v>
      </c>
      <c r="V5" s="153">
        <v>0</v>
      </c>
      <c r="W5" s="154">
        <v>0</v>
      </c>
      <c r="X5" s="154">
        <v>0</v>
      </c>
    </row>
    <row r="6" spans="1:24" s="44" customFormat="1" ht="36" customHeight="1" thickBot="1">
      <c r="A6" s="138" t="s">
        <v>15</v>
      </c>
      <c r="B6" s="139">
        <v>2526856056</v>
      </c>
      <c r="C6" s="139">
        <v>10810275074</v>
      </c>
      <c r="D6" s="140">
        <v>1729644013.0100398</v>
      </c>
      <c r="E6" s="145">
        <v>87560359</v>
      </c>
      <c r="F6" s="145">
        <v>22545602.35</v>
      </c>
      <c r="G6" s="143">
        <v>110105961.35</v>
      </c>
      <c r="H6" s="144">
        <v>795579619.492718</v>
      </c>
      <c r="I6" s="145">
        <v>230564181.06</v>
      </c>
      <c r="J6" s="146">
        <v>1026143800.5527179</v>
      </c>
      <c r="K6" s="145">
        <v>2299246000</v>
      </c>
      <c r="L6" s="145">
        <v>668246000</v>
      </c>
      <c r="M6" s="147">
        <v>2967492000</v>
      </c>
      <c r="N6" s="155">
        <v>354631261.36</v>
      </c>
      <c r="O6" s="156">
        <v>93310766.58999999</v>
      </c>
      <c r="P6" s="145">
        <v>447942027.95</v>
      </c>
      <c r="Q6" s="139">
        <v>442191620.36</v>
      </c>
      <c r="R6" s="149">
        <v>115856368.94</v>
      </c>
      <c r="S6" s="147">
        <v>558047989.3</v>
      </c>
      <c r="T6" s="157">
        <v>25.565469948377945</v>
      </c>
      <c r="U6" s="157">
        <v>17.49967590397638</v>
      </c>
      <c r="V6" s="158">
        <v>4.090475194507525</v>
      </c>
      <c r="W6" s="159">
        <v>13.894971362632653</v>
      </c>
      <c r="X6" s="159">
        <v>12.574552743480675</v>
      </c>
    </row>
    <row r="7" spans="1:24" ht="27.75" customHeight="1" thickBot="1">
      <c r="A7" s="160" t="s">
        <v>16</v>
      </c>
      <c r="B7" s="161">
        <v>2054395623.2353654</v>
      </c>
      <c r="C7" s="161">
        <v>8789017382</v>
      </c>
      <c r="D7" s="162">
        <v>1406242782.071271</v>
      </c>
      <c r="E7" s="163">
        <v>84571192.57</v>
      </c>
      <c r="F7" s="164">
        <v>21549213.53</v>
      </c>
      <c r="G7" s="165">
        <v>106120406.1</v>
      </c>
      <c r="H7" s="166">
        <v>641401279.477036</v>
      </c>
      <c r="I7" s="167">
        <v>184342622</v>
      </c>
      <c r="J7" s="168">
        <v>825743901.477036</v>
      </c>
      <c r="K7" s="167">
        <v>1783673000</v>
      </c>
      <c r="L7" s="167">
        <v>518777000</v>
      </c>
      <c r="M7" s="169">
        <v>2302450000</v>
      </c>
      <c r="N7" s="170">
        <v>342523070.24</v>
      </c>
      <c r="O7" s="171">
        <v>89344072.39999999</v>
      </c>
      <c r="P7" s="172">
        <v>431867142.64</v>
      </c>
      <c r="Q7" s="173">
        <v>427094262.81</v>
      </c>
      <c r="R7" s="171">
        <v>110893285.92999999</v>
      </c>
      <c r="S7" s="172">
        <v>537987548.74</v>
      </c>
      <c r="T7" s="174">
        <v>30.371303465887166</v>
      </c>
      <c r="U7" s="174">
        <v>20.789289948806964</v>
      </c>
      <c r="V7" s="175">
        <v>4.8594085578291555</v>
      </c>
      <c r="W7" s="176">
        <v>17.018111425182024</v>
      </c>
      <c r="X7" s="176">
        <v>15.30261555250905</v>
      </c>
    </row>
    <row r="8" spans="1:24" ht="27.75" customHeight="1" thickBot="1">
      <c r="A8" s="160" t="s">
        <v>17</v>
      </c>
      <c r="B8" s="161">
        <v>472460432.7646346</v>
      </c>
      <c r="C8" s="161">
        <v>2021257692</v>
      </c>
      <c r="D8" s="161">
        <v>323401230.93876886</v>
      </c>
      <c r="E8" s="166">
        <v>2989166.43</v>
      </c>
      <c r="F8" s="164">
        <v>996388.82</v>
      </c>
      <c r="G8" s="165">
        <v>3985555.25</v>
      </c>
      <c r="H8" s="166">
        <v>154178340.015682</v>
      </c>
      <c r="I8" s="167">
        <v>46221559.06</v>
      </c>
      <c r="J8" s="168">
        <v>200399899.075682</v>
      </c>
      <c r="K8" s="167">
        <v>515573000</v>
      </c>
      <c r="L8" s="167">
        <v>149469000</v>
      </c>
      <c r="M8" s="169">
        <v>665042000</v>
      </c>
      <c r="N8" s="161">
        <v>12108191.120000001</v>
      </c>
      <c r="O8" s="164">
        <v>3966694.19</v>
      </c>
      <c r="P8" s="172">
        <v>16074885.31</v>
      </c>
      <c r="Q8" s="173">
        <v>15097357.55</v>
      </c>
      <c r="R8" s="171">
        <v>4963083.01</v>
      </c>
      <c r="S8" s="172">
        <v>20060440.560000002</v>
      </c>
      <c r="T8" s="174">
        <v>4.6683055306176175</v>
      </c>
      <c r="U8" s="174">
        <v>3.1954755367887167</v>
      </c>
      <c r="V8" s="175">
        <v>0.7469288854040883</v>
      </c>
      <c r="W8" s="176">
        <v>2.244157651479097</v>
      </c>
      <c r="X8" s="176">
        <v>2.523341311406189</v>
      </c>
    </row>
    <row r="9" spans="1:24" ht="48.75" customHeight="1" thickBot="1" thickTop="1">
      <c r="A9" s="138" t="s">
        <v>18</v>
      </c>
      <c r="B9" s="139">
        <v>1625361384</v>
      </c>
      <c r="C9" s="139">
        <v>6953543506</v>
      </c>
      <c r="D9" s="177">
        <v>1112566949.2</v>
      </c>
      <c r="E9" s="148">
        <v>0</v>
      </c>
      <c r="F9" s="142">
        <v>0</v>
      </c>
      <c r="G9" s="143">
        <v>0</v>
      </c>
      <c r="H9" s="144">
        <v>528227624.703088</v>
      </c>
      <c r="I9" s="145">
        <v>204290000</v>
      </c>
      <c r="J9" s="146">
        <v>732517624.703088</v>
      </c>
      <c r="K9" s="145">
        <v>1467657000</v>
      </c>
      <c r="L9" s="145">
        <v>567430000</v>
      </c>
      <c r="M9" s="147">
        <v>2035087000</v>
      </c>
      <c r="N9" s="178">
        <v>335461576.68</v>
      </c>
      <c r="O9" s="179">
        <v>151929025.36999997</v>
      </c>
      <c r="P9" s="180">
        <v>487390602.04999995</v>
      </c>
      <c r="Q9" s="139">
        <v>335461576.68</v>
      </c>
      <c r="R9" s="149">
        <v>151929025.36999997</v>
      </c>
      <c r="S9" s="180">
        <v>487390602.04999995</v>
      </c>
      <c r="T9" s="157">
        <v>30.152035068201176</v>
      </c>
      <c r="U9" s="157">
        <v>20.639199379428593</v>
      </c>
      <c r="V9" s="158">
        <v>4.824325559918342</v>
      </c>
      <c r="W9" s="159">
        <v>16.80766375611035</v>
      </c>
      <c r="X9" s="159">
        <v>19.687065952677134</v>
      </c>
    </row>
    <row r="10" spans="1:24" s="44" customFormat="1" ht="32.25" customHeight="1" thickBot="1">
      <c r="A10" s="138" t="s">
        <v>19</v>
      </c>
      <c r="B10" s="139">
        <v>3751575498</v>
      </c>
      <c r="C10" s="139">
        <v>16049811176</v>
      </c>
      <c r="D10" s="139">
        <v>2567969786.2045</v>
      </c>
      <c r="E10" s="181">
        <v>24502558.41</v>
      </c>
      <c r="F10" s="179">
        <v>8167520.54</v>
      </c>
      <c r="G10" s="143">
        <v>32670078.95</v>
      </c>
      <c r="H10" s="178">
        <v>1638405551.025952</v>
      </c>
      <c r="I10" s="145">
        <v>440087829.65</v>
      </c>
      <c r="J10" s="146">
        <v>2078493380.675952</v>
      </c>
      <c r="K10" s="145">
        <v>5219791000</v>
      </c>
      <c r="L10" s="145">
        <v>1496897000</v>
      </c>
      <c r="M10" s="147">
        <v>6716688000</v>
      </c>
      <c r="N10" s="182">
        <v>12967931.1</v>
      </c>
      <c r="O10" s="179">
        <v>3683941.42</v>
      </c>
      <c r="P10" s="183">
        <v>16651872.52</v>
      </c>
      <c r="Q10" s="139">
        <v>37470489.51</v>
      </c>
      <c r="R10" s="139">
        <v>11851461.96</v>
      </c>
      <c r="S10" s="180">
        <v>49321951.47</v>
      </c>
      <c r="T10" s="157">
        <v>1.4591483790540218</v>
      </c>
      <c r="U10" s="157">
        <v>0.9987934277205901</v>
      </c>
      <c r="V10" s="158">
        <v>0.23346374047086169</v>
      </c>
      <c r="W10" s="159">
        <v>0.5444156269831584</v>
      </c>
      <c r="X10" s="159">
        <v>0.6092819392189185</v>
      </c>
    </row>
    <row r="11" spans="1:24" ht="27" customHeight="1" thickBot="1">
      <c r="A11" s="184" t="s">
        <v>20</v>
      </c>
      <c r="B11" s="161">
        <v>1874482398.448235</v>
      </c>
      <c r="C11" s="185">
        <v>8019321099.5936</v>
      </c>
      <c r="D11" s="162">
        <v>1283091374.9579065</v>
      </c>
      <c r="E11" s="166">
        <v>5666075.98</v>
      </c>
      <c r="F11" s="164">
        <v>1888693.02</v>
      </c>
      <c r="G11" s="165">
        <v>7554769</v>
      </c>
      <c r="H11" s="166">
        <v>879132523.2</v>
      </c>
      <c r="I11" s="167">
        <v>293044174.4</v>
      </c>
      <c r="J11" s="168">
        <v>1172176697.6</v>
      </c>
      <c r="K11" s="167">
        <v>3334689000</v>
      </c>
      <c r="L11" s="167">
        <v>1111563000</v>
      </c>
      <c r="M11" s="169">
        <v>4446252000</v>
      </c>
      <c r="N11" s="170">
        <v>2137870.6</v>
      </c>
      <c r="O11" s="171">
        <v>712623.6</v>
      </c>
      <c r="P11" s="186">
        <v>2850494.2</v>
      </c>
      <c r="Q11" s="173">
        <v>7803946.58</v>
      </c>
      <c r="R11" s="171">
        <v>2601316.62</v>
      </c>
      <c r="S11" s="186">
        <v>10405263.2</v>
      </c>
      <c r="T11" s="174">
        <v>0.6082144056385711</v>
      </c>
      <c r="U11" s="174">
        <v>0.41632541262912853</v>
      </c>
      <c r="V11" s="175">
        <v>0.09731430482806687</v>
      </c>
      <c r="W11" s="176">
        <v>0.18495010108612692</v>
      </c>
      <c r="X11" s="176">
        <v>0.18495017868568037</v>
      </c>
    </row>
    <row r="12" spans="1:24" ht="27" customHeight="1" thickBot="1">
      <c r="A12" s="160" t="s">
        <v>21</v>
      </c>
      <c r="B12" s="161">
        <v>910330914.5345632</v>
      </c>
      <c r="C12" s="187">
        <v>3894534254.67359</v>
      </c>
      <c r="D12" s="161">
        <v>623125480.2732667</v>
      </c>
      <c r="E12" s="166">
        <v>6367448.18</v>
      </c>
      <c r="F12" s="164">
        <v>2122482.77</v>
      </c>
      <c r="G12" s="165">
        <v>8489930.95</v>
      </c>
      <c r="H12" s="166">
        <v>0</v>
      </c>
      <c r="I12" s="167">
        <v>0</v>
      </c>
      <c r="J12" s="168">
        <v>0</v>
      </c>
      <c r="K12" s="167">
        <v>1106797000</v>
      </c>
      <c r="L12" s="167">
        <v>205757000</v>
      </c>
      <c r="M12" s="169">
        <v>1312554000</v>
      </c>
      <c r="N12" s="166">
        <v>5097800.75</v>
      </c>
      <c r="O12" s="164">
        <v>1060564.57</v>
      </c>
      <c r="P12" s="186">
        <v>6158365.32</v>
      </c>
      <c r="Q12" s="173">
        <v>11465248.93</v>
      </c>
      <c r="R12" s="171">
        <v>3183047.34</v>
      </c>
      <c r="S12" s="186">
        <v>14648296.27</v>
      </c>
      <c r="T12" s="174">
        <v>1.8399582897768854</v>
      </c>
      <c r="U12" s="174">
        <v>1.2594594720384715</v>
      </c>
      <c r="V12" s="175">
        <v>0.2943933261401222</v>
      </c>
      <c r="W12" s="176">
        <v>1.0299690174929172</v>
      </c>
      <c r="X12" s="176">
        <v>1.5311984124579316</v>
      </c>
    </row>
    <row r="13" spans="1:24" ht="27" customHeight="1" thickBot="1">
      <c r="A13" s="160" t="s">
        <v>22</v>
      </c>
      <c r="B13" s="161">
        <v>966762185.0172019</v>
      </c>
      <c r="C13" s="161">
        <v>4135955821.73281</v>
      </c>
      <c r="D13" s="161">
        <v>661752930.9733272</v>
      </c>
      <c r="E13" s="166">
        <v>12469034.25</v>
      </c>
      <c r="F13" s="188">
        <v>4156344.75</v>
      </c>
      <c r="G13" s="165">
        <v>16625379</v>
      </c>
      <c r="H13" s="166">
        <v>759273027.825952</v>
      </c>
      <c r="I13" s="167">
        <v>147043655.25</v>
      </c>
      <c r="J13" s="168">
        <v>906316683.075952</v>
      </c>
      <c r="K13" s="167">
        <v>778305000</v>
      </c>
      <c r="L13" s="167">
        <v>179577000</v>
      </c>
      <c r="M13" s="169">
        <v>957882000</v>
      </c>
      <c r="N13" s="170">
        <v>5732259.75</v>
      </c>
      <c r="O13" s="171">
        <v>1910753.25</v>
      </c>
      <c r="P13" s="186">
        <v>7643013</v>
      </c>
      <c r="Q13" s="173">
        <v>18201294</v>
      </c>
      <c r="R13" s="171">
        <v>6067098</v>
      </c>
      <c r="S13" s="186">
        <v>24268392</v>
      </c>
      <c r="T13" s="174">
        <v>2.7504666995926956</v>
      </c>
      <c r="U13" s="174">
        <v>1.8827064486056762</v>
      </c>
      <c r="V13" s="175">
        <v>0.440074671599716</v>
      </c>
      <c r="W13" s="176">
        <v>1.1742413792019524</v>
      </c>
      <c r="X13" s="176">
        <v>1.8341958479579898</v>
      </c>
    </row>
    <row r="14" spans="1:24" s="44" customFormat="1" ht="28.5" customHeight="1" thickBot="1">
      <c r="A14" s="138" t="s">
        <v>23</v>
      </c>
      <c r="B14" s="139">
        <v>461505782</v>
      </c>
      <c r="C14" s="139">
        <v>1412392284</v>
      </c>
      <c r="D14" s="139">
        <v>225982765.44</v>
      </c>
      <c r="E14" s="144">
        <v>1269215.5</v>
      </c>
      <c r="F14" s="189">
        <v>1269215.5</v>
      </c>
      <c r="G14" s="143">
        <v>2538431</v>
      </c>
      <c r="H14" s="144">
        <v>173407377.260756</v>
      </c>
      <c r="I14" s="145">
        <v>171350784.5</v>
      </c>
      <c r="J14" s="146">
        <v>344758161.760756</v>
      </c>
      <c r="K14" s="145">
        <v>371391000</v>
      </c>
      <c r="L14" s="145">
        <v>384403000</v>
      </c>
      <c r="M14" s="147">
        <v>755794000</v>
      </c>
      <c r="N14" s="144">
        <v>393542.5</v>
      </c>
      <c r="O14" s="189">
        <v>393542.5</v>
      </c>
      <c r="P14" s="180">
        <v>787085</v>
      </c>
      <c r="Q14" s="139">
        <v>1662758</v>
      </c>
      <c r="R14" s="149">
        <v>1662758</v>
      </c>
      <c r="S14" s="180">
        <v>3325516</v>
      </c>
      <c r="T14" s="157">
        <v>0.7357897389929383</v>
      </c>
      <c r="U14" s="157">
        <v>0.36028974388884255</v>
      </c>
      <c r="V14" s="158">
        <v>0.11772635823887014</v>
      </c>
      <c r="W14" s="159">
        <v>0.30449673667569027</v>
      </c>
      <c r="X14" s="159">
        <v>0.2985079610716254</v>
      </c>
    </row>
    <row r="15" spans="1:24" s="44" customFormat="1" ht="21.75" customHeight="1" thickBot="1">
      <c r="A15" s="190" t="s">
        <v>24</v>
      </c>
      <c r="B15" s="191">
        <v>558002450</v>
      </c>
      <c r="C15" s="191">
        <v>1707710652</v>
      </c>
      <c r="D15" s="191">
        <v>273233704.32</v>
      </c>
      <c r="E15" s="192">
        <v>4220776.04</v>
      </c>
      <c r="F15" s="156">
        <v>4220778.1</v>
      </c>
      <c r="G15" s="143">
        <v>8441554.14</v>
      </c>
      <c r="H15" s="192">
        <v>187543326.9504538</v>
      </c>
      <c r="I15" s="156">
        <v>173041183.49</v>
      </c>
      <c r="J15" s="146">
        <v>360584510.44045377</v>
      </c>
      <c r="K15" s="193">
        <v>392454000</v>
      </c>
      <c r="L15" s="156">
        <v>364330000</v>
      </c>
      <c r="M15" s="147">
        <v>756784000</v>
      </c>
      <c r="N15" s="192">
        <v>15311854.959999999</v>
      </c>
      <c r="O15" s="156">
        <v>15291694.559999999</v>
      </c>
      <c r="P15" s="156">
        <v>30603549.52</v>
      </c>
      <c r="Q15" s="192">
        <v>19532631</v>
      </c>
      <c r="R15" s="156">
        <v>19512472.66</v>
      </c>
      <c r="S15" s="156">
        <v>39045103.66</v>
      </c>
      <c r="T15" s="157">
        <v>7.148690183962149</v>
      </c>
      <c r="U15" s="157">
        <v>3.5004561359900843</v>
      </c>
      <c r="V15" s="158">
        <v>1.1437904294339436</v>
      </c>
      <c r="W15" s="159">
        <v>3.3433799637528803</v>
      </c>
      <c r="X15" s="159">
        <v>3.6027995324589903</v>
      </c>
    </row>
    <row r="16" spans="1:24" ht="21.75" customHeight="1" thickBot="1">
      <c r="A16" s="194" t="s">
        <v>16</v>
      </c>
      <c r="B16" s="187">
        <v>385823055.91172177</v>
      </c>
      <c r="C16" s="195">
        <v>1180772848.52</v>
      </c>
      <c r="D16" s="162">
        <v>188923655.76319999</v>
      </c>
      <c r="E16" s="196">
        <v>3664953.48</v>
      </c>
      <c r="F16" s="164">
        <v>3664955.51</v>
      </c>
      <c r="G16" s="197">
        <v>7329908.99</v>
      </c>
      <c r="H16" s="196">
        <v>125796916.297905</v>
      </c>
      <c r="I16" s="198">
        <v>116624507</v>
      </c>
      <c r="J16" s="168">
        <v>242421423.297905</v>
      </c>
      <c r="K16" s="198">
        <v>240512000</v>
      </c>
      <c r="L16" s="198">
        <v>224940000</v>
      </c>
      <c r="M16" s="169">
        <v>465452000</v>
      </c>
      <c r="N16" s="196">
        <v>14638514.239999998</v>
      </c>
      <c r="O16" s="164">
        <v>14638514.37</v>
      </c>
      <c r="P16" s="172">
        <v>29277028.61</v>
      </c>
      <c r="Q16" s="170">
        <v>18303467.72</v>
      </c>
      <c r="R16" s="171">
        <v>18303469.88</v>
      </c>
      <c r="S16" s="172">
        <v>36606937.599999994</v>
      </c>
      <c r="T16" s="174">
        <v>9.68828792035544</v>
      </c>
      <c r="U16" s="174">
        <v>4.744005688500877</v>
      </c>
      <c r="V16" s="175">
        <v>1.5501260672568704</v>
      </c>
      <c r="W16" s="176">
        <v>4.947232552122547</v>
      </c>
      <c r="X16" s="176">
        <v>5.301827296814164</v>
      </c>
    </row>
    <row r="17" spans="1:24" ht="21.75" customHeight="1" thickBot="1">
      <c r="A17" s="160" t="s">
        <v>17</v>
      </c>
      <c r="B17" s="161">
        <v>172179394.08827823</v>
      </c>
      <c r="C17" s="195">
        <v>526937803.48</v>
      </c>
      <c r="D17" s="161">
        <v>84310048.55680001</v>
      </c>
      <c r="E17" s="163">
        <v>555822.56</v>
      </c>
      <c r="F17" s="199">
        <v>555822.59</v>
      </c>
      <c r="G17" s="165">
        <v>1111645.15</v>
      </c>
      <c r="H17" s="196">
        <v>61746410.6525488</v>
      </c>
      <c r="I17" s="198">
        <v>56416676.49</v>
      </c>
      <c r="J17" s="168">
        <v>118163087.1425488</v>
      </c>
      <c r="K17" s="198">
        <v>151942000</v>
      </c>
      <c r="L17" s="198">
        <v>139390000</v>
      </c>
      <c r="M17" s="169">
        <v>291332000</v>
      </c>
      <c r="N17" s="196">
        <v>673340.72</v>
      </c>
      <c r="O17" s="198">
        <v>653180.19</v>
      </c>
      <c r="P17" s="200">
        <v>1326520.91</v>
      </c>
      <c r="Q17" s="173">
        <v>1229163.28</v>
      </c>
      <c r="R17" s="171">
        <v>1209002.78</v>
      </c>
      <c r="S17" s="172">
        <v>2438166.06</v>
      </c>
      <c r="T17" s="174">
        <v>1.4579084000549567</v>
      </c>
      <c r="U17" s="174">
        <v>0.7138852395831958</v>
      </c>
      <c r="V17" s="175">
        <v>0.23326534400879306</v>
      </c>
      <c r="W17" s="176">
        <v>0.5737205905470342</v>
      </c>
      <c r="X17" s="176">
        <v>0.6156994261452337</v>
      </c>
    </row>
    <row r="18" spans="1:24" ht="31.5" customHeight="1" thickBot="1">
      <c r="A18" s="201" t="s">
        <v>25</v>
      </c>
      <c r="B18" s="177">
        <v>402669052</v>
      </c>
      <c r="C18" s="177">
        <v>1260357362</v>
      </c>
      <c r="D18" s="177">
        <v>86259086.86000001</v>
      </c>
      <c r="E18" s="192">
        <v>352996.5</v>
      </c>
      <c r="F18" s="156">
        <v>117665.5</v>
      </c>
      <c r="G18" s="202">
        <v>470662</v>
      </c>
      <c r="H18" s="178">
        <v>179072841.271972</v>
      </c>
      <c r="I18" s="203">
        <v>49542334.5</v>
      </c>
      <c r="J18" s="146">
        <v>228615175.771972</v>
      </c>
      <c r="K18" s="203">
        <v>256492000</v>
      </c>
      <c r="L18" s="203">
        <v>85500000</v>
      </c>
      <c r="M18" s="147">
        <v>341992000</v>
      </c>
      <c r="N18" s="178">
        <v>2316033.08</v>
      </c>
      <c r="O18" s="149">
        <v>772011.02</v>
      </c>
      <c r="P18" s="180">
        <v>3088044.1</v>
      </c>
      <c r="Q18" s="139">
        <v>2669029.58</v>
      </c>
      <c r="R18" s="149">
        <v>889676.52</v>
      </c>
      <c r="S18" s="180">
        <v>3558706.1</v>
      </c>
      <c r="T18" s="157">
        <v>3.0942010600365863</v>
      </c>
      <c r="U18" s="157">
        <v>0.6628345453278093</v>
      </c>
      <c r="V18" s="158">
        <v>0.21176768275980445</v>
      </c>
      <c r="W18" s="159">
        <v>0.6122781287505297</v>
      </c>
      <c r="X18" s="159">
        <v>0.6582395087303936</v>
      </c>
    </row>
    <row r="19" spans="1:24" ht="21" customHeight="1" thickBot="1">
      <c r="A19" s="190" t="s">
        <v>26</v>
      </c>
      <c r="B19" s="191">
        <v>201384344</v>
      </c>
      <c r="C19" s="191">
        <v>846121338</v>
      </c>
      <c r="D19" s="191">
        <v>84612133.80000001</v>
      </c>
      <c r="E19" s="192">
        <v>0</v>
      </c>
      <c r="F19" s="156">
        <v>0</v>
      </c>
      <c r="G19" s="204">
        <v>0</v>
      </c>
      <c r="H19" s="192">
        <v>118098943.894389</v>
      </c>
      <c r="I19" s="156">
        <v>51340000</v>
      </c>
      <c r="J19" s="205">
        <v>169438943.894389</v>
      </c>
      <c r="K19" s="193">
        <v>171804000</v>
      </c>
      <c r="L19" s="156">
        <v>76170000</v>
      </c>
      <c r="M19" s="206">
        <v>247974000</v>
      </c>
      <c r="N19" s="192">
        <v>0</v>
      </c>
      <c r="O19" s="207">
        <v>0</v>
      </c>
      <c r="P19" s="208">
        <v>0</v>
      </c>
      <c r="Q19" s="209">
        <v>0</v>
      </c>
      <c r="R19" s="156">
        <v>0</v>
      </c>
      <c r="S19" s="210">
        <v>0</v>
      </c>
      <c r="T19" s="211">
        <v>0</v>
      </c>
      <c r="U19" s="212">
        <v>0</v>
      </c>
      <c r="V19" s="212">
        <v>0</v>
      </c>
      <c r="W19" s="213">
        <v>0</v>
      </c>
      <c r="X19" s="213">
        <v>0</v>
      </c>
    </row>
    <row r="20" spans="1:24" ht="19.5" customHeight="1" thickBot="1" thickTop="1">
      <c r="A20" s="224" t="s">
        <v>0</v>
      </c>
      <c r="B20" s="225">
        <v>10870459170</v>
      </c>
      <c r="C20" s="225">
        <v>44786217346</v>
      </c>
      <c r="D20" s="225">
        <v>6999629391.474539</v>
      </c>
      <c r="E20" s="226">
        <v>117905905.45</v>
      </c>
      <c r="F20" s="227">
        <v>36320781.99</v>
      </c>
      <c r="G20" s="228">
        <v>154226687.44</v>
      </c>
      <c r="H20" s="226">
        <v>3950084970.694706</v>
      </c>
      <c r="I20" s="227">
        <v>1464816313.2</v>
      </c>
      <c r="J20" s="229">
        <v>5414901283.894706</v>
      </c>
      <c r="K20" s="230">
        <v>11482377000</v>
      </c>
      <c r="L20" s="227">
        <v>4109503000</v>
      </c>
      <c r="M20" s="228">
        <v>15591880000</v>
      </c>
      <c r="N20" s="226">
        <v>721082199.6800001</v>
      </c>
      <c r="O20" s="226">
        <v>265380981.45999998</v>
      </c>
      <c r="P20" s="226">
        <v>986463181.14</v>
      </c>
      <c r="Q20" s="225">
        <v>838988105.13</v>
      </c>
      <c r="R20" s="227">
        <v>301701763.45</v>
      </c>
      <c r="S20" s="226">
        <v>1140689868.58</v>
      </c>
      <c r="T20" s="231">
        <v>11.98617895615841</v>
      </c>
      <c r="U20" s="231">
        <v>7.718055806192775</v>
      </c>
      <c r="V20" s="232">
        <v>1.8733176295026683</v>
      </c>
      <c r="W20" s="233">
        <v>5.395294258067446</v>
      </c>
      <c r="X20" s="233">
        <v>5.377314501221505</v>
      </c>
    </row>
    <row r="21" ht="27.75" customHeight="1" hidden="1">
      <c r="W21" s="234" t="e">
        <f aca="true" t="shared" si="0" ref="W21:W40">100*((E21+N21)/(E21+K21+H21))</f>
        <v>#DIV/0!</v>
      </c>
    </row>
    <row r="22" ht="0.75" customHeight="1" hidden="1">
      <c r="W22" s="234" t="e">
        <f t="shared" si="0"/>
        <v>#DIV/0!</v>
      </c>
    </row>
    <row r="23" ht="17.25" hidden="1" thickBot="1" thickTop="1">
      <c r="W23" s="234" t="e">
        <f t="shared" si="0"/>
        <v>#DIV/0!</v>
      </c>
    </row>
    <row r="24" ht="17.25" hidden="1" thickBot="1" thickTop="1">
      <c r="W24" s="234" t="e">
        <f t="shared" si="0"/>
        <v>#DIV/0!</v>
      </c>
    </row>
    <row r="25" ht="17.25" hidden="1" thickBot="1" thickTop="1">
      <c r="W25" s="234" t="e">
        <f t="shared" si="0"/>
        <v>#DIV/0!</v>
      </c>
    </row>
    <row r="26" ht="17.25" hidden="1" thickBot="1" thickTop="1">
      <c r="W26" s="234" t="e">
        <f t="shared" si="0"/>
        <v>#DIV/0!</v>
      </c>
    </row>
    <row r="27" ht="17.25" hidden="1" thickBot="1" thickTop="1">
      <c r="W27" s="234" t="e">
        <f t="shared" si="0"/>
        <v>#DIV/0!</v>
      </c>
    </row>
    <row r="28" spans="7:23" ht="31.5" customHeight="1" hidden="1">
      <c r="G28" s="117">
        <f>E20+F20</f>
        <v>154226687.44</v>
      </c>
      <c r="H28" s="117"/>
      <c r="I28" s="117"/>
      <c r="J28" s="117"/>
      <c r="K28" s="117"/>
      <c r="L28" s="117"/>
      <c r="M28" s="117"/>
      <c r="P28" s="117">
        <f>N20+O20</f>
        <v>986463181.1400001</v>
      </c>
      <c r="Q28" s="117"/>
      <c r="R28" s="117"/>
      <c r="S28" s="117"/>
      <c r="T28" s="117"/>
      <c r="U28" s="117"/>
      <c r="W28" s="234" t="e">
        <f t="shared" si="0"/>
        <v>#DIV/0!</v>
      </c>
    </row>
    <row r="29" ht="3" customHeight="1" hidden="1">
      <c r="W29" s="234" t="e">
        <f t="shared" si="0"/>
        <v>#DIV/0!</v>
      </c>
    </row>
    <row r="30" ht="2.25" customHeight="1" hidden="1">
      <c r="W30" s="234" t="e">
        <f t="shared" si="0"/>
        <v>#DIV/0!</v>
      </c>
    </row>
    <row r="31" ht="13.5" customHeight="1" hidden="1">
      <c r="W31" s="234" t="e">
        <f t="shared" si="0"/>
        <v>#DIV/0!</v>
      </c>
    </row>
    <row r="32" ht="20.25" customHeight="1" hidden="1">
      <c r="W32" s="234" t="e">
        <f t="shared" si="0"/>
        <v>#DIV/0!</v>
      </c>
    </row>
    <row r="33" spans="1:23" ht="17.25" hidden="1" thickBot="1" thickTop="1">
      <c r="A33" s="1">
        <v>1324968</v>
      </c>
      <c r="W33" s="234" t="e">
        <f t="shared" si="0"/>
        <v>#DIV/0!</v>
      </c>
    </row>
    <row r="34" spans="1:23" ht="17.25" hidden="1" thickBot="1" thickTop="1">
      <c r="A34" s="1">
        <v>5640879</v>
      </c>
      <c r="E34" s="1">
        <v>1720046.09</v>
      </c>
      <c r="F34" s="1">
        <v>1720047.1</v>
      </c>
      <c r="G34" s="1">
        <v>3440093.19</v>
      </c>
      <c r="N34" s="1">
        <v>1720046.09</v>
      </c>
      <c r="O34" s="1">
        <v>1720047.1</v>
      </c>
      <c r="P34" s="1">
        <v>3440093.19</v>
      </c>
      <c r="W34" s="234">
        <f t="shared" si="0"/>
        <v>200</v>
      </c>
    </row>
    <row r="35" spans="1:23" ht="17.25" hidden="1" thickBot="1" thickTop="1">
      <c r="A35" s="1">
        <v>455480.25</v>
      </c>
      <c r="E35" s="1">
        <v>627790.26</v>
      </c>
      <c r="F35" s="1">
        <v>627790.26</v>
      </c>
      <c r="G35" s="1">
        <v>1255580.52</v>
      </c>
      <c r="N35" s="1">
        <v>627790.26</v>
      </c>
      <c r="O35" s="1">
        <v>627790.26</v>
      </c>
      <c r="P35" s="1">
        <v>1255580.52</v>
      </c>
      <c r="W35" s="234">
        <f t="shared" si="0"/>
        <v>200</v>
      </c>
    </row>
    <row r="36" spans="1:23" ht="17.25" hidden="1" thickBot="1" thickTop="1">
      <c r="A36" s="1">
        <f>A33+A34+A35</f>
        <v>7421327.25</v>
      </c>
      <c r="E36" s="1">
        <v>391684.38</v>
      </c>
      <c r="F36" s="1">
        <v>391684.4</v>
      </c>
      <c r="G36" s="1">
        <v>783368.78</v>
      </c>
      <c r="N36" s="1">
        <v>391684.38</v>
      </c>
      <c r="O36" s="1">
        <v>391684.4</v>
      </c>
      <c r="P36" s="1">
        <v>783368.78</v>
      </c>
      <c r="W36" s="234">
        <f t="shared" si="0"/>
        <v>200</v>
      </c>
    </row>
    <row r="37" spans="5:23" ht="17.25" hidden="1" thickBot="1" thickTop="1">
      <c r="E37" s="1">
        <f>E34+E36</f>
        <v>2111730.47</v>
      </c>
      <c r="F37" s="1">
        <f>F34+F36</f>
        <v>2111731.5</v>
      </c>
      <c r="G37" s="1">
        <f>G34+G36</f>
        <v>4223461.97</v>
      </c>
      <c r="N37" s="1">
        <f>N34+N36</f>
        <v>2111730.47</v>
      </c>
      <c r="O37" s="1">
        <f>O34+O36</f>
        <v>2111731.5</v>
      </c>
      <c r="P37" s="1">
        <f>P34+P36</f>
        <v>4223461.97</v>
      </c>
      <c r="W37" s="234">
        <f t="shared" si="0"/>
        <v>200</v>
      </c>
    </row>
    <row r="38" spans="1:23" ht="17.25" hidden="1" thickBot="1" thickTop="1">
      <c r="A38" s="1">
        <v>361944</v>
      </c>
      <c r="W38" s="234" t="e">
        <f t="shared" si="0"/>
        <v>#DIV/0!</v>
      </c>
    </row>
    <row r="39" ht="17.25" hidden="1" thickBot="1" thickTop="1">
      <c r="W39" s="234" t="e">
        <f t="shared" si="0"/>
        <v>#DIV/0!</v>
      </c>
    </row>
    <row r="40" spans="1:23" ht="17.25" hidden="1" thickBot="1" thickTop="1">
      <c r="A40" s="1">
        <v>3325179.68</v>
      </c>
      <c r="W40" s="234" t="e">
        <f t="shared" si="0"/>
        <v>#DIV/0!</v>
      </c>
    </row>
    <row r="41" spans="1:19" ht="18" customHeight="1" thickTop="1">
      <c r="A41" s="1" t="s">
        <v>27</v>
      </c>
      <c r="S41" s="117"/>
    </row>
    <row r="42" ht="0.75" customHeight="1">
      <c r="D42" s="1" t="e">
        <f>#REF!+#REF!</f>
        <v>#REF!</v>
      </c>
    </row>
    <row r="43" ht="15.75" customHeight="1" hidden="1">
      <c r="D43" s="1">
        <v>4433572.95</v>
      </c>
    </row>
    <row r="44" spans="5:6" ht="12.75" hidden="1">
      <c r="E44" s="117">
        <f>E6+E10+E14+E15+E18</f>
        <v>117905905.45</v>
      </c>
      <c r="F44" s="117">
        <f>F6+F10+F14+F15+F18</f>
        <v>36320781.99</v>
      </c>
    </row>
    <row r="45" ht="12.75" hidden="1"/>
    <row r="46" spans="1:5" ht="12.75" hidden="1">
      <c r="A46"/>
      <c r="B46"/>
      <c r="C46"/>
      <c r="D46"/>
      <c r="E46"/>
    </row>
    <row r="47" spans="1:5" ht="7.5" customHeight="1" hidden="1">
      <c r="A47"/>
      <c r="B47"/>
      <c r="C47"/>
      <c r="D47"/>
      <c r="E47"/>
    </row>
    <row r="48" spans="1:5" ht="30" customHeight="1" hidden="1">
      <c r="A48"/>
      <c r="B48"/>
      <c r="C48"/>
      <c r="D48"/>
      <c r="E48"/>
    </row>
    <row r="49" spans="1:18" ht="12.75" hidden="1">
      <c r="A49" s="235"/>
      <c r="B49" s="235"/>
      <c r="C49" s="236" t="s">
        <v>34</v>
      </c>
      <c r="D49" s="235" t="s">
        <v>35</v>
      </c>
      <c r="E49" s="235"/>
      <c r="Q49" s="1">
        <v>258502.43</v>
      </c>
      <c r="R49" s="1">
        <v>84011.4</v>
      </c>
    </row>
    <row r="50" spans="1:18" ht="12.75" hidden="1">
      <c r="A50" s="235" t="s">
        <v>36</v>
      </c>
      <c r="B50" s="235"/>
      <c r="C50" s="237">
        <v>746767.84</v>
      </c>
      <c r="D50" s="238">
        <f>C50*38</f>
        <v>28377177.919999998</v>
      </c>
      <c r="E50" s="235" t="s">
        <v>37</v>
      </c>
      <c r="Q50" s="1">
        <v>201605.64</v>
      </c>
      <c r="R50" s="1">
        <v>181445.08</v>
      </c>
    </row>
    <row r="51" spans="1:5" ht="12.75" hidden="1">
      <c r="A51" s="235" t="s">
        <v>38</v>
      </c>
      <c r="B51" s="235"/>
      <c r="C51" s="237">
        <v>9072640.98</v>
      </c>
      <c r="D51" s="238">
        <f aca="true" t="shared" si="1" ref="D51:D58">C51*38</f>
        <v>344760357.24</v>
      </c>
      <c r="E51" s="235" t="s">
        <v>37</v>
      </c>
    </row>
    <row r="52" spans="1:5" ht="12.75" hidden="1">
      <c r="A52" s="235" t="s">
        <v>39</v>
      </c>
      <c r="B52" s="235"/>
      <c r="C52" s="237">
        <v>25341807.12</v>
      </c>
      <c r="D52" s="238">
        <f t="shared" si="1"/>
        <v>962988670.5600001</v>
      </c>
      <c r="E52" s="235" t="s">
        <v>37</v>
      </c>
    </row>
    <row r="53" spans="1:5" ht="12.75" hidden="1">
      <c r="A53" s="235" t="s">
        <v>40</v>
      </c>
      <c r="B53" s="235"/>
      <c r="C53" s="237">
        <v>2230093.08</v>
      </c>
      <c r="D53" s="238">
        <f t="shared" si="1"/>
        <v>84743537.04</v>
      </c>
      <c r="E53" s="235" t="s">
        <v>37</v>
      </c>
    </row>
    <row r="54" spans="1:5" ht="12.75" hidden="1">
      <c r="A54" s="235" t="s">
        <v>41</v>
      </c>
      <c r="B54" s="235"/>
      <c r="C54" s="237">
        <v>2696385.24</v>
      </c>
      <c r="D54" s="238">
        <f t="shared" si="1"/>
        <v>102462639.12</v>
      </c>
      <c r="E54" s="235" t="s">
        <v>37</v>
      </c>
    </row>
    <row r="55" spans="1:5" ht="12.75" hidden="1">
      <c r="A55" s="235" t="s">
        <v>42</v>
      </c>
      <c r="B55" s="235"/>
      <c r="C55" s="237">
        <v>109743.9</v>
      </c>
      <c r="D55" s="238">
        <f t="shared" si="1"/>
        <v>4170268.1999999997</v>
      </c>
      <c r="E55" s="235" t="s">
        <v>37</v>
      </c>
    </row>
    <row r="56" spans="1:5" ht="12.75" hidden="1">
      <c r="A56" s="235" t="s">
        <v>43</v>
      </c>
      <c r="B56" s="235"/>
      <c r="C56" s="237">
        <v>17068855.38</v>
      </c>
      <c r="D56" s="238">
        <f t="shared" si="1"/>
        <v>648616504.4399999</v>
      </c>
      <c r="E56" s="235" t="s">
        <v>37</v>
      </c>
    </row>
    <row r="57" spans="1:5" ht="12.75" hidden="1">
      <c r="A57" s="235" t="s">
        <v>44</v>
      </c>
      <c r="B57" s="235"/>
      <c r="C57" s="237">
        <v>1523208.13</v>
      </c>
      <c r="D57" s="238">
        <f t="shared" si="1"/>
        <v>57881908.94</v>
      </c>
      <c r="E57" s="235" t="s">
        <v>45</v>
      </c>
    </row>
    <row r="58" spans="1:5" ht="21.75" customHeight="1" hidden="1">
      <c r="A58" s="239" t="s">
        <v>0</v>
      </c>
      <c r="B58" s="239"/>
      <c r="C58" s="240">
        <f>SUM(C50:C57)</f>
        <v>58789501.669999994</v>
      </c>
      <c r="D58" s="238">
        <f t="shared" si="1"/>
        <v>2234001063.4599996</v>
      </c>
      <c r="E58" s="235"/>
    </row>
    <row r="59" ht="12.75" hidden="1"/>
    <row r="60" ht="12.75" hidden="1"/>
    <row r="61" ht="12.75" hidden="1"/>
    <row r="62" ht="12.75" hidden="1"/>
    <row r="63" ht="12.75" hidden="1"/>
    <row r="64" ht="12.75" hidden="1"/>
    <row r="66" spans="17:18" ht="12.75" hidden="1">
      <c r="Q66" s="1">
        <v>1230399.28</v>
      </c>
      <c r="R66" s="1">
        <v>410133.12</v>
      </c>
    </row>
  </sheetData>
  <mergeCells count="6">
    <mergeCell ref="Q3:S3"/>
    <mergeCell ref="W3:X3"/>
    <mergeCell ref="E3:G3"/>
    <mergeCell ref="H3:J3"/>
    <mergeCell ref="K3:M3"/>
    <mergeCell ref="N3:P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6">
      <selection activeCell="Q19" sqref="Q19"/>
    </sheetView>
  </sheetViews>
  <sheetFormatPr defaultColWidth="9.140625" defaultRowHeight="12.75"/>
  <cols>
    <col min="1" max="1" width="20.28125" style="1" customWidth="1"/>
    <col min="2" max="2" width="13.8515625" style="1" hidden="1" customWidth="1"/>
    <col min="3" max="3" width="14.28125" style="1" hidden="1" customWidth="1"/>
    <col min="4" max="4" width="16.140625" style="1" hidden="1" customWidth="1"/>
    <col min="5" max="5" width="11.140625" style="1" hidden="1" customWidth="1"/>
    <col min="6" max="6" width="9.8515625" style="1" hidden="1" customWidth="1"/>
    <col min="7" max="7" width="11.28125" style="1" hidden="1" customWidth="1"/>
    <col min="8" max="9" width="13.00390625" style="1" hidden="1" customWidth="1"/>
    <col min="10" max="10" width="13.140625" style="1" hidden="1" customWidth="1"/>
    <col min="11" max="11" width="13.57421875" style="1" hidden="1" customWidth="1"/>
    <col min="12" max="12" width="12.8515625" style="1" hidden="1" customWidth="1"/>
    <col min="13" max="13" width="14.00390625" style="1" hidden="1" customWidth="1"/>
    <col min="14" max="14" width="12.28125" style="1" hidden="1" customWidth="1"/>
    <col min="15" max="15" width="13.140625" style="1" hidden="1" customWidth="1"/>
    <col min="16" max="16" width="12.57421875" style="1" hidden="1" customWidth="1"/>
    <col min="17" max="17" width="13.00390625" style="1" customWidth="1"/>
    <col min="18" max="18" width="12.140625" style="1" hidden="1" customWidth="1"/>
    <col min="19" max="19" width="13.57421875" style="1" hidden="1" customWidth="1"/>
    <col min="20" max="20" width="13.421875" style="1" hidden="1" customWidth="1"/>
    <col min="21" max="21" width="12.140625" style="1" hidden="1" customWidth="1"/>
    <col min="22" max="22" width="12.421875" style="1" hidden="1" customWidth="1"/>
    <col min="23" max="23" width="11.28125" style="1" hidden="1" customWidth="1"/>
    <col min="24" max="24" width="11.140625" style="1" hidden="1" customWidth="1"/>
    <col min="25" max="25" width="12.28125" style="1" bestFit="1" customWidth="1"/>
    <col min="26" max="26" width="13.00390625" style="1" customWidth="1"/>
    <col min="27" max="16384" width="9.140625" style="1" customWidth="1"/>
  </cols>
  <sheetData>
    <row r="1" spans="1:3" ht="15.75">
      <c r="A1" s="3" t="s">
        <v>46</v>
      </c>
      <c r="B1" s="3"/>
      <c r="C1" s="2"/>
    </row>
    <row r="2" spans="1:3" ht="13.5" thickBot="1">
      <c r="A2" s="2"/>
      <c r="B2" s="2"/>
      <c r="C2" s="2"/>
    </row>
    <row r="3" spans="1:24" ht="107.25" customHeight="1" thickBot="1" thickTop="1">
      <c r="A3" s="121"/>
      <c r="B3" s="122" t="s">
        <v>30</v>
      </c>
      <c r="C3" s="122" t="s">
        <v>1</v>
      </c>
      <c r="D3" s="123" t="s">
        <v>2</v>
      </c>
      <c r="E3" s="381" t="s">
        <v>3</v>
      </c>
      <c r="F3" s="381"/>
      <c r="G3" s="383"/>
      <c r="H3" s="380" t="s">
        <v>4</v>
      </c>
      <c r="I3" s="383"/>
      <c r="J3" s="382"/>
      <c r="K3" s="381" t="s">
        <v>5</v>
      </c>
      <c r="L3" s="381"/>
      <c r="M3" s="383"/>
      <c r="N3" s="380" t="s">
        <v>6</v>
      </c>
      <c r="O3" s="381"/>
      <c r="P3" s="382"/>
      <c r="Q3" s="380" t="s">
        <v>31</v>
      </c>
      <c r="R3" s="381"/>
      <c r="S3" s="382"/>
      <c r="T3" s="122" t="s">
        <v>7</v>
      </c>
      <c r="U3" s="123" t="s">
        <v>32</v>
      </c>
      <c r="V3" s="123" t="s">
        <v>8</v>
      </c>
      <c r="W3" s="381" t="s">
        <v>9</v>
      </c>
      <c r="X3" s="382"/>
    </row>
    <row r="4" spans="1:24" ht="81.75" customHeight="1" thickBot="1">
      <c r="A4" s="125"/>
      <c r="B4" s="126" t="s">
        <v>10</v>
      </c>
      <c r="C4" s="126" t="s">
        <v>10</v>
      </c>
      <c r="D4" s="126" t="s">
        <v>10</v>
      </c>
      <c r="E4" s="127" t="s">
        <v>10</v>
      </c>
      <c r="F4" s="128" t="s">
        <v>11</v>
      </c>
      <c r="G4" s="129" t="s">
        <v>0</v>
      </c>
      <c r="H4" s="130" t="s">
        <v>12</v>
      </c>
      <c r="I4" s="131" t="s">
        <v>13</v>
      </c>
      <c r="J4" s="132" t="s">
        <v>0</v>
      </c>
      <c r="K4" s="131" t="s">
        <v>10</v>
      </c>
      <c r="L4" s="131" t="s">
        <v>11</v>
      </c>
      <c r="M4" s="133" t="s">
        <v>0</v>
      </c>
      <c r="N4" s="127" t="s">
        <v>10</v>
      </c>
      <c r="O4" s="128" t="s">
        <v>11</v>
      </c>
      <c r="P4" s="134" t="s">
        <v>0</v>
      </c>
      <c r="Q4" s="127" t="s">
        <v>10</v>
      </c>
      <c r="R4" s="128" t="s">
        <v>11</v>
      </c>
      <c r="S4" s="134" t="s">
        <v>0</v>
      </c>
      <c r="T4" s="136" t="s">
        <v>10</v>
      </c>
      <c r="U4" s="135" t="s">
        <v>10</v>
      </c>
      <c r="V4" s="135" t="s">
        <v>10</v>
      </c>
      <c r="W4" s="129" t="s">
        <v>10</v>
      </c>
      <c r="X4" s="137" t="s">
        <v>11</v>
      </c>
    </row>
    <row r="5" spans="1:24" ht="36" customHeight="1" thickBot="1" thickTop="1">
      <c r="A5" s="138" t="s">
        <v>14</v>
      </c>
      <c r="B5" s="139">
        <v>1343104604</v>
      </c>
      <c r="C5" s="139">
        <v>5746005954</v>
      </c>
      <c r="D5" s="140">
        <v>919360952.64</v>
      </c>
      <c r="E5" s="141">
        <v>0</v>
      </c>
      <c r="F5" s="142">
        <v>0</v>
      </c>
      <c r="G5" s="143">
        <v>0</v>
      </c>
      <c r="H5" s="144">
        <v>329749686.095377</v>
      </c>
      <c r="I5" s="145">
        <v>144600000</v>
      </c>
      <c r="J5" s="146">
        <v>474349686.095377</v>
      </c>
      <c r="K5" s="145">
        <v>1303542000</v>
      </c>
      <c r="L5" s="145">
        <v>466527000</v>
      </c>
      <c r="M5" s="147">
        <v>1770069000</v>
      </c>
      <c r="N5" s="148">
        <v>10522051.95</v>
      </c>
      <c r="O5" s="142">
        <v>3332588.7</v>
      </c>
      <c r="P5" s="143">
        <v>13854640.649999999</v>
      </c>
      <c r="Q5" s="139">
        <v>10522051.95</v>
      </c>
      <c r="R5" s="149">
        <v>3332588.7</v>
      </c>
      <c r="S5" s="150">
        <v>13854640.649999999</v>
      </c>
      <c r="T5" s="241">
        <v>1.1444962851408143</v>
      </c>
      <c r="U5" s="242">
        <v>0.7834126931486565</v>
      </c>
      <c r="V5" s="151">
        <v>0.18311940562253026</v>
      </c>
      <c r="W5" s="153">
        <v>0.6442236888595512</v>
      </c>
      <c r="X5" s="154">
        <v>0.5453185180821662</v>
      </c>
    </row>
    <row r="6" spans="1:24" s="44" customFormat="1" ht="36" customHeight="1" thickBot="1">
      <c r="A6" s="138" t="s">
        <v>15</v>
      </c>
      <c r="B6" s="139">
        <v>2526856056</v>
      </c>
      <c r="C6" s="139">
        <v>10810275074</v>
      </c>
      <c r="D6" s="140">
        <v>1729644013.0100398</v>
      </c>
      <c r="E6" s="145">
        <v>87560359</v>
      </c>
      <c r="F6" s="145">
        <v>22545602.35</v>
      </c>
      <c r="G6" s="143">
        <v>110105961.35</v>
      </c>
      <c r="H6" s="144">
        <v>795579619.492718</v>
      </c>
      <c r="I6" s="145">
        <v>230564181.06</v>
      </c>
      <c r="J6" s="146">
        <v>1026143800.5527179</v>
      </c>
      <c r="K6" s="145">
        <v>2299246000</v>
      </c>
      <c r="L6" s="145">
        <v>668246000</v>
      </c>
      <c r="M6" s="147">
        <v>2967492000</v>
      </c>
      <c r="N6" s="155">
        <v>931912696.6800001</v>
      </c>
      <c r="O6" s="156">
        <v>261939397.72</v>
      </c>
      <c r="P6" s="145">
        <v>1193852094.4</v>
      </c>
      <c r="Q6" s="139">
        <v>1019473055.6800001</v>
      </c>
      <c r="R6" s="149">
        <v>284485000.06999993</v>
      </c>
      <c r="S6" s="147">
        <v>1303958055.75</v>
      </c>
      <c r="T6" s="243">
        <v>58.94120686174297</v>
      </c>
      <c r="U6" s="157">
        <v>40.34551367733311</v>
      </c>
      <c r="V6" s="157">
        <v>9.430593104258321</v>
      </c>
      <c r="W6" s="158">
        <v>32.034865115979926</v>
      </c>
      <c r="X6" s="159">
        <v>30.876780196364734</v>
      </c>
    </row>
    <row r="7" spans="1:24" ht="27.75" customHeight="1" thickBot="1">
      <c r="A7" s="160" t="s">
        <v>16</v>
      </c>
      <c r="B7" s="161">
        <v>2054395623.2353654</v>
      </c>
      <c r="C7" s="161">
        <v>8789017382</v>
      </c>
      <c r="D7" s="162">
        <v>1406242782.071271</v>
      </c>
      <c r="E7" s="163">
        <v>84571192.57</v>
      </c>
      <c r="F7" s="164">
        <v>21549213.53</v>
      </c>
      <c r="G7" s="165">
        <v>106120406.1</v>
      </c>
      <c r="H7" s="166">
        <v>641401279.477036</v>
      </c>
      <c r="I7" s="167">
        <v>184342622</v>
      </c>
      <c r="J7" s="168">
        <v>825743901.477036</v>
      </c>
      <c r="K7" s="167">
        <v>1783673000</v>
      </c>
      <c r="L7" s="167">
        <v>518777000</v>
      </c>
      <c r="M7" s="169">
        <v>2302450000</v>
      </c>
      <c r="N7" s="170">
        <v>901927579.6400001</v>
      </c>
      <c r="O7" s="171">
        <v>252189863.51</v>
      </c>
      <c r="P7" s="172">
        <v>1154117443.15</v>
      </c>
      <c r="Q7" s="173">
        <v>986498772.21</v>
      </c>
      <c r="R7" s="171">
        <v>273739077.03999996</v>
      </c>
      <c r="S7" s="172">
        <v>1260237849.25</v>
      </c>
      <c r="T7" s="244">
        <v>70.15138387106775</v>
      </c>
      <c r="U7" s="174">
        <v>48.01892883009614</v>
      </c>
      <c r="V7" s="174">
        <v>11.224221426963608</v>
      </c>
      <c r="W7" s="175">
        <v>39.30829207542789</v>
      </c>
      <c r="X7" s="176">
        <v>37.77436859690479</v>
      </c>
    </row>
    <row r="8" spans="1:24" ht="27.75" customHeight="1" thickBot="1">
      <c r="A8" s="160" t="s">
        <v>17</v>
      </c>
      <c r="B8" s="161">
        <v>472460432.7646346</v>
      </c>
      <c r="C8" s="161">
        <v>2021257692</v>
      </c>
      <c r="D8" s="161">
        <v>323401230.93876886</v>
      </c>
      <c r="E8" s="245">
        <v>2989166.43</v>
      </c>
      <c r="F8" s="246">
        <v>996388.82</v>
      </c>
      <c r="G8" s="165">
        <v>3985555.25</v>
      </c>
      <c r="H8" s="166">
        <v>154178340.015682</v>
      </c>
      <c r="I8" s="167">
        <v>46221559.06</v>
      </c>
      <c r="J8" s="168">
        <v>200399899.075682</v>
      </c>
      <c r="K8" s="167">
        <v>515573000</v>
      </c>
      <c r="L8" s="167">
        <v>149469000</v>
      </c>
      <c r="M8" s="169">
        <v>665042000</v>
      </c>
      <c r="N8" s="161">
        <v>29985117.040000003</v>
      </c>
      <c r="O8" s="164">
        <v>9749534.209999999</v>
      </c>
      <c r="P8" s="172">
        <v>39734651.25</v>
      </c>
      <c r="Q8" s="173">
        <v>32974283.470000003</v>
      </c>
      <c r="R8" s="171">
        <v>10745923.03</v>
      </c>
      <c r="S8" s="172">
        <v>43720206.5</v>
      </c>
      <c r="T8" s="244">
        <v>10.196090897453383</v>
      </c>
      <c r="U8" s="174">
        <v>6.979268777503488</v>
      </c>
      <c r="V8" s="174">
        <v>1.6313745446961052</v>
      </c>
      <c r="W8" s="175">
        <v>4.901486257192154</v>
      </c>
      <c r="X8" s="176">
        <v>5.463465240487721</v>
      </c>
    </row>
    <row r="9" spans="1:24" ht="48.75" customHeight="1" thickBot="1">
      <c r="A9" s="138" t="s">
        <v>18</v>
      </c>
      <c r="B9" s="139">
        <v>1625361384</v>
      </c>
      <c r="C9" s="139">
        <v>6953543506</v>
      </c>
      <c r="D9" s="177">
        <v>1112566949.2</v>
      </c>
      <c r="E9" s="178">
        <v>0</v>
      </c>
      <c r="F9" s="149">
        <v>0</v>
      </c>
      <c r="G9" s="143">
        <v>0</v>
      </c>
      <c r="H9" s="144">
        <v>528227624.703088</v>
      </c>
      <c r="I9" s="145">
        <v>204290000</v>
      </c>
      <c r="J9" s="146">
        <v>732517624.703088</v>
      </c>
      <c r="K9" s="145">
        <v>1467657000</v>
      </c>
      <c r="L9" s="145">
        <v>567430000</v>
      </c>
      <c r="M9" s="147">
        <v>2035087000</v>
      </c>
      <c r="N9" s="178">
        <v>718214105.0100001</v>
      </c>
      <c r="O9" s="179">
        <v>355300162.04</v>
      </c>
      <c r="P9" s="180">
        <v>1073514267.0500002</v>
      </c>
      <c r="Q9" s="139">
        <v>718214105.0100001</v>
      </c>
      <c r="R9" s="149">
        <v>355300162.04</v>
      </c>
      <c r="S9" s="180">
        <v>1073514267.0500002</v>
      </c>
      <c r="T9" s="243">
        <v>64.5546863967546</v>
      </c>
      <c r="U9" s="157">
        <v>44.18796410940203</v>
      </c>
      <c r="V9" s="157">
        <v>10.3287497143043</v>
      </c>
      <c r="W9" s="158">
        <v>35.98475062739877</v>
      </c>
      <c r="X9" s="159">
        <v>46.04003551028871</v>
      </c>
    </row>
    <row r="10" spans="1:24" s="44" customFormat="1" ht="32.25" customHeight="1" thickBot="1">
      <c r="A10" s="138" t="s">
        <v>19</v>
      </c>
      <c r="B10" s="139">
        <v>3751575498</v>
      </c>
      <c r="C10" s="139">
        <v>16049811176</v>
      </c>
      <c r="D10" s="139">
        <v>2567969786.2045</v>
      </c>
      <c r="E10" s="181">
        <v>24502558.41</v>
      </c>
      <c r="F10" s="179">
        <v>8167520.54</v>
      </c>
      <c r="G10" s="143">
        <v>32670078.95</v>
      </c>
      <c r="H10" s="178">
        <v>1638405551.025952</v>
      </c>
      <c r="I10" s="145">
        <v>440087829.65</v>
      </c>
      <c r="J10" s="146">
        <v>2078493380.675952</v>
      </c>
      <c r="K10" s="145">
        <v>5219791000</v>
      </c>
      <c r="L10" s="145">
        <v>1496897000</v>
      </c>
      <c r="M10" s="147">
        <v>6716688000</v>
      </c>
      <c r="N10" s="182">
        <v>98611062.82</v>
      </c>
      <c r="O10" s="179">
        <v>26870971.32</v>
      </c>
      <c r="P10" s="183">
        <v>125482034.14</v>
      </c>
      <c r="Q10" s="139">
        <v>123113621.22999999</v>
      </c>
      <c r="R10" s="149">
        <v>35038491.86</v>
      </c>
      <c r="S10" s="180">
        <v>158152113.08999997</v>
      </c>
      <c r="T10" s="243">
        <v>4.794200535044606</v>
      </c>
      <c r="U10" s="157">
        <v>3.281651170171919</v>
      </c>
      <c r="V10" s="157">
        <v>0.7670720850230144</v>
      </c>
      <c r="W10" s="158">
        <v>1.7887404239597702</v>
      </c>
      <c r="X10" s="159">
        <v>1.8013237809664362</v>
      </c>
    </row>
    <row r="11" spans="1:24" ht="27" customHeight="1" thickBot="1">
      <c r="A11" s="184" t="s">
        <v>20</v>
      </c>
      <c r="B11" s="161">
        <v>1874482398.448235</v>
      </c>
      <c r="C11" s="185">
        <v>8019321099.5936</v>
      </c>
      <c r="D11" s="162">
        <v>1283091374.9579065</v>
      </c>
      <c r="E11" s="166">
        <v>5666075.98</v>
      </c>
      <c r="F11" s="164">
        <v>1888693.02</v>
      </c>
      <c r="G11" s="165">
        <v>7554769</v>
      </c>
      <c r="H11" s="166">
        <v>879132523.2</v>
      </c>
      <c r="I11" s="167">
        <v>293044174.4</v>
      </c>
      <c r="J11" s="168">
        <v>1172176697.6</v>
      </c>
      <c r="K11" s="167">
        <v>3334689000</v>
      </c>
      <c r="L11" s="167">
        <v>1111563000</v>
      </c>
      <c r="M11" s="169">
        <v>4446252000</v>
      </c>
      <c r="N11" s="170">
        <v>3398630.34</v>
      </c>
      <c r="O11" s="171">
        <v>1132876.86</v>
      </c>
      <c r="P11" s="186">
        <v>4531507.2</v>
      </c>
      <c r="Q11" s="173">
        <v>9064706.32</v>
      </c>
      <c r="R11" s="171">
        <v>3021569.88</v>
      </c>
      <c r="S11" s="186">
        <v>12086276.2</v>
      </c>
      <c r="T11" s="244">
        <v>0.7064739500955167</v>
      </c>
      <c r="U11" s="174">
        <v>0.48358449924651703</v>
      </c>
      <c r="V11" s="174">
        <v>0.1130358319292063</v>
      </c>
      <c r="W11" s="175">
        <v>0.21482955233146322</v>
      </c>
      <c r="X11" s="176">
        <v>0.21482963085718867</v>
      </c>
    </row>
    <row r="12" spans="1:24" ht="27" customHeight="1" thickBot="1">
      <c r="A12" s="160" t="s">
        <v>21</v>
      </c>
      <c r="B12" s="161">
        <v>910330914.5345632</v>
      </c>
      <c r="C12" s="187">
        <v>3894534254.67359</v>
      </c>
      <c r="D12" s="161">
        <v>623125480.2732667</v>
      </c>
      <c r="E12" s="166">
        <v>6367448.18</v>
      </c>
      <c r="F12" s="164">
        <v>2122482.77</v>
      </c>
      <c r="G12" s="165">
        <v>8489930.95</v>
      </c>
      <c r="H12" s="166">
        <v>0</v>
      </c>
      <c r="I12" s="167">
        <v>0</v>
      </c>
      <c r="J12" s="168">
        <v>0</v>
      </c>
      <c r="K12" s="167">
        <v>1106797000</v>
      </c>
      <c r="L12" s="167">
        <v>205757000</v>
      </c>
      <c r="M12" s="169">
        <v>1312554000</v>
      </c>
      <c r="N12" s="166">
        <v>72952705.33</v>
      </c>
      <c r="O12" s="164">
        <v>19833334.77</v>
      </c>
      <c r="P12" s="186">
        <v>92786040.1</v>
      </c>
      <c r="Q12" s="173">
        <v>79320153.50999999</v>
      </c>
      <c r="R12" s="171">
        <v>21955817.54</v>
      </c>
      <c r="S12" s="186">
        <v>101275971.04999998</v>
      </c>
      <c r="T12" s="244">
        <v>12.729402988819327</v>
      </c>
      <c r="U12" s="174">
        <v>8.713331849281976</v>
      </c>
      <c r="V12" s="174">
        <v>2.036704476660149</v>
      </c>
      <c r="W12" s="175">
        <v>7.1256455988768534</v>
      </c>
      <c r="X12" s="176">
        <v>10.561801120263581</v>
      </c>
    </row>
    <row r="13" spans="1:24" ht="27" customHeight="1" thickBot="1">
      <c r="A13" s="160" t="s">
        <v>22</v>
      </c>
      <c r="B13" s="161">
        <v>966762185.0172019</v>
      </c>
      <c r="C13" s="161">
        <v>4135955821.73281</v>
      </c>
      <c r="D13" s="161">
        <v>661752930.9733272</v>
      </c>
      <c r="E13" s="166">
        <v>12469034.25</v>
      </c>
      <c r="F13" s="188">
        <v>4156344.75</v>
      </c>
      <c r="G13" s="165">
        <v>16625379</v>
      </c>
      <c r="H13" s="166">
        <v>759273027.825952</v>
      </c>
      <c r="I13" s="167">
        <v>147043655.25</v>
      </c>
      <c r="J13" s="168">
        <v>906316683.075952</v>
      </c>
      <c r="K13" s="167">
        <v>778305000</v>
      </c>
      <c r="L13" s="167">
        <v>179577000</v>
      </c>
      <c r="M13" s="169">
        <v>957882000</v>
      </c>
      <c r="N13" s="170">
        <v>22259727.15</v>
      </c>
      <c r="O13" s="171">
        <v>5904759.69</v>
      </c>
      <c r="P13" s="186">
        <v>28164486.84</v>
      </c>
      <c r="Q13" s="173">
        <v>34728761.4</v>
      </c>
      <c r="R13" s="171">
        <v>10061104.440000001</v>
      </c>
      <c r="S13" s="186">
        <v>44789865.84</v>
      </c>
      <c r="T13" s="244">
        <v>5.247995101271382</v>
      </c>
      <c r="U13" s="174">
        <v>3.592275529413892</v>
      </c>
      <c r="V13" s="174">
        <v>0.8396792155640085</v>
      </c>
      <c r="W13" s="175">
        <v>2.24049722422546</v>
      </c>
      <c r="X13" s="176">
        <v>3.041657805712006</v>
      </c>
    </row>
    <row r="14" spans="1:24" s="44" customFormat="1" ht="28.5" customHeight="1" thickBot="1">
      <c r="A14" s="138" t="s">
        <v>23</v>
      </c>
      <c r="B14" s="139">
        <v>461505782</v>
      </c>
      <c r="C14" s="139">
        <v>1412392284</v>
      </c>
      <c r="D14" s="139">
        <v>225982765.44</v>
      </c>
      <c r="E14" s="144">
        <v>1269215.5</v>
      </c>
      <c r="F14" s="189">
        <v>1269215.5</v>
      </c>
      <c r="G14" s="143">
        <v>2538431</v>
      </c>
      <c r="H14" s="144">
        <v>173407377.260756</v>
      </c>
      <c r="I14" s="145">
        <v>171350784.5</v>
      </c>
      <c r="J14" s="146">
        <v>344758161.760756</v>
      </c>
      <c r="K14" s="145">
        <v>371391000</v>
      </c>
      <c r="L14" s="145">
        <v>384403000</v>
      </c>
      <c r="M14" s="147">
        <v>755794000</v>
      </c>
      <c r="N14" s="144">
        <v>1443969.5</v>
      </c>
      <c r="O14" s="189">
        <v>1443969.5</v>
      </c>
      <c r="P14" s="180">
        <v>2887939</v>
      </c>
      <c r="Q14" s="139">
        <v>2713185</v>
      </c>
      <c r="R14" s="149">
        <v>2713185</v>
      </c>
      <c r="S14" s="180">
        <v>5426370</v>
      </c>
      <c r="T14" s="243">
        <v>1.2006158941887846</v>
      </c>
      <c r="U14" s="157">
        <v>0.5878983765364829</v>
      </c>
      <c r="V14" s="157">
        <v>0.19209854307020557</v>
      </c>
      <c r="W14" s="158">
        <v>0.49685882040407126</v>
      </c>
      <c r="X14" s="159">
        <v>0.48708670916640784</v>
      </c>
    </row>
    <row r="15" spans="1:24" s="44" customFormat="1" ht="21.75" customHeight="1" thickBot="1">
      <c r="A15" s="190" t="s">
        <v>24</v>
      </c>
      <c r="B15" s="191">
        <v>558002450</v>
      </c>
      <c r="C15" s="191">
        <v>1707710652</v>
      </c>
      <c r="D15" s="191">
        <v>273233704.32</v>
      </c>
      <c r="E15" s="192">
        <v>4220776.04</v>
      </c>
      <c r="F15" s="156">
        <v>4220778.1</v>
      </c>
      <c r="G15" s="143">
        <v>8441554.14</v>
      </c>
      <c r="H15" s="192">
        <v>187543326.9504538</v>
      </c>
      <c r="I15" s="156">
        <v>173041183.49</v>
      </c>
      <c r="J15" s="146">
        <v>360584510.44045377</v>
      </c>
      <c r="K15" s="193">
        <v>392454000</v>
      </c>
      <c r="L15" s="156">
        <v>364330000</v>
      </c>
      <c r="M15" s="147">
        <v>756784000</v>
      </c>
      <c r="N15" s="192">
        <v>30394665.410000004</v>
      </c>
      <c r="O15" s="156">
        <v>30348536.749999993</v>
      </c>
      <c r="P15" s="156">
        <v>60743202.16</v>
      </c>
      <c r="Q15" s="192">
        <v>34615441.45</v>
      </c>
      <c r="R15" s="156">
        <v>34569314.849999994</v>
      </c>
      <c r="S15" s="156">
        <v>69184756.3</v>
      </c>
      <c r="T15" s="243">
        <v>12.668803629533137</v>
      </c>
      <c r="U15" s="157">
        <v>6.203456893424035</v>
      </c>
      <c r="V15" s="157">
        <v>2.027008580725302</v>
      </c>
      <c r="W15" s="158">
        <v>5.925088810636465</v>
      </c>
      <c r="X15" s="159">
        <v>6.38290766881247</v>
      </c>
    </row>
    <row r="16" spans="1:24" ht="21.75" customHeight="1" thickBot="1">
      <c r="A16" s="194" t="s">
        <v>16</v>
      </c>
      <c r="B16" s="187">
        <v>385823055.91172177</v>
      </c>
      <c r="C16" s="195">
        <v>1180772848.52</v>
      </c>
      <c r="D16" s="162">
        <v>188923655.76319999</v>
      </c>
      <c r="E16" s="196">
        <v>3664953.48</v>
      </c>
      <c r="F16" s="164">
        <v>3664955.51</v>
      </c>
      <c r="G16" s="197">
        <v>7329908.99</v>
      </c>
      <c r="H16" s="196">
        <v>125796916.297905</v>
      </c>
      <c r="I16" s="198">
        <v>116624507</v>
      </c>
      <c r="J16" s="168">
        <v>242421423.297905</v>
      </c>
      <c r="K16" s="198">
        <v>240512000</v>
      </c>
      <c r="L16" s="198">
        <v>224940000</v>
      </c>
      <c r="M16" s="169">
        <v>465452000</v>
      </c>
      <c r="N16" s="196">
        <v>28437737.970000003</v>
      </c>
      <c r="O16" s="164">
        <v>28437738.869999994</v>
      </c>
      <c r="P16" s="172">
        <v>56875476.839999996</v>
      </c>
      <c r="Q16" s="170">
        <v>32102691.450000003</v>
      </c>
      <c r="R16" s="171">
        <v>32102694.379999995</v>
      </c>
      <c r="S16" s="172">
        <v>64205385.83</v>
      </c>
      <c r="T16" s="244">
        <v>16.992414909776066</v>
      </c>
      <c r="U16" s="174">
        <v>8.320573630349674</v>
      </c>
      <c r="V16" s="174">
        <v>2.7187863855641705</v>
      </c>
      <c r="W16" s="175">
        <v>8.677015884735649</v>
      </c>
      <c r="X16" s="176">
        <v>9.298943997014769</v>
      </c>
    </row>
    <row r="17" spans="1:24" ht="21.75" customHeight="1" thickBot="1">
      <c r="A17" s="160" t="s">
        <v>17</v>
      </c>
      <c r="B17" s="161">
        <v>172179394.08827823</v>
      </c>
      <c r="C17" s="195">
        <v>526937803.48</v>
      </c>
      <c r="D17" s="161">
        <v>84310048.55680001</v>
      </c>
      <c r="E17" s="163">
        <v>555822.56</v>
      </c>
      <c r="F17" s="199">
        <v>555822.59</v>
      </c>
      <c r="G17" s="165">
        <v>1111645.15</v>
      </c>
      <c r="H17" s="196">
        <v>61746410.6525488</v>
      </c>
      <c r="I17" s="198">
        <v>56416676.49</v>
      </c>
      <c r="J17" s="168">
        <v>118163087.1425488</v>
      </c>
      <c r="K17" s="198">
        <v>151942000</v>
      </c>
      <c r="L17" s="198">
        <v>139390000</v>
      </c>
      <c r="M17" s="169">
        <v>291332000</v>
      </c>
      <c r="N17" s="196">
        <v>1956927.44</v>
      </c>
      <c r="O17" s="198">
        <v>1910797.88</v>
      </c>
      <c r="P17" s="200">
        <v>3867725.32</v>
      </c>
      <c r="Q17" s="173">
        <v>2512750</v>
      </c>
      <c r="R17" s="171">
        <v>2466620.47</v>
      </c>
      <c r="S17" s="172">
        <v>4979370.47</v>
      </c>
      <c r="T17" s="244">
        <v>2.9803683463746915</v>
      </c>
      <c r="U17" s="174">
        <v>1.4593790466655294</v>
      </c>
      <c r="V17" s="174">
        <v>0.47685893541995067</v>
      </c>
      <c r="W17" s="175">
        <v>1.1728437038056165</v>
      </c>
      <c r="X17" s="176">
        <v>1.2561565887359551</v>
      </c>
    </row>
    <row r="18" spans="1:24" ht="31.5" customHeight="1" thickBot="1">
      <c r="A18" s="201" t="s">
        <v>25</v>
      </c>
      <c r="B18" s="177">
        <v>395054415.75</v>
      </c>
      <c r="C18" s="177">
        <v>1260352346</v>
      </c>
      <c r="D18" s="177">
        <v>86259086.86</v>
      </c>
      <c r="E18" s="177">
        <v>352996.5</v>
      </c>
      <c r="F18" s="149">
        <v>117665.5</v>
      </c>
      <c r="G18" s="180">
        <v>470662</v>
      </c>
      <c r="H18" s="203">
        <v>179079421.38371018</v>
      </c>
      <c r="I18" s="203">
        <v>49542334.5</v>
      </c>
      <c r="J18" s="146">
        <v>228621755.88371018</v>
      </c>
      <c r="K18" s="203">
        <v>256492000</v>
      </c>
      <c r="L18" s="203">
        <v>85500000</v>
      </c>
      <c r="M18" s="147">
        <v>341992000</v>
      </c>
      <c r="N18" s="177">
        <v>2723217.68</v>
      </c>
      <c r="O18" s="149">
        <v>906936.52</v>
      </c>
      <c r="P18" s="180">
        <v>3630154.2</v>
      </c>
      <c r="Q18" s="139">
        <v>3076214.18</v>
      </c>
      <c r="R18" s="149">
        <v>1024602.02</v>
      </c>
      <c r="S18" s="180">
        <v>4100816.2</v>
      </c>
      <c r="T18" s="243">
        <v>3.566249414386625</v>
      </c>
      <c r="U18" s="157">
        <v>0.7786811278035942</v>
      </c>
      <c r="V18" s="157">
        <v>0.24407572928023097</v>
      </c>
      <c r="W18" s="158">
        <v>0.7056760424052754</v>
      </c>
      <c r="X18" s="159">
        <v>0.7580660106540397</v>
      </c>
    </row>
    <row r="19" spans="1:24" ht="31.5" customHeight="1" thickBot="1">
      <c r="A19" s="247" t="s">
        <v>47</v>
      </c>
      <c r="B19" s="248">
        <v>115335168</v>
      </c>
      <c r="C19" s="248">
        <v>361000000</v>
      </c>
      <c r="D19" s="248">
        <v>0</v>
      </c>
      <c r="E19" s="249">
        <v>352996.5</v>
      </c>
      <c r="F19" s="250">
        <v>117665.5</v>
      </c>
      <c r="G19" s="172">
        <v>470662</v>
      </c>
      <c r="H19" s="249">
        <v>50989809.939317025</v>
      </c>
      <c r="I19" s="251">
        <v>14106334.5</v>
      </c>
      <c r="J19" s="252">
        <v>65096144.439317025</v>
      </c>
      <c r="K19" s="251">
        <v>73527000</v>
      </c>
      <c r="L19" s="251">
        <v>24484000</v>
      </c>
      <c r="M19" s="252">
        <v>98011000</v>
      </c>
      <c r="N19" s="249">
        <v>2513861.33</v>
      </c>
      <c r="O19" s="253">
        <v>837953.77</v>
      </c>
      <c r="P19" s="172">
        <v>3351815.1</v>
      </c>
      <c r="Q19" s="173">
        <v>2866857.83</v>
      </c>
      <c r="R19" s="171">
        <v>955619.27</v>
      </c>
      <c r="S19" s="172">
        <v>3822477.1</v>
      </c>
      <c r="T19" s="244">
        <v>0</v>
      </c>
      <c r="U19" s="174">
        <v>2.4856753405864898</v>
      </c>
      <c r="V19" s="174">
        <v>0.7941434432132963</v>
      </c>
      <c r="W19" s="175">
        <v>2.2958775317660214</v>
      </c>
      <c r="X19" s="176">
        <v>2.4687900950707866</v>
      </c>
    </row>
    <row r="20" spans="1:24" ht="31.5" customHeight="1" thickBot="1">
      <c r="A20" s="247" t="s">
        <v>48</v>
      </c>
      <c r="B20" s="248">
        <v>107720531.75</v>
      </c>
      <c r="C20" s="248">
        <v>361000000</v>
      </c>
      <c r="D20" s="248">
        <v>0</v>
      </c>
      <c r="E20" s="249">
        <v>0</v>
      </c>
      <c r="F20" s="250">
        <v>0</v>
      </c>
      <c r="G20" s="254">
        <v>0</v>
      </c>
      <c r="H20" s="249">
        <v>51415132.44116289</v>
      </c>
      <c r="I20" s="251">
        <v>14224000</v>
      </c>
      <c r="J20" s="252">
        <v>65639132.44116289</v>
      </c>
      <c r="K20" s="255">
        <v>73471000</v>
      </c>
      <c r="L20" s="255">
        <v>24485000</v>
      </c>
      <c r="M20" s="252">
        <v>97956000</v>
      </c>
      <c r="N20" s="249">
        <v>0</v>
      </c>
      <c r="O20" s="171">
        <v>0</v>
      </c>
      <c r="P20" s="172">
        <v>0</v>
      </c>
      <c r="Q20" s="249">
        <v>0</v>
      </c>
      <c r="R20" s="171">
        <v>0</v>
      </c>
      <c r="S20" s="172">
        <v>0</v>
      </c>
      <c r="T20" s="244">
        <v>0</v>
      </c>
      <c r="U20" s="174">
        <v>0</v>
      </c>
      <c r="V20" s="174">
        <v>0</v>
      </c>
      <c r="W20" s="175">
        <v>0</v>
      </c>
      <c r="X20" s="176">
        <v>0</v>
      </c>
    </row>
    <row r="21" spans="1:24" ht="31.5" customHeight="1" thickBot="1">
      <c r="A21" s="247" t="s">
        <v>49</v>
      </c>
      <c r="B21" s="248">
        <v>56663548</v>
      </c>
      <c r="C21" s="248">
        <v>177352346</v>
      </c>
      <c r="D21" s="248">
        <v>28377177.92</v>
      </c>
      <c r="E21" s="249">
        <v>0</v>
      </c>
      <c r="F21" s="250">
        <v>0</v>
      </c>
      <c r="G21" s="254">
        <v>0</v>
      </c>
      <c r="H21" s="249">
        <v>25259346.56206737</v>
      </c>
      <c r="I21" s="251">
        <v>6988000</v>
      </c>
      <c r="J21" s="252">
        <v>32247346.56206737</v>
      </c>
      <c r="K21" s="251">
        <v>36002000</v>
      </c>
      <c r="L21" s="251">
        <v>12046000</v>
      </c>
      <c r="M21" s="252">
        <v>48048000</v>
      </c>
      <c r="N21" s="249">
        <v>197316</v>
      </c>
      <c r="O21" s="171">
        <v>65772</v>
      </c>
      <c r="P21" s="172">
        <v>263088</v>
      </c>
      <c r="Q21" s="249">
        <v>197316</v>
      </c>
      <c r="R21" s="171">
        <v>65772</v>
      </c>
      <c r="S21" s="172">
        <v>263088</v>
      </c>
      <c r="T21" s="244">
        <v>0.6953334139013637</v>
      </c>
      <c r="U21" s="174">
        <v>0.34822387048548387</v>
      </c>
      <c r="V21" s="174">
        <v>0.11125649276722846</v>
      </c>
      <c r="W21" s="175">
        <v>0.322088904461295</v>
      </c>
      <c r="X21" s="176">
        <v>0.34555006829883367</v>
      </c>
    </row>
    <row r="22" spans="1:24" ht="31.5" customHeight="1" thickBot="1">
      <c r="A22" s="247" t="s">
        <v>50</v>
      </c>
      <c r="B22" s="248">
        <v>115335168</v>
      </c>
      <c r="C22" s="248">
        <v>361000000</v>
      </c>
      <c r="D22" s="248">
        <v>57881908.94</v>
      </c>
      <c r="E22" s="249">
        <v>0</v>
      </c>
      <c r="F22" s="250">
        <v>0</v>
      </c>
      <c r="G22" s="254">
        <v>0</v>
      </c>
      <c r="H22" s="249">
        <v>51415132.44116289</v>
      </c>
      <c r="I22" s="251">
        <v>14224000</v>
      </c>
      <c r="J22" s="252">
        <v>65639132.44116289</v>
      </c>
      <c r="K22" s="251">
        <v>73492000</v>
      </c>
      <c r="L22" s="251">
        <v>24485000</v>
      </c>
      <c r="M22" s="252">
        <v>97977000</v>
      </c>
      <c r="N22" s="249">
        <v>12040.35</v>
      </c>
      <c r="O22" s="171">
        <v>3210.75</v>
      </c>
      <c r="P22" s="172">
        <v>15251.1</v>
      </c>
      <c r="Q22" s="249">
        <v>0</v>
      </c>
      <c r="R22" s="171">
        <v>0</v>
      </c>
      <c r="S22" s="172">
        <v>0</v>
      </c>
      <c r="T22" s="244">
        <v>0.020801577246667775</v>
      </c>
      <c r="U22" s="174">
        <v>0</v>
      </c>
      <c r="V22" s="174">
        <v>0.0033352770083102494</v>
      </c>
      <c r="W22" s="175">
        <v>0.009639441531228468</v>
      </c>
      <c r="X22" s="176">
        <v>0.008294582655196467</v>
      </c>
    </row>
    <row r="23" spans="1:24" ht="21" customHeight="1" thickBot="1">
      <c r="A23" s="190" t="s">
        <v>26</v>
      </c>
      <c r="B23" s="191">
        <v>201384344</v>
      </c>
      <c r="C23" s="191">
        <v>846121338</v>
      </c>
      <c r="D23" s="191">
        <v>135379408</v>
      </c>
      <c r="E23" s="192">
        <v>0</v>
      </c>
      <c r="F23" s="156">
        <v>0</v>
      </c>
      <c r="G23" s="204">
        <v>0</v>
      </c>
      <c r="H23" s="192">
        <v>118098943.894389</v>
      </c>
      <c r="I23" s="156">
        <v>51340000</v>
      </c>
      <c r="J23" s="205">
        <v>169438943.894389</v>
      </c>
      <c r="K23" s="193">
        <v>171804000</v>
      </c>
      <c r="L23" s="156">
        <v>76170000</v>
      </c>
      <c r="M23" s="206">
        <v>247974000</v>
      </c>
      <c r="N23" s="192">
        <v>3601760.22</v>
      </c>
      <c r="O23" s="207">
        <v>1543611.48</v>
      </c>
      <c r="P23" s="180">
        <v>5145371.7</v>
      </c>
      <c r="Q23" s="178">
        <v>3601760.22</v>
      </c>
      <c r="R23" s="156">
        <v>1543611.48</v>
      </c>
      <c r="S23" s="210">
        <v>5145371.7</v>
      </c>
      <c r="T23" s="256">
        <v>2.660493403841742</v>
      </c>
      <c r="U23" s="157">
        <v>1.788500609560791</v>
      </c>
      <c r="V23" s="157">
        <v>0.4256789254970898</v>
      </c>
      <c r="W23" s="212">
        <v>1.242402085199974</v>
      </c>
      <c r="X23" s="213">
        <v>1.2105807230805428</v>
      </c>
    </row>
    <row r="24" spans="1:24" ht="51" customHeight="1" thickBot="1">
      <c r="A24" s="214" t="s">
        <v>33</v>
      </c>
      <c r="B24" s="215">
        <v>0</v>
      </c>
      <c r="C24" s="215">
        <v>0</v>
      </c>
      <c r="D24" s="215">
        <v>0</v>
      </c>
      <c r="E24" s="192">
        <v>0</v>
      </c>
      <c r="F24" s="156">
        <v>0</v>
      </c>
      <c r="G24" s="204">
        <v>0</v>
      </c>
      <c r="H24" s="216">
        <v>0</v>
      </c>
      <c r="I24" s="217">
        <v>385885000</v>
      </c>
      <c r="J24" s="218">
        <v>385885000</v>
      </c>
      <c r="K24" s="219">
        <v>0</v>
      </c>
      <c r="L24" s="217">
        <v>204704000</v>
      </c>
      <c r="M24" s="218">
        <v>204704000</v>
      </c>
      <c r="N24" s="216">
        <v>0</v>
      </c>
      <c r="O24" s="219">
        <v>0</v>
      </c>
      <c r="P24" s="220">
        <v>0</v>
      </c>
      <c r="Q24" s="215">
        <v>0</v>
      </c>
      <c r="R24" s="217">
        <v>0</v>
      </c>
      <c r="S24" s="220">
        <v>0</v>
      </c>
      <c r="T24" s="257">
        <v>0</v>
      </c>
      <c r="U24" s="221">
        <v>0</v>
      </c>
      <c r="V24" s="221">
        <v>0</v>
      </c>
      <c r="W24" s="222">
        <v>0</v>
      </c>
      <c r="X24" s="223">
        <v>0</v>
      </c>
    </row>
    <row r="25" spans="1:24" ht="19.5" customHeight="1" thickBot="1" thickTop="1">
      <c r="A25" s="224" t="s">
        <v>0</v>
      </c>
      <c r="B25" s="225">
        <v>10862844533.75</v>
      </c>
      <c r="C25" s="225">
        <v>44786212330</v>
      </c>
      <c r="D25" s="225">
        <v>7050396665.674539</v>
      </c>
      <c r="E25" s="226">
        <v>117905905.45</v>
      </c>
      <c r="F25" s="227">
        <v>36320781.99</v>
      </c>
      <c r="G25" s="228">
        <v>154226687.44</v>
      </c>
      <c r="H25" s="226">
        <v>3950091550.806444</v>
      </c>
      <c r="I25" s="227">
        <v>1464816313.2</v>
      </c>
      <c r="J25" s="229">
        <v>5414907864.006444</v>
      </c>
      <c r="K25" s="230">
        <v>11482377000</v>
      </c>
      <c r="L25" s="227">
        <v>4109503000</v>
      </c>
      <c r="M25" s="228">
        <v>15591880000</v>
      </c>
      <c r="N25" s="226">
        <v>1797423529.2700005</v>
      </c>
      <c r="O25" s="226">
        <v>681686174.0300001</v>
      </c>
      <c r="P25" s="226">
        <v>2479109703.2999997</v>
      </c>
      <c r="Q25" s="225">
        <v>1915329434.7200005</v>
      </c>
      <c r="R25" s="227">
        <v>718006956.02</v>
      </c>
      <c r="S25" s="226">
        <v>2633336390.7400002</v>
      </c>
      <c r="T25" s="258">
        <v>27.166264900313287</v>
      </c>
      <c r="U25" s="231">
        <v>17.631932674441057</v>
      </c>
      <c r="V25" s="231">
        <v>4.276605086867368</v>
      </c>
      <c r="W25" s="232">
        <v>12.316934489956274</v>
      </c>
      <c r="X25" s="233">
        <v>12.797237816689528</v>
      </c>
    </row>
    <row r="26" ht="27.75" customHeight="1" hidden="1">
      <c r="W26" s="234" t="e">
        <f aca="true" t="shared" si="0" ref="W26:W45">100*((E26+N26)/(E26+K26+H26))</f>
        <v>#DIV/0!</v>
      </c>
    </row>
    <row r="27" ht="0.75" customHeight="1" hidden="1">
      <c r="W27" s="234" t="e">
        <f t="shared" si="0"/>
        <v>#DIV/0!</v>
      </c>
    </row>
    <row r="28" ht="17.25" hidden="1" thickBot="1" thickTop="1">
      <c r="W28" s="234" t="e">
        <f t="shared" si="0"/>
        <v>#DIV/0!</v>
      </c>
    </row>
    <row r="29" ht="17.25" hidden="1" thickBot="1" thickTop="1">
      <c r="W29" s="234" t="e">
        <f t="shared" si="0"/>
        <v>#DIV/0!</v>
      </c>
    </row>
    <row r="30" ht="17.25" hidden="1" thickBot="1" thickTop="1">
      <c r="W30" s="234" t="e">
        <f t="shared" si="0"/>
        <v>#DIV/0!</v>
      </c>
    </row>
    <row r="31" ht="17.25" hidden="1" thickBot="1" thickTop="1">
      <c r="W31" s="234" t="e">
        <f t="shared" si="0"/>
        <v>#DIV/0!</v>
      </c>
    </row>
    <row r="32" ht="17.25" hidden="1" thickBot="1" thickTop="1">
      <c r="W32" s="234" t="e">
        <f t="shared" si="0"/>
        <v>#DIV/0!</v>
      </c>
    </row>
    <row r="33" spans="7:23" ht="31.5" customHeight="1" hidden="1">
      <c r="G33" s="117">
        <f>E25+F25</f>
        <v>154226687.44</v>
      </c>
      <c r="H33" s="117"/>
      <c r="I33" s="117"/>
      <c r="J33" s="117"/>
      <c r="K33" s="117"/>
      <c r="L33" s="117"/>
      <c r="M33" s="117"/>
      <c r="P33" s="117">
        <f>N25+O25</f>
        <v>2479109703.3000007</v>
      </c>
      <c r="Q33" s="117"/>
      <c r="R33" s="117"/>
      <c r="S33" s="117"/>
      <c r="T33" s="117"/>
      <c r="U33" s="117"/>
      <c r="W33" s="234" t="e">
        <f t="shared" si="0"/>
        <v>#DIV/0!</v>
      </c>
    </row>
    <row r="34" ht="3" customHeight="1" hidden="1">
      <c r="W34" s="234" t="e">
        <f t="shared" si="0"/>
        <v>#DIV/0!</v>
      </c>
    </row>
    <row r="35" ht="2.25" customHeight="1" hidden="1">
      <c r="W35" s="234" t="e">
        <f t="shared" si="0"/>
        <v>#DIV/0!</v>
      </c>
    </row>
    <row r="36" ht="13.5" customHeight="1" hidden="1">
      <c r="W36" s="234" t="e">
        <f t="shared" si="0"/>
        <v>#DIV/0!</v>
      </c>
    </row>
    <row r="37" ht="20.25" customHeight="1" hidden="1">
      <c r="W37" s="234" t="e">
        <f t="shared" si="0"/>
        <v>#DIV/0!</v>
      </c>
    </row>
    <row r="38" spans="1:23" ht="17.25" hidden="1" thickBot="1" thickTop="1">
      <c r="A38" s="1">
        <v>1324968</v>
      </c>
      <c r="W38" s="234" t="e">
        <f t="shared" si="0"/>
        <v>#DIV/0!</v>
      </c>
    </row>
    <row r="39" spans="1:23" ht="17.25" hidden="1" thickBot="1" thickTop="1">
      <c r="A39" s="1">
        <v>5640879</v>
      </c>
      <c r="E39" s="1">
        <v>1720046.09</v>
      </c>
      <c r="F39" s="1">
        <v>1720047.1</v>
      </c>
      <c r="G39" s="1">
        <v>3440093.19</v>
      </c>
      <c r="N39" s="1">
        <v>1720046.09</v>
      </c>
      <c r="O39" s="1">
        <v>1720047.1</v>
      </c>
      <c r="P39" s="1">
        <v>3440093.19</v>
      </c>
      <c r="W39" s="234">
        <f t="shared" si="0"/>
        <v>200</v>
      </c>
    </row>
    <row r="40" spans="1:23" ht="17.25" hidden="1" thickBot="1" thickTop="1">
      <c r="A40" s="1">
        <v>455480.25</v>
      </c>
      <c r="E40" s="1">
        <v>627790.26</v>
      </c>
      <c r="F40" s="1">
        <v>627790.26</v>
      </c>
      <c r="G40" s="1">
        <v>1255580.52</v>
      </c>
      <c r="N40" s="1">
        <v>627790.26</v>
      </c>
      <c r="O40" s="1">
        <v>627790.26</v>
      </c>
      <c r="P40" s="1">
        <v>1255580.52</v>
      </c>
      <c r="W40" s="234">
        <f t="shared" si="0"/>
        <v>200</v>
      </c>
    </row>
    <row r="41" spans="1:23" ht="17.25" hidden="1" thickBot="1" thickTop="1">
      <c r="A41" s="1">
        <f>A38+A39+A40</f>
        <v>7421327.25</v>
      </c>
      <c r="E41" s="1">
        <v>391684.38</v>
      </c>
      <c r="F41" s="1">
        <v>391684.4</v>
      </c>
      <c r="G41" s="1">
        <v>783368.78</v>
      </c>
      <c r="N41" s="1">
        <v>391684.38</v>
      </c>
      <c r="O41" s="1">
        <v>391684.4</v>
      </c>
      <c r="P41" s="1">
        <v>783368.78</v>
      </c>
      <c r="W41" s="234">
        <f t="shared" si="0"/>
        <v>200</v>
      </c>
    </row>
    <row r="42" spans="5:23" ht="17.25" hidden="1" thickBot="1" thickTop="1">
      <c r="E42" s="1">
        <f>E39+E41</f>
        <v>2111730.47</v>
      </c>
      <c r="F42" s="1">
        <f>F39+F41</f>
        <v>2111731.5</v>
      </c>
      <c r="G42" s="1">
        <f>G39+G41</f>
        <v>4223461.97</v>
      </c>
      <c r="N42" s="1">
        <f>N39+N41</f>
        <v>2111730.47</v>
      </c>
      <c r="O42" s="1">
        <f>O39+O41</f>
        <v>2111731.5</v>
      </c>
      <c r="P42" s="1">
        <f>P39+P41</f>
        <v>4223461.97</v>
      </c>
      <c r="W42" s="234">
        <f t="shared" si="0"/>
        <v>200</v>
      </c>
    </row>
    <row r="43" spans="1:23" ht="17.25" hidden="1" thickBot="1" thickTop="1">
      <c r="A43" s="1">
        <v>361944</v>
      </c>
      <c r="W43" s="234" t="e">
        <f t="shared" si="0"/>
        <v>#DIV/0!</v>
      </c>
    </row>
    <row r="44" ht="17.25" hidden="1" thickBot="1" thickTop="1">
      <c r="W44" s="234" t="e">
        <f t="shared" si="0"/>
        <v>#DIV/0!</v>
      </c>
    </row>
    <row r="45" spans="1:23" ht="17.25" hidden="1" thickBot="1" thickTop="1">
      <c r="A45" s="1">
        <v>3325179.68</v>
      </c>
      <c r="W45" s="234" t="e">
        <f t="shared" si="0"/>
        <v>#DIV/0!</v>
      </c>
    </row>
    <row r="46" spans="1:19" ht="18" customHeight="1" thickTop="1">
      <c r="A46" s="1" t="s">
        <v>27</v>
      </c>
      <c r="S46" s="117"/>
    </row>
    <row r="47" ht="0.75" customHeight="1">
      <c r="D47" s="1" t="e">
        <f>#REF!+#REF!</f>
        <v>#REF!</v>
      </c>
    </row>
    <row r="48" ht="15.75" customHeight="1" hidden="1">
      <c r="D48" s="1">
        <v>4433572.95</v>
      </c>
    </row>
    <row r="49" spans="5:6" ht="12.75" hidden="1">
      <c r="E49" s="117">
        <f>E6+E10+E14+E15+E18</f>
        <v>117905905.45</v>
      </c>
      <c r="F49" s="117">
        <f>F6+F10+F14+F15+F18</f>
        <v>36320781.99</v>
      </c>
    </row>
    <row r="50" ht="12.75" hidden="1"/>
    <row r="51" spans="1:5" ht="12.75" hidden="1">
      <c r="A51"/>
      <c r="B51"/>
      <c r="C51"/>
      <c r="D51"/>
      <c r="E51"/>
    </row>
    <row r="52" spans="1:5" ht="7.5" customHeight="1" hidden="1">
      <c r="A52"/>
      <c r="B52"/>
      <c r="C52"/>
      <c r="D52"/>
      <c r="E52"/>
    </row>
    <row r="53" spans="1:5" ht="30" customHeight="1" hidden="1">
      <c r="A53"/>
      <c r="B53"/>
      <c r="C53"/>
      <c r="D53"/>
      <c r="E53"/>
    </row>
    <row r="54" spans="1:18" ht="12.75" hidden="1">
      <c r="A54" s="235"/>
      <c r="B54" s="235"/>
      <c r="C54" s="236" t="s">
        <v>34</v>
      </c>
      <c r="D54" s="235" t="s">
        <v>35</v>
      </c>
      <c r="E54" s="235"/>
      <c r="Q54" s="1">
        <v>258502.43</v>
      </c>
      <c r="R54" s="1">
        <v>84011.4</v>
      </c>
    </row>
    <row r="55" spans="1:18" ht="12.75" hidden="1">
      <c r="A55" s="235" t="s">
        <v>36</v>
      </c>
      <c r="B55" s="235"/>
      <c r="C55" s="237">
        <v>746767.84</v>
      </c>
      <c r="D55" s="238">
        <f>C55*38</f>
        <v>28377177.919999998</v>
      </c>
      <c r="E55" s="235" t="s">
        <v>37</v>
      </c>
      <c r="Q55" s="1">
        <v>201605.64</v>
      </c>
      <c r="R55" s="1">
        <v>181445.08</v>
      </c>
    </row>
    <row r="56" spans="1:5" ht="12.75" hidden="1">
      <c r="A56" s="235" t="s">
        <v>38</v>
      </c>
      <c r="B56" s="235"/>
      <c r="C56" s="237">
        <v>9072640.98</v>
      </c>
      <c r="D56" s="238">
        <f aca="true" t="shared" si="1" ref="D56:D63">C56*38</f>
        <v>344760357.24</v>
      </c>
      <c r="E56" s="235" t="s">
        <v>37</v>
      </c>
    </row>
    <row r="57" spans="1:5" ht="12.75" hidden="1">
      <c r="A57" s="235" t="s">
        <v>39</v>
      </c>
      <c r="B57" s="235"/>
      <c r="C57" s="237">
        <v>25341807.12</v>
      </c>
      <c r="D57" s="238">
        <f t="shared" si="1"/>
        <v>962988670.5600001</v>
      </c>
      <c r="E57" s="235" t="s">
        <v>37</v>
      </c>
    </row>
    <row r="58" spans="1:5" ht="12.75" hidden="1">
      <c r="A58" s="235" t="s">
        <v>40</v>
      </c>
      <c r="B58" s="235"/>
      <c r="C58" s="237">
        <v>2230093.08</v>
      </c>
      <c r="D58" s="238">
        <f t="shared" si="1"/>
        <v>84743537.04</v>
      </c>
      <c r="E58" s="235" t="s">
        <v>37</v>
      </c>
    </row>
    <row r="59" spans="1:5" ht="12.75" hidden="1">
      <c r="A59" s="235" t="s">
        <v>41</v>
      </c>
      <c r="B59" s="235"/>
      <c r="C59" s="237">
        <v>2696385.24</v>
      </c>
      <c r="D59" s="238">
        <f t="shared" si="1"/>
        <v>102462639.12</v>
      </c>
      <c r="E59" s="235" t="s">
        <v>37</v>
      </c>
    </row>
    <row r="60" spans="1:5" ht="12.75" hidden="1">
      <c r="A60" s="235" t="s">
        <v>42</v>
      </c>
      <c r="B60" s="235"/>
      <c r="C60" s="237">
        <v>109743.9</v>
      </c>
      <c r="D60" s="238">
        <f t="shared" si="1"/>
        <v>4170268.1999999997</v>
      </c>
      <c r="E60" s="235" t="s">
        <v>37</v>
      </c>
    </row>
    <row r="61" spans="1:5" ht="12.75" hidden="1">
      <c r="A61" s="235" t="s">
        <v>43</v>
      </c>
      <c r="B61" s="235"/>
      <c r="C61" s="237">
        <v>17068855.38</v>
      </c>
      <c r="D61" s="238">
        <f t="shared" si="1"/>
        <v>648616504.4399999</v>
      </c>
      <c r="E61" s="235" t="s">
        <v>37</v>
      </c>
    </row>
    <row r="62" spans="1:5" ht="12.75" hidden="1">
      <c r="A62" s="235" t="s">
        <v>44</v>
      </c>
      <c r="B62" s="235"/>
      <c r="C62" s="237">
        <v>1523208.13</v>
      </c>
      <c r="D62" s="238">
        <f t="shared" si="1"/>
        <v>57881908.94</v>
      </c>
      <c r="E62" s="235" t="s">
        <v>45</v>
      </c>
    </row>
    <row r="63" spans="1:5" ht="21.75" customHeight="1" hidden="1">
      <c r="A63" s="239" t="s">
        <v>0</v>
      </c>
      <c r="B63" s="239"/>
      <c r="C63" s="240">
        <f>SUM(C55:C62)</f>
        <v>58789501.669999994</v>
      </c>
      <c r="D63" s="238">
        <f t="shared" si="1"/>
        <v>2234001063.4599996</v>
      </c>
      <c r="E63" s="235"/>
    </row>
    <row r="64" ht="12.75" hidden="1"/>
    <row r="65" ht="12.75" hidden="1"/>
    <row r="66" ht="12.75" hidden="1"/>
    <row r="67" ht="12.75" hidden="1"/>
    <row r="68" ht="12.75" hidden="1"/>
    <row r="69" ht="12.75" hidden="1"/>
    <row r="71" spans="17:18" ht="12.75" hidden="1">
      <c r="Q71" s="1">
        <v>1230399.28</v>
      </c>
      <c r="R71" s="1">
        <v>410133.12</v>
      </c>
    </row>
  </sheetData>
  <mergeCells count="6">
    <mergeCell ref="Q3:S3"/>
    <mergeCell ref="W3:X3"/>
    <mergeCell ref="E3:G3"/>
    <mergeCell ref="H3:J3"/>
    <mergeCell ref="K3:M3"/>
    <mergeCell ref="N3:P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workbookViewId="0" topLeftCell="A1">
      <selection activeCell="Q23" sqref="Q23"/>
    </sheetView>
  </sheetViews>
  <sheetFormatPr defaultColWidth="9.140625" defaultRowHeight="12.75"/>
  <cols>
    <col min="1" max="1" width="13.28125" style="1" customWidth="1"/>
    <col min="2" max="16" width="13.28125" style="1" hidden="1" customWidth="1"/>
    <col min="17" max="17" width="13.28125" style="1" customWidth="1"/>
    <col min="18" max="24" width="13.28125" style="1" hidden="1" customWidth="1"/>
    <col min="25" max="16384" width="13.28125" style="1" customWidth="1"/>
  </cols>
  <sheetData>
    <row r="1" spans="1:24" ht="16.5" thickBot="1">
      <c r="A1" s="384" t="s">
        <v>53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6"/>
    </row>
    <row r="2" spans="1:3" ht="13.5" thickBot="1">
      <c r="A2" s="2"/>
      <c r="B2" s="2"/>
      <c r="C2" s="2"/>
    </row>
    <row r="3" spans="1:24" ht="107.25" customHeight="1">
      <c r="A3" s="259"/>
      <c r="B3" s="260" t="s">
        <v>30</v>
      </c>
      <c r="C3" s="261" t="s">
        <v>54</v>
      </c>
      <c r="D3" s="262" t="s">
        <v>2</v>
      </c>
      <c r="E3" s="387" t="s">
        <v>55</v>
      </c>
      <c r="F3" s="388"/>
      <c r="G3" s="371"/>
      <c r="H3" s="372" t="s">
        <v>56</v>
      </c>
      <c r="I3" s="373"/>
      <c r="J3" s="371"/>
      <c r="K3" s="374" t="s">
        <v>57</v>
      </c>
      <c r="L3" s="389"/>
      <c r="M3" s="390"/>
      <c r="N3" s="372" t="s">
        <v>58</v>
      </c>
      <c r="O3" s="388"/>
      <c r="P3" s="371"/>
      <c r="Q3" s="372" t="s">
        <v>59</v>
      </c>
      <c r="R3" s="388"/>
      <c r="S3" s="371"/>
      <c r="T3" s="263" t="s">
        <v>7</v>
      </c>
      <c r="U3" s="261" t="s">
        <v>32</v>
      </c>
      <c r="V3" s="261" t="s">
        <v>8</v>
      </c>
      <c r="W3" s="388" t="s">
        <v>9</v>
      </c>
      <c r="X3" s="391"/>
    </row>
    <row r="4" spans="1:24" ht="81.75" customHeight="1" thickBot="1">
      <c r="A4" s="264"/>
      <c r="B4" s="265" t="s">
        <v>10</v>
      </c>
      <c r="C4" s="266" t="s">
        <v>10</v>
      </c>
      <c r="D4" s="267" t="s">
        <v>10</v>
      </c>
      <c r="E4" s="265" t="s">
        <v>10</v>
      </c>
      <c r="F4" s="266" t="s">
        <v>11</v>
      </c>
      <c r="G4" s="268" t="s">
        <v>0</v>
      </c>
      <c r="H4" s="269" t="s">
        <v>12</v>
      </c>
      <c r="I4" s="266" t="s">
        <v>13</v>
      </c>
      <c r="J4" s="268" t="s">
        <v>0</v>
      </c>
      <c r="K4" s="269" t="s">
        <v>10</v>
      </c>
      <c r="L4" s="266" t="s">
        <v>11</v>
      </c>
      <c r="M4" s="268" t="s">
        <v>0</v>
      </c>
      <c r="N4" s="269" t="s">
        <v>10</v>
      </c>
      <c r="O4" s="266" t="s">
        <v>11</v>
      </c>
      <c r="P4" s="268" t="s">
        <v>0</v>
      </c>
      <c r="Q4" s="269" t="s">
        <v>10</v>
      </c>
      <c r="R4" s="266" t="s">
        <v>11</v>
      </c>
      <c r="S4" s="268" t="s">
        <v>0</v>
      </c>
      <c r="T4" s="269" t="s">
        <v>10</v>
      </c>
      <c r="U4" s="266" t="s">
        <v>10</v>
      </c>
      <c r="V4" s="266" t="s">
        <v>10</v>
      </c>
      <c r="W4" s="266" t="s">
        <v>10</v>
      </c>
      <c r="X4" s="267" t="s">
        <v>11</v>
      </c>
    </row>
    <row r="5" spans="1:24" ht="36" customHeight="1">
      <c r="A5" s="270" t="s">
        <v>14</v>
      </c>
      <c r="B5" s="271">
        <v>1343104604</v>
      </c>
      <c r="C5" s="272">
        <v>5746005954</v>
      </c>
      <c r="D5" s="273">
        <f>574600595.4+D56</f>
        <v>919360952.64</v>
      </c>
      <c r="E5" s="271">
        <v>0</v>
      </c>
      <c r="F5" s="272">
        <v>0</v>
      </c>
      <c r="G5" s="274">
        <v>0</v>
      </c>
      <c r="H5" s="275">
        <v>329749686.095377</v>
      </c>
      <c r="I5" s="272">
        <v>144600000</v>
      </c>
      <c r="J5" s="274">
        <f>H5+I5</f>
        <v>474349686.095377</v>
      </c>
      <c r="K5" s="275">
        <v>1303542000</v>
      </c>
      <c r="L5" s="272">
        <v>466527000</v>
      </c>
      <c r="M5" s="274">
        <f>K5+L5</f>
        <v>1770069000</v>
      </c>
      <c r="N5" s="275" t="e">
        <v>#REF!</v>
      </c>
      <c r="O5" s="272" t="e">
        <v>#REF!</v>
      </c>
      <c r="P5" s="274" t="e">
        <v>#REF!</v>
      </c>
      <c r="Q5" s="275" t="e">
        <v>#REF!</v>
      </c>
      <c r="R5" s="272" t="e">
        <v>#REF!</v>
      </c>
      <c r="S5" s="274" t="e">
        <v>#REF!</v>
      </c>
      <c r="T5" s="276" t="e">
        <f aca="true" t="shared" si="0" ref="T5:T25">100*((E5+N5)/D5)</f>
        <v>#REF!</v>
      </c>
      <c r="U5" s="277" t="e">
        <f aca="true" t="shared" si="1" ref="U5:U23">100*(Q5/B5)</f>
        <v>#REF!</v>
      </c>
      <c r="V5" s="277" t="e">
        <f aca="true" t="shared" si="2" ref="V5:V18">100*((E5+N5)/C5)</f>
        <v>#REF!</v>
      </c>
      <c r="W5" s="277" t="e">
        <f>100*((E5+N5)/(E5+K5+H5))</f>
        <v>#REF!</v>
      </c>
      <c r="X5" s="278" t="e">
        <f>100*((F5+O5)/(F5+I5+L5))</f>
        <v>#REF!</v>
      </c>
    </row>
    <row r="6" spans="1:24" s="44" customFormat="1" ht="36" customHeight="1">
      <c r="A6" s="279" t="s">
        <v>15</v>
      </c>
      <c r="B6" s="280">
        <v>2526856056</v>
      </c>
      <c r="C6" s="281">
        <v>10810275074</v>
      </c>
      <c r="D6" s="282">
        <f>1081027508.57004+D61</f>
        <v>1729644013.0100398</v>
      </c>
      <c r="E6" s="280">
        <v>87560359</v>
      </c>
      <c r="F6" s="281">
        <v>22545602.35</v>
      </c>
      <c r="G6" s="283">
        <v>110105961.35</v>
      </c>
      <c r="H6" s="284">
        <f>H7+H8</f>
        <v>795579619.492718</v>
      </c>
      <c r="I6" s="281">
        <f>I7+I8</f>
        <v>230564181.06</v>
      </c>
      <c r="J6" s="283">
        <f aca="true" t="shared" si="3" ref="J6:J25">H6+I6</f>
        <v>1026143800.5527179</v>
      </c>
      <c r="K6" s="284">
        <f>K7+K8</f>
        <v>2299246000</v>
      </c>
      <c r="L6" s="281">
        <f>L7+L8</f>
        <v>668246000</v>
      </c>
      <c r="M6" s="283">
        <f aca="true" t="shared" si="4" ref="M6:M25">K6+L6</f>
        <v>2967492000</v>
      </c>
      <c r="N6" s="284" t="e">
        <v>#REF!</v>
      </c>
      <c r="O6" s="281" t="e">
        <v>#REF!</v>
      </c>
      <c r="P6" s="283" t="e">
        <v>#REF!</v>
      </c>
      <c r="Q6" s="284" t="e">
        <v>#REF!</v>
      </c>
      <c r="R6" s="281" t="e">
        <v>#REF!</v>
      </c>
      <c r="S6" s="283" t="e">
        <v>#REF!</v>
      </c>
      <c r="T6" s="285" t="e">
        <f t="shared" si="0"/>
        <v>#REF!</v>
      </c>
      <c r="U6" s="286" t="e">
        <f t="shared" si="1"/>
        <v>#REF!</v>
      </c>
      <c r="V6" s="286" t="e">
        <f t="shared" si="2"/>
        <v>#REF!</v>
      </c>
      <c r="W6" s="286" t="e">
        <f aca="true" t="shared" si="5" ref="W6:W45">100*((E6+N6)/(E6+K6+H6))</f>
        <v>#REF!</v>
      </c>
      <c r="X6" s="287" t="e">
        <f aca="true" t="shared" si="6" ref="X6:X25">100*((F6+O6)/(F6+I6+L6))</f>
        <v>#REF!</v>
      </c>
    </row>
    <row r="7" spans="1:24" ht="27.75" customHeight="1">
      <c r="A7" s="288" t="s">
        <v>16</v>
      </c>
      <c r="B7" s="289">
        <f>B6*(C7/C6)</f>
        <v>2054395623.2353654</v>
      </c>
      <c r="C7" s="290">
        <v>8789017382</v>
      </c>
      <c r="D7" s="291">
        <f>D6*(C7/C6)</f>
        <v>1406242782.071271</v>
      </c>
      <c r="E7" s="289">
        <v>84571192.57</v>
      </c>
      <c r="F7" s="290">
        <v>21549213.53</v>
      </c>
      <c r="G7" s="292">
        <v>106120406.1</v>
      </c>
      <c r="H7" s="293">
        <v>641401279.477036</v>
      </c>
      <c r="I7" s="290">
        <v>184342622</v>
      </c>
      <c r="J7" s="292">
        <f t="shared" si="3"/>
        <v>825743901.477036</v>
      </c>
      <c r="K7" s="293">
        <v>1783673000</v>
      </c>
      <c r="L7" s="290">
        <v>518777000</v>
      </c>
      <c r="M7" s="292">
        <f t="shared" si="4"/>
        <v>2302450000</v>
      </c>
      <c r="N7" s="293" t="e">
        <v>#REF!</v>
      </c>
      <c r="O7" s="290" t="e">
        <v>#REF!</v>
      </c>
      <c r="P7" s="292" t="e">
        <v>#REF!</v>
      </c>
      <c r="Q7" s="293" t="e">
        <v>#REF!</v>
      </c>
      <c r="R7" s="290" t="e">
        <v>#REF!</v>
      </c>
      <c r="S7" s="292" t="e">
        <v>#REF!</v>
      </c>
      <c r="T7" s="294" t="e">
        <f t="shared" si="0"/>
        <v>#REF!</v>
      </c>
      <c r="U7" s="295" t="e">
        <f t="shared" si="1"/>
        <v>#REF!</v>
      </c>
      <c r="V7" s="295" t="e">
        <f t="shared" si="2"/>
        <v>#REF!</v>
      </c>
      <c r="W7" s="295" t="e">
        <f t="shared" si="5"/>
        <v>#REF!</v>
      </c>
      <c r="X7" s="296" t="e">
        <f t="shared" si="6"/>
        <v>#REF!</v>
      </c>
    </row>
    <row r="8" spans="1:24" ht="27.75" customHeight="1">
      <c r="A8" s="288" t="s">
        <v>17</v>
      </c>
      <c r="B8" s="289">
        <f>B6*(C8/C6)</f>
        <v>472460432.7646346</v>
      </c>
      <c r="C8" s="290">
        <v>2021257692</v>
      </c>
      <c r="D8" s="291">
        <f>D6*(C8/C6)</f>
        <v>323401230.93876886</v>
      </c>
      <c r="E8" s="289">
        <v>2989166.43</v>
      </c>
      <c r="F8" s="290">
        <v>996388.82</v>
      </c>
      <c r="G8" s="292">
        <v>3985555.25</v>
      </c>
      <c r="H8" s="293">
        <v>154178340.015682</v>
      </c>
      <c r="I8" s="290">
        <v>46221559.06</v>
      </c>
      <c r="J8" s="292">
        <f t="shared" si="3"/>
        <v>200399899.075682</v>
      </c>
      <c r="K8" s="293">
        <v>515573000</v>
      </c>
      <c r="L8" s="290">
        <v>149469000</v>
      </c>
      <c r="M8" s="292">
        <f t="shared" si="4"/>
        <v>665042000</v>
      </c>
      <c r="N8" s="293" t="e">
        <v>#REF!</v>
      </c>
      <c r="O8" s="290" t="e">
        <v>#REF!</v>
      </c>
      <c r="P8" s="292" t="e">
        <v>#REF!</v>
      </c>
      <c r="Q8" s="293" t="e">
        <v>#REF!</v>
      </c>
      <c r="R8" s="290" t="e">
        <v>#REF!</v>
      </c>
      <c r="S8" s="292" t="e">
        <v>#REF!</v>
      </c>
      <c r="T8" s="294" t="e">
        <f t="shared" si="0"/>
        <v>#REF!</v>
      </c>
      <c r="U8" s="295" t="e">
        <f t="shared" si="1"/>
        <v>#REF!</v>
      </c>
      <c r="V8" s="295" t="e">
        <f t="shared" si="2"/>
        <v>#REF!</v>
      </c>
      <c r="W8" s="295" t="e">
        <f t="shared" si="5"/>
        <v>#REF!</v>
      </c>
      <c r="X8" s="296" t="e">
        <f t="shared" si="6"/>
        <v>#REF!</v>
      </c>
    </row>
    <row r="9" spans="1:24" ht="48.75" customHeight="1">
      <c r="A9" s="279" t="s">
        <v>18</v>
      </c>
      <c r="B9" s="280">
        <v>1625361384</v>
      </c>
      <c r="C9" s="281">
        <v>6953543506</v>
      </c>
      <c r="D9" s="282">
        <f>695354351+D60+413042330</f>
        <v>1112566949.2</v>
      </c>
      <c r="E9" s="280">
        <v>0</v>
      </c>
      <c r="F9" s="281">
        <v>0</v>
      </c>
      <c r="G9" s="283">
        <v>0</v>
      </c>
      <c r="H9" s="284">
        <v>528227624.703088</v>
      </c>
      <c r="I9" s="281">
        <v>204290000</v>
      </c>
      <c r="J9" s="283">
        <f t="shared" si="3"/>
        <v>732517624.703088</v>
      </c>
      <c r="K9" s="284">
        <v>1467657000</v>
      </c>
      <c r="L9" s="281">
        <v>567430000</v>
      </c>
      <c r="M9" s="283">
        <f t="shared" si="4"/>
        <v>2035087000</v>
      </c>
      <c r="N9" s="284" t="e">
        <v>#REF!</v>
      </c>
      <c r="O9" s="281" t="e">
        <v>#REF!</v>
      </c>
      <c r="P9" s="283" t="e">
        <v>#REF!</v>
      </c>
      <c r="Q9" s="284" t="e">
        <v>#REF!</v>
      </c>
      <c r="R9" s="281" t="e">
        <v>#REF!</v>
      </c>
      <c r="S9" s="283" t="e">
        <v>#REF!</v>
      </c>
      <c r="T9" s="285" t="e">
        <f t="shared" si="0"/>
        <v>#REF!</v>
      </c>
      <c r="U9" s="286" t="e">
        <f t="shared" si="1"/>
        <v>#REF!</v>
      </c>
      <c r="V9" s="286" t="e">
        <f t="shared" si="2"/>
        <v>#REF!</v>
      </c>
      <c r="W9" s="286" t="e">
        <f t="shared" si="5"/>
        <v>#REF!</v>
      </c>
      <c r="X9" s="287" t="e">
        <f t="shared" si="6"/>
        <v>#REF!</v>
      </c>
    </row>
    <row r="10" spans="1:24" s="44" customFormat="1" ht="32.25" customHeight="1">
      <c r="A10" s="279" t="s">
        <v>19</v>
      </c>
      <c r="B10" s="280">
        <v>3751575498</v>
      </c>
      <c r="C10" s="281">
        <v>16049811176</v>
      </c>
      <c r="D10" s="282">
        <f>1604981115.6445+D57</f>
        <v>2567969786.2045</v>
      </c>
      <c r="E10" s="297">
        <v>24502558.41</v>
      </c>
      <c r="F10" s="298">
        <v>8167520.54</v>
      </c>
      <c r="G10" s="283">
        <v>32670078.95</v>
      </c>
      <c r="H10" s="299">
        <f>H11+H12+H13</f>
        <v>1638405551.025952</v>
      </c>
      <c r="I10" s="298">
        <f>I11+I12+I13</f>
        <v>440087829.65</v>
      </c>
      <c r="J10" s="283">
        <f t="shared" si="3"/>
        <v>2078493380.675952</v>
      </c>
      <c r="K10" s="284">
        <f>K11+K12+K13</f>
        <v>5219791000</v>
      </c>
      <c r="L10" s="281">
        <f>L11+L12+L13</f>
        <v>1496897000</v>
      </c>
      <c r="M10" s="283">
        <f t="shared" si="4"/>
        <v>6716688000</v>
      </c>
      <c r="N10" s="284" t="e">
        <v>#REF!</v>
      </c>
      <c r="O10" s="281" t="e">
        <v>#REF!</v>
      </c>
      <c r="P10" s="283" t="e">
        <v>#REF!</v>
      </c>
      <c r="Q10" s="284" t="e">
        <v>#REF!</v>
      </c>
      <c r="R10" s="281" t="e">
        <v>#REF!</v>
      </c>
      <c r="S10" s="283" t="e">
        <v>#REF!</v>
      </c>
      <c r="T10" s="285" t="e">
        <f t="shared" si="0"/>
        <v>#REF!</v>
      </c>
      <c r="U10" s="286" t="e">
        <f t="shared" si="1"/>
        <v>#REF!</v>
      </c>
      <c r="V10" s="286" t="e">
        <f t="shared" si="2"/>
        <v>#REF!</v>
      </c>
      <c r="W10" s="286" t="e">
        <f t="shared" si="5"/>
        <v>#REF!</v>
      </c>
      <c r="X10" s="287" t="e">
        <f t="shared" si="6"/>
        <v>#REF!</v>
      </c>
    </row>
    <row r="11" spans="1:24" ht="27" customHeight="1">
      <c r="A11" s="300" t="s">
        <v>20</v>
      </c>
      <c r="B11" s="289">
        <f>B10*(C11/C10)</f>
        <v>1874482398.448235</v>
      </c>
      <c r="C11" s="301">
        <v>8019321099.5936</v>
      </c>
      <c r="D11" s="291">
        <f>D10*(C11/C10)</f>
        <v>1283091374.9579065</v>
      </c>
      <c r="E11" s="289">
        <v>5666075.98</v>
      </c>
      <c r="F11" s="290">
        <v>1888693.02</v>
      </c>
      <c r="G11" s="292">
        <v>7554769</v>
      </c>
      <c r="H11" s="293">
        <v>879132523.2</v>
      </c>
      <c r="I11" s="290">
        <v>293044174.4</v>
      </c>
      <c r="J11" s="292">
        <f t="shared" si="3"/>
        <v>1172176697.6</v>
      </c>
      <c r="K11" s="293">
        <v>3334689000</v>
      </c>
      <c r="L11" s="290">
        <v>1111563000</v>
      </c>
      <c r="M11" s="292">
        <f t="shared" si="4"/>
        <v>4446252000</v>
      </c>
      <c r="N11" s="293" t="e">
        <v>#REF!</v>
      </c>
      <c r="O11" s="290" t="e">
        <v>#REF!</v>
      </c>
      <c r="P11" s="292" t="e">
        <v>#REF!</v>
      </c>
      <c r="Q11" s="293" t="e">
        <v>#REF!</v>
      </c>
      <c r="R11" s="290" t="e">
        <v>#REF!</v>
      </c>
      <c r="S11" s="292" t="e">
        <v>#REF!</v>
      </c>
      <c r="T11" s="294" t="e">
        <f t="shared" si="0"/>
        <v>#REF!</v>
      </c>
      <c r="U11" s="295" t="e">
        <f t="shared" si="1"/>
        <v>#REF!</v>
      </c>
      <c r="V11" s="295" t="e">
        <f t="shared" si="2"/>
        <v>#REF!</v>
      </c>
      <c r="W11" s="295" t="e">
        <f t="shared" si="5"/>
        <v>#REF!</v>
      </c>
      <c r="X11" s="296" t="e">
        <f t="shared" si="6"/>
        <v>#REF!</v>
      </c>
    </row>
    <row r="12" spans="1:24" ht="27" customHeight="1">
      <c r="A12" s="288" t="s">
        <v>21</v>
      </c>
      <c r="B12" s="289">
        <f>B10*(C12/C10)</f>
        <v>910330914.5345632</v>
      </c>
      <c r="C12" s="290">
        <v>3894534254.67359</v>
      </c>
      <c r="D12" s="291">
        <f>D10*(C12/C10)</f>
        <v>623125480.2732667</v>
      </c>
      <c r="E12" s="289">
        <v>6367448.18</v>
      </c>
      <c r="F12" s="290">
        <v>2122482.77</v>
      </c>
      <c r="G12" s="292">
        <v>8489930.95</v>
      </c>
      <c r="H12" s="293">
        <v>0</v>
      </c>
      <c r="I12" s="290">
        <v>0</v>
      </c>
      <c r="J12" s="292">
        <f t="shared" si="3"/>
        <v>0</v>
      </c>
      <c r="K12" s="293">
        <v>1106797000</v>
      </c>
      <c r="L12" s="290">
        <v>205757000</v>
      </c>
      <c r="M12" s="292">
        <f t="shared" si="4"/>
        <v>1312554000</v>
      </c>
      <c r="N12" s="293" t="e">
        <v>#REF!</v>
      </c>
      <c r="O12" s="290" t="e">
        <v>#REF!</v>
      </c>
      <c r="P12" s="292" t="e">
        <v>#REF!</v>
      </c>
      <c r="Q12" s="293" t="e">
        <v>#REF!</v>
      </c>
      <c r="R12" s="290" t="e">
        <v>#REF!</v>
      </c>
      <c r="S12" s="292" t="e">
        <v>#REF!</v>
      </c>
      <c r="T12" s="294" t="e">
        <f t="shared" si="0"/>
        <v>#REF!</v>
      </c>
      <c r="U12" s="295" t="e">
        <f t="shared" si="1"/>
        <v>#REF!</v>
      </c>
      <c r="V12" s="295" t="e">
        <f t="shared" si="2"/>
        <v>#REF!</v>
      </c>
      <c r="W12" s="295" t="e">
        <f t="shared" si="5"/>
        <v>#REF!</v>
      </c>
      <c r="X12" s="296" t="e">
        <f t="shared" si="6"/>
        <v>#REF!</v>
      </c>
    </row>
    <row r="13" spans="1:24" ht="27" customHeight="1">
      <c r="A13" s="288" t="s">
        <v>22</v>
      </c>
      <c r="B13" s="289">
        <f>B10*(C13/C10)</f>
        <v>966762185.0172019</v>
      </c>
      <c r="C13" s="290">
        <v>4135955821.73281</v>
      </c>
      <c r="D13" s="291">
        <f>D10*(C13/C10)</f>
        <v>661752930.9733272</v>
      </c>
      <c r="E13" s="289">
        <v>12469034.25</v>
      </c>
      <c r="F13" s="290">
        <v>4156344.75</v>
      </c>
      <c r="G13" s="292">
        <v>16625379</v>
      </c>
      <c r="H13" s="293">
        <v>759273027.825952</v>
      </c>
      <c r="I13" s="290">
        <v>147043655.25</v>
      </c>
      <c r="J13" s="292">
        <f t="shared" si="3"/>
        <v>906316683.075952</v>
      </c>
      <c r="K13" s="293">
        <v>778305000</v>
      </c>
      <c r="L13" s="290">
        <v>179577000</v>
      </c>
      <c r="M13" s="292">
        <f t="shared" si="4"/>
        <v>957882000</v>
      </c>
      <c r="N13" s="293" t="e">
        <v>#REF!</v>
      </c>
      <c r="O13" s="290" t="e">
        <v>#REF!</v>
      </c>
      <c r="P13" s="292" t="e">
        <v>#REF!</v>
      </c>
      <c r="Q13" s="293" t="e">
        <v>#REF!</v>
      </c>
      <c r="R13" s="290" t="e">
        <v>#REF!</v>
      </c>
      <c r="S13" s="292" t="e">
        <v>#REF!</v>
      </c>
      <c r="T13" s="294" t="e">
        <f t="shared" si="0"/>
        <v>#REF!</v>
      </c>
      <c r="U13" s="295" t="e">
        <f t="shared" si="1"/>
        <v>#REF!</v>
      </c>
      <c r="V13" s="295" t="e">
        <f t="shared" si="2"/>
        <v>#REF!</v>
      </c>
      <c r="W13" s="295" t="e">
        <f t="shared" si="5"/>
        <v>#REF!</v>
      </c>
      <c r="X13" s="296" t="e">
        <f t="shared" si="6"/>
        <v>#REF!</v>
      </c>
    </row>
    <row r="14" spans="1:24" s="44" customFormat="1" ht="28.5" customHeight="1">
      <c r="A14" s="279" t="s">
        <v>23</v>
      </c>
      <c r="B14" s="280">
        <v>461505782</v>
      </c>
      <c r="C14" s="281">
        <v>1412392284</v>
      </c>
      <c r="D14" s="282">
        <f>141239228.4+D58</f>
        <v>225982765.44</v>
      </c>
      <c r="E14" s="280">
        <v>1269215.5</v>
      </c>
      <c r="F14" s="281">
        <v>1269215.5</v>
      </c>
      <c r="G14" s="283">
        <v>2538431</v>
      </c>
      <c r="H14" s="284">
        <v>173407377.260756</v>
      </c>
      <c r="I14" s="281">
        <v>171350784.5</v>
      </c>
      <c r="J14" s="283">
        <f t="shared" si="3"/>
        <v>344758161.760756</v>
      </c>
      <c r="K14" s="284">
        <v>371391000</v>
      </c>
      <c r="L14" s="281">
        <v>384403000</v>
      </c>
      <c r="M14" s="283">
        <f t="shared" si="4"/>
        <v>755794000</v>
      </c>
      <c r="N14" s="284" t="e">
        <v>#REF!</v>
      </c>
      <c r="O14" s="281" t="e">
        <v>#REF!</v>
      </c>
      <c r="P14" s="283" t="e">
        <v>#REF!</v>
      </c>
      <c r="Q14" s="284" t="e">
        <v>#REF!</v>
      </c>
      <c r="R14" s="281" t="e">
        <v>#REF!</v>
      </c>
      <c r="S14" s="283" t="e">
        <v>#REF!</v>
      </c>
      <c r="T14" s="285" t="e">
        <f t="shared" si="0"/>
        <v>#REF!</v>
      </c>
      <c r="U14" s="286" t="e">
        <f t="shared" si="1"/>
        <v>#REF!</v>
      </c>
      <c r="V14" s="286" t="e">
        <f t="shared" si="2"/>
        <v>#REF!</v>
      </c>
      <c r="W14" s="286" t="e">
        <f t="shared" si="5"/>
        <v>#REF!</v>
      </c>
      <c r="X14" s="287" t="e">
        <f t="shared" si="6"/>
        <v>#REF!</v>
      </c>
    </row>
    <row r="15" spans="1:24" s="44" customFormat="1" ht="21.75" customHeight="1">
      <c r="A15" s="279" t="s">
        <v>24</v>
      </c>
      <c r="B15" s="280">
        <v>558002450</v>
      </c>
      <c r="C15" s="281">
        <v>1707710652</v>
      </c>
      <c r="D15" s="282">
        <f>170771065.2+D59</f>
        <v>273233704.32</v>
      </c>
      <c r="E15" s="280">
        <v>4220776.04</v>
      </c>
      <c r="F15" s="281">
        <v>4220778.1</v>
      </c>
      <c r="G15" s="283">
        <v>8441554.14</v>
      </c>
      <c r="H15" s="284">
        <f>H16+H17</f>
        <v>187543326.9504538</v>
      </c>
      <c r="I15" s="281">
        <f>I16+I17</f>
        <v>173041183.49</v>
      </c>
      <c r="J15" s="283">
        <f t="shared" si="3"/>
        <v>360584510.44045377</v>
      </c>
      <c r="K15" s="284">
        <f>K16+K17</f>
        <v>392454000</v>
      </c>
      <c r="L15" s="281">
        <f>L16+L17</f>
        <v>364330000</v>
      </c>
      <c r="M15" s="283">
        <f t="shared" si="4"/>
        <v>756784000</v>
      </c>
      <c r="N15" s="284" t="e">
        <v>#REF!</v>
      </c>
      <c r="O15" s="281" t="e">
        <v>#REF!</v>
      </c>
      <c r="P15" s="283" t="e">
        <v>#REF!</v>
      </c>
      <c r="Q15" s="284" t="e">
        <v>#REF!</v>
      </c>
      <c r="R15" s="281" t="e">
        <v>#REF!</v>
      </c>
      <c r="S15" s="283" t="e">
        <v>#REF!</v>
      </c>
      <c r="T15" s="285" t="e">
        <f t="shared" si="0"/>
        <v>#REF!</v>
      </c>
      <c r="U15" s="286" t="e">
        <f t="shared" si="1"/>
        <v>#REF!</v>
      </c>
      <c r="V15" s="286" t="e">
        <f t="shared" si="2"/>
        <v>#REF!</v>
      </c>
      <c r="W15" s="286" t="e">
        <f t="shared" si="5"/>
        <v>#REF!</v>
      </c>
      <c r="X15" s="287" t="e">
        <f t="shared" si="6"/>
        <v>#REF!</v>
      </c>
    </row>
    <row r="16" spans="1:24" ht="21.75" customHeight="1">
      <c r="A16" s="288" t="s">
        <v>16</v>
      </c>
      <c r="B16" s="289">
        <f>B15*(C16/C15)</f>
        <v>385823055.91172177</v>
      </c>
      <c r="C16" s="290">
        <v>1180772848.52</v>
      </c>
      <c r="D16" s="291">
        <f>D15*(C16/C15)</f>
        <v>188923655.76319999</v>
      </c>
      <c r="E16" s="289">
        <v>3664953.48</v>
      </c>
      <c r="F16" s="290">
        <v>3664955.51</v>
      </c>
      <c r="G16" s="302">
        <v>7329908.99</v>
      </c>
      <c r="H16" s="293">
        <v>125796916.297905</v>
      </c>
      <c r="I16" s="290">
        <v>116624507</v>
      </c>
      <c r="J16" s="302">
        <f t="shared" si="3"/>
        <v>242421423.297905</v>
      </c>
      <c r="K16" s="293">
        <v>240512000</v>
      </c>
      <c r="L16" s="290">
        <v>224940000</v>
      </c>
      <c r="M16" s="292">
        <f t="shared" si="4"/>
        <v>465452000</v>
      </c>
      <c r="N16" s="293" t="e">
        <v>#REF!</v>
      </c>
      <c r="O16" s="290" t="e">
        <v>#REF!</v>
      </c>
      <c r="P16" s="292" t="e">
        <v>#REF!</v>
      </c>
      <c r="Q16" s="293" t="e">
        <v>#REF!</v>
      </c>
      <c r="R16" s="290" t="e">
        <v>#REF!</v>
      </c>
      <c r="S16" s="292" t="e">
        <v>#REF!</v>
      </c>
      <c r="T16" s="294" t="e">
        <f t="shared" si="0"/>
        <v>#REF!</v>
      </c>
      <c r="U16" s="295" t="e">
        <f t="shared" si="1"/>
        <v>#REF!</v>
      </c>
      <c r="V16" s="295" t="e">
        <f t="shared" si="2"/>
        <v>#REF!</v>
      </c>
      <c r="W16" s="295" t="e">
        <f t="shared" si="5"/>
        <v>#REF!</v>
      </c>
      <c r="X16" s="296" t="e">
        <f t="shared" si="6"/>
        <v>#REF!</v>
      </c>
    </row>
    <row r="17" spans="1:24" ht="21.75" customHeight="1">
      <c r="A17" s="288" t="s">
        <v>17</v>
      </c>
      <c r="B17" s="289">
        <f>B15*(C17/C15)</f>
        <v>172179394.08827823</v>
      </c>
      <c r="C17" s="290">
        <v>526937803.48</v>
      </c>
      <c r="D17" s="291">
        <f>D15*(C17/C15)</f>
        <v>84310048.55680001</v>
      </c>
      <c r="E17" s="289">
        <v>555822.56</v>
      </c>
      <c r="F17" s="290">
        <v>555822.59</v>
      </c>
      <c r="G17" s="292">
        <v>1111645.15</v>
      </c>
      <c r="H17" s="293">
        <v>61746410.6525488</v>
      </c>
      <c r="I17" s="290">
        <v>56416676.49</v>
      </c>
      <c r="J17" s="292">
        <f t="shared" si="3"/>
        <v>118163087.1425488</v>
      </c>
      <c r="K17" s="293">
        <v>151942000</v>
      </c>
      <c r="L17" s="290">
        <v>139390000</v>
      </c>
      <c r="M17" s="292">
        <f t="shared" si="4"/>
        <v>291332000</v>
      </c>
      <c r="N17" s="293" t="e">
        <v>#REF!</v>
      </c>
      <c r="O17" s="290" t="e">
        <v>#REF!</v>
      </c>
      <c r="P17" s="292" t="e">
        <v>#REF!</v>
      </c>
      <c r="Q17" s="293" t="e">
        <v>#REF!</v>
      </c>
      <c r="R17" s="290" t="e">
        <v>#REF!</v>
      </c>
      <c r="S17" s="292" t="e">
        <v>#REF!</v>
      </c>
      <c r="T17" s="294" t="e">
        <f t="shared" si="0"/>
        <v>#REF!</v>
      </c>
      <c r="U17" s="295" t="e">
        <f t="shared" si="1"/>
        <v>#REF!</v>
      </c>
      <c r="V17" s="295" t="e">
        <f t="shared" si="2"/>
        <v>#REF!</v>
      </c>
      <c r="W17" s="295" t="e">
        <f t="shared" si="5"/>
        <v>#REF!</v>
      </c>
      <c r="X17" s="296" t="e">
        <f t="shared" si="6"/>
        <v>#REF!</v>
      </c>
    </row>
    <row r="18" spans="1:24" ht="31.5" customHeight="1">
      <c r="A18" s="279" t="s">
        <v>25</v>
      </c>
      <c r="B18" s="280">
        <f>B19+B20+B21+B22</f>
        <v>395054415.75</v>
      </c>
      <c r="C18" s="281">
        <f>C19+C20+C21+C22</f>
        <v>1260352346</v>
      </c>
      <c r="D18" s="282">
        <f>D19+D20+D21+D22</f>
        <v>106617367.22</v>
      </c>
      <c r="E18" s="280">
        <f>E19+E20+E21+E22</f>
        <v>352996.5</v>
      </c>
      <c r="F18" s="281">
        <f>F19+F20+F21+F22</f>
        <v>117665.5</v>
      </c>
      <c r="G18" s="283">
        <f>E18+F18</f>
        <v>470662</v>
      </c>
      <c r="H18" s="284">
        <f>H19+H20+H21+H22</f>
        <v>179079421.38371018</v>
      </c>
      <c r="I18" s="281">
        <f>I19+I20+I21+I22</f>
        <v>49542334.5</v>
      </c>
      <c r="J18" s="283">
        <f t="shared" si="3"/>
        <v>228621755.88371018</v>
      </c>
      <c r="K18" s="284">
        <v>256492000</v>
      </c>
      <c r="L18" s="281">
        <v>85500000</v>
      </c>
      <c r="M18" s="283">
        <f t="shared" si="4"/>
        <v>341992000</v>
      </c>
      <c r="N18" s="284" t="e">
        <f>$N$19+$N$20+$N$21+$N$22</f>
        <v>#REF!</v>
      </c>
      <c r="O18" s="281" t="e">
        <f>$O$19+$O$20+$O$21+$O$22</f>
        <v>#REF!</v>
      </c>
      <c r="P18" s="283" t="e">
        <f>$N$18+$O$18</f>
        <v>#REF!</v>
      </c>
      <c r="Q18" s="284" t="e">
        <f>$E$18+$N$18</f>
        <v>#REF!</v>
      </c>
      <c r="R18" s="281" t="e">
        <f>$F$18+$O$18</f>
        <v>#REF!</v>
      </c>
      <c r="S18" s="283" t="e">
        <f>$Q$18+$R$18</f>
        <v>#REF!</v>
      </c>
      <c r="T18" s="285" t="e">
        <f t="shared" si="0"/>
        <v>#REF!</v>
      </c>
      <c r="U18" s="286" t="e">
        <f t="shared" si="1"/>
        <v>#REF!</v>
      </c>
      <c r="V18" s="286" t="e">
        <f t="shared" si="2"/>
        <v>#REF!</v>
      </c>
      <c r="W18" s="286" t="e">
        <f t="shared" si="5"/>
        <v>#REF!</v>
      </c>
      <c r="X18" s="287" t="e">
        <f t="shared" si="6"/>
        <v>#REF!</v>
      </c>
    </row>
    <row r="19" spans="1:24" ht="31.5" customHeight="1">
      <c r="A19" s="303" t="s">
        <v>47</v>
      </c>
      <c r="B19" s="304">
        <v>115335168</v>
      </c>
      <c r="C19" s="305">
        <v>361000000</v>
      </c>
      <c r="D19" s="306">
        <v>20358280.36</v>
      </c>
      <c r="E19" s="304">
        <v>352996.5</v>
      </c>
      <c r="F19" s="305">
        <v>117665.5</v>
      </c>
      <c r="G19" s="302">
        <f>E19+F19</f>
        <v>470662</v>
      </c>
      <c r="H19" s="307">
        <f>78.33*I19/21.67</f>
        <v>50989809.939317025</v>
      </c>
      <c r="I19" s="305">
        <v>14106334.5</v>
      </c>
      <c r="J19" s="302">
        <f t="shared" si="3"/>
        <v>65096144.439317025</v>
      </c>
      <c r="K19" s="307">
        <v>73527000</v>
      </c>
      <c r="L19" s="305">
        <v>24484000</v>
      </c>
      <c r="M19" s="302">
        <f t="shared" si="4"/>
        <v>98011000</v>
      </c>
      <c r="N19" s="307" t="e">
        <v>#REF!</v>
      </c>
      <c r="O19" s="305" t="e">
        <v>#REF!</v>
      </c>
      <c r="P19" s="302" t="e">
        <v>#REF!</v>
      </c>
      <c r="Q19" s="307" t="e">
        <v>#REF!</v>
      </c>
      <c r="R19" s="305" t="e">
        <v>#REF!</v>
      </c>
      <c r="S19" s="302" t="e">
        <v>#REF!</v>
      </c>
      <c r="T19" s="294" t="e">
        <f>100*((E19+N19)/D19)</f>
        <v>#REF!</v>
      </c>
      <c r="U19" s="295" t="e">
        <f>100*(Q19/B19)</f>
        <v>#REF!</v>
      </c>
      <c r="V19" s="295" t="e">
        <f>100*((E19+N19)/C19)</f>
        <v>#REF!</v>
      </c>
      <c r="W19" s="295" t="e">
        <f>100*((E19+N19)/(E19+K19+H19))</f>
        <v>#REF!</v>
      </c>
      <c r="X19" s="296" t="e">
        <f>100*((F19+O19)/(F19+I19+L19))</f>
        <v>#REF!</v>
      </c>
    </row>
    <row r="20" spans="1:24" ht="31.5" customHeight="1">
      <c r="A20" s="303" t="s">
        <v>48</v>
      </c>
      <c r="B20" s="304">
        <v>107720531.75</v>
      </c>
      <c r="C20" s="305">
        <v>361000000</v>
      </c>
      <c r="D20" s="306">
        <v>0</v>
      </c>
      <c r="E20" s="304">
        <v>0</v>
      </c>
      <c r="F20" s="305">
        <v>0</v>
      </c>
      <c r="G20" s="302">
        <v>0</v>
      </c>
      <c r="H20" s="307">
        <f>78.33*I20/21.67</f>
        <v>51415132.44116289</v>
      </c>
      <c r="I20" s="305">
        <v>14224000</v>
      </c>
      <c r="J20" s="302">
        <f t="shared" si="3"/>
        <v>65639132.44116289</v>
      </c>
      <c r="K20" s="307">
        <v>73471000</v>
      </c>
      <c r="L20" s="305">
        <v>24485000</v>
      </c>
      <c r="M20" s="302">
        <f t="shared" si="4"/>
        <v>97956000</v>
      </c>
      <c r="N20" s="307" t="e">
        <v>#REF!</v>
      </c>
      <c r="O20" s="305" t="e">
        <v>#REF!</v>
      </c>
      <c r="P20" s="302" t="e">
        <v>#REF!</v>
      </c>
      <c r="Q20" s="307" t="e">
        <v>#REF!</v>
      </c>
      <c r="R20" s="305" t="e">
        <v>#REF!</v>
      </c>
      <c r="S20" s="302" t="e">
        <v>#REF!</v>
      </c>
      <c r="T20" s="294">
        <v>0</v>
      </c>
      <c r="U20" s="295" t="e">
        <f>100*(Q20/B20)</f>
        <v>#REF!</v>
      </c>
      <c r="V20" s="295" t="e">
        <f>100*((E20+N20)/C20)</f>
        <v>#REF!</v>
      </c>
      <c r="W20" s="295" t="e">
        <f>100*((E20+N20)/(E20+K20+H20))</f>
        <v>#REF!</v>
      </c>
      <c r="X20" s="296" t="e">
        <f>100*((F20+O20)/(F20+I20+L20))</f>
        <v>#REF!</v>
      </c>
    </row>
    <row r="21" spans="1:24" ht="31.5" customHeight="1">
      <c r="A21" s="303" t="s">
        <v>49</v>
      </c>
      <c r="B21" s="304">
        <v>56663548</v>
      </c>
      <c r="C21" s="305">
        <v>177352346</v>
      </c>
      <c r="D21" s="306">
        <v>28377177.92</v>
      </c>
      <c r="E21" s="304">
        <v>0</v>
      </c>
      <c r="F21" s="305">
        <v>0</v>
      </c>
      <c r="G21" s="302">
        <v>0</v>
      </c>
      <c r="H21" s="307">
        <f>78.33*I21/21.67</f>
        <v>25259346.56206737</v>
      </c>
      <c r="I21" s="305">
        <v>6988000</v>
      </c>
      <c r="J21" s="302">
        <f t="shared" si="3"/>
        <v>32247346.56206737</v>
      </c>
      <c r="K21" s="307">
        <v>36002000</v>
      </c>
      <c r="L21" s="305">
        <v>12046000</v>
      </c>
      <c r="M21" s="302">
        <f t="shared" si="4"/>
        <v>48048000</v>
      </c>
      <c r="N21" s="307" t="e">
        <v>#REF!</v>
      </c>
      <c r="O21" s="305" t="e">
        <v>#REF!</v>
      </c>
      <c r="P21" s="302" t="e">
        <v>#REF!</v>
      </c>
      <c r="Q21" s="307" t="e">
        <v>#REF!</v>
      </c>
      <c r="R21" s="305" t="e">
        <v>#REF!</v>
      </c>
      <c r="S21" s="302" t="e">
        <v>#REF!</v>
      </c>
      <c r="T21" s="294" t="e">
        <f>100*((E21+N21)/D21)</f>
        <v>#REF!</v>
      </c>
      <c r="U21" s="295" t="e">
        <f>100*(Q21/B21)</f>
        <v>#REF!</v>
      </c>
      <c r="V21" s="295" t="e">
        <f>100*((E21+N21)/C21)</f>
        <v>#REF!</v>
      </c>
      <c r="W21" s="295" t="e">
        <f>100*((E21+N21)/(E21+K21+H21))</f>
        <v>#REF!</v>
      </c>
      <c r="X21" s="296" t="e">
        <f>100*((F21+O21)/(F21+I21+L21))</f>
        <v>#REF!</v>
      </c>
    </row>
    <row r="22" spans="1:24" ht="31.5" customHeight="1">
      <c r="A22" s="303" t="s">
        <v>50</v>
      </c>
      <c r="B22" s="304">
        <v>115335168</v>
      </c>
      <c r="C22" s="305">
        <v>361000000</v>
      </c>
      <c r="D22" s="306">
        <v>57881908.94</v>
      </c>
      <c r="E22" s="304">
        <v>0</v>
      </c>
      <c r="F22" s="305">
        <v>0</v>
      </c>
      <c r="G22" s="302">
        <v>0</v>
      </c>
      <c r="H22" s="307">
        <f>78.33*I22/21.67</f>
        <v>51415132.44116289</v>
      </c>
      <c r="I22" s="305">
        <v>14224000</v>
      </c>
      <c r="J22" s="302">
        <f t="shared" si="3"/>
        <v>65639132.44116289</v>
      </c>
      <c r="K22" s="307">
        <v>73492000</v>
      </c>
      <c r="L22" s="305">
        <v>24485000</v>
      </c>
      <c r="M22" s="302">
        <f t="shared" si="4"/>
        <v>97977000</v>
      </c>
      <c r="N22" s="307" t="e">
        <v>#REF!</v>
      </c>
      <c r="O22" s="305" t="e">
        <v>#REF!</v>
      </c>
      <c r="P22" s="302" t="e">
        <v>#REF!</v>
      </c>
      <c r="Q22" s="307" t="e">
        <v>#REF!</v>
      </c>
      <c r="R22" s="305" t="e">
        <v>#REF!</v>
      </c>
      <c r="S22" s="302" t="e">
        <v>#REF!</v>
      </c>
      <c r="T22" s="294" t="e">
        <f>100*((E22+N22)/D22)</f>
        <v>#REF!</v>
      </c>
      <c r="U22" s="295" t="e">
        <f>100*(Q22/B22)</f>
        <v>#REF!</v>
      </c>
      <c r="V22" s="295" t="e">
        <f>100*((E22+N22)/C22)</f>
        <v>#REF!</v>
      </c>
      <c r="W22" s="295" t="e">
        <f>100*((E22+N22)/(E22+K22+H22))</f>
        <v>#REF!</v>
      </c>
      <c r="X22" s="296" t="e">
        <f>100*((F22+O22)/(F22+I22+L22))</f>
        <v>#REF!</v>
      </c>
    </row>
    <row r="23" spans="1:24" ht="21" customHeight="1">
      <c r="A23" s="279" t="s">
        <v>26</v>
      </c>
      <c r="B23" s="308">
        <v>201384344</v>
      </c>
      <c r="C23" s="309">
        <v>846121338</v>
      </c>
      <c r="D23" s="310">
        <v>135379408</v>
      </c>
      <c r="E23" s="308">
        <v>0</v>
      </c>
      <c r="F23" s="309">
        <v>0</v>
      </c>
      <c r="G23" s="311">
        <v>0</v>
      </c>
      <c r="H23" s="312">
        <v>118098943.894389</v>
      </c>
      <c r="I23" s="309">
        <v>51340000</v>
      </c>
      <c r="J23" s="311">
        <f t="shared" si="3"/>
        <v>169438943.894389</v>
      </c>
      <c r="K23" s="312">
        <v>171804000</v>
      </c>
      <c r="L23" s="309">
        <v>76170000</v>
      </c>
      <c r="M23" s="311">
        <f t="shared" si="4"/>
        <v>247974000</v>
      </c>
      <c r="N23" s="312" t="e">
        <v>#REF!</v>
      </c>
      <c r="O23" s="309" t="e">
        <v>#REF!</v>
      </c>
      <c r="P23" s="311" t="e">
        <v>#REF!</v>
      </c>
      <c r="Q23" s="312" t="e">
        <v>#REF!</v>
      </c>
      <c r="R23" s="309" t="e">
        <v>#REF!</v>
      </c>
      <c r="S23" s="311" t="e">
        <v>#REF!</v>
      </c>
      <c r="T23" s="313" t="e">
        <f t="shared" si="0"/>
        <v>#REF!</v>
      </c>
      <c r="U23" s="314" t="e">
        <f t="shared" si="1"/>
        <v>#REF!</v>
      </c>
      <c r="V23" s="314" t="e">
        <f>100*((E23+N23)/C23)</f>
        <v>#REF!</v>
      </c>
      <c r="W23" s="314" t="e">
        <f t="shared" si="5"/>
        <v>#REF!</v>
      </c>
      <c r="X23" s="315" t="e">
        <f t="shared" si="6"/>
        <v>#REF!</v>
      </c>
    </row>
    <row r="24" spans="1:24" ht="51" customHeight="1" thickBot="1">
      <c r="A24" s="316" t="s">
        <v>33</v>
      </c>
      <c r="B24" s="317">
        <v>0</v>
      </c>
      <c r="C24" s="318">
        <v>0</v>
      </c>
      <c r="D24" s="319">
        <v>0</v>
      </c>
      <c r="E24" s="317">
        <v>0</v>
      </c>
      <c r="F24" s="318">
        <v>0</v>
      </c>
      <c r="G24" s="320">
        <v>0</v>
      </c>
      <c r="H24" s="321">
        <v>0</v>
      </c>
      <c r="I24" s="318">
        <v>385885000</v>
      </c>
      <c r="J24" s="320">
        <f t="shared" si="3"/>
        <v>385885000</v>
      </c>
      <c r="K24" s="321">
        <v>0</v>
      </c>
      <c r="L24" s="318">
        <v>204704000</v>
      </c>
      <c r="M24" s="320">
        <f t="shared" si="4"/>
        <v>204704000</v>
      </c>
      <c r="N24" s="322">
        <v>0</v>
      </c>
      <c r="O24" s="323">
        <v>0</v>
      </c>
      <c r="P24" s="324">
        <v>0</v>
      </c>
      <c r="Q24" s="322">
        <v>0</v>
      </c>
      <c r="R24" s="323">
        <v>0</v>
      </c>
      <c r="S24" s="324">
        <v>0</v>
      </c>
      <c r="T24" s="325">
        <v>0</v>
      </c>
      <c r="U24" s="326">
        <v>0</v>
      </c>
      <c r="V24" s="326">
        <v>0</v>
      </c>
      <c r="W24" s="326">
        <v>0</v>
      </c>
      <c r="X24" s="327">
        <v>0</v>
      </c>
    </row>
    <row r="25" spans="1:24" ht="19.5" customHeight="1" thickBot="1">
      <c r="A25" s="328" t="s">
        <v>0</v>
      </c>
      <c r="B25" s="329">
        <f>B5+B6+B9+B10+B14+B15+B18+B23</f>
        <v>10862844533.75</v>
      </c>
      <c r="C25" s="330">
        <f>C23+C18+C15+C14+C10+C9+C6+C5</f>
        <v>44786212330</v>
      </c>
      <c r="D25" s="330">
        <f>D23+D18+D15+D14+D10+D9+D6+D5</f>
        <v>7070754946.034541</v>
      </c>
      <c r="E25" s="329">
        <f>E5+E6+E9+E10+E14+E15+E18+E23</f>
        <v>117905905.45</v>
      </c>
      <c r="F25" s="330">
        <f>F6+F10+F14+F15+F18</f>
        <v>36320781.99</v>
      </c>
      <c r="G25" s="331">
        <f>E25+F25</f>
        <v>154226687.44</v>
      </c>
      <c r="H25" s="332">
        <f>H5+H6+H9+H10+H14+H15+H18+H23</f>
        <v>3950091550.806444</v>
      </c>
      <c r="I25" s="330">
        <f>I5+I6+I9+I10+I14+I15+I18+I23</f>
        <v>1464816313.2</v>
      </c>
      <c r="J25" s="331">
        <f t="shared" si="3"/>
        <v>5414907864.006444</v>
      </c>
      <c r="K25" s="332">
        <f>K5+K6+K9+K10+K14+K15+K18+K23</f>
        <v>11482377000</v>
      </c>
      <c r="L25" s="330">
        <f>L5+L6+L9+L10+L14+L15+L18+L23</f>
        <v>4109503000</v>
      </c>
      <c r="M25" s="331">
        <f t="shared" si="4"/>
        <v>15591880000</v>
      </c>
      <c r="N25" s="332" t="e">
        <f>$N$5+$N$6+$N$9+$N$10+$N$14+$N$15+$N$18+$N$23</f>
        <v>#REF!</v>
      </c>
      <c r="O25" s="330" t="e">
        <f>$O$5+$O$6+$O$9+$O$10+$O$14+$O$15+$O$18+$O$23</f>
        <v>#REF!</v>
      </c>
      <c r="P25" s="331" t="e">
        <f>$P$5+$P$6+$P$9+$P$10+$P$14+$P$15+$P$18+$P$23</f>
        <v>#REF!</v>
      </c>
      <c r="Q25" s="332" t="e">
        <f>$Q$5+$Q$6+$Q$9+$Q$10+$Q$14+$Q$15+$Q$18+$Q$23</f>
        <v>#REF!</v>
      </c>
      <c r="R25" s="330" t="e">
        <f>$R$5+$R$6+$R$9+$R$10+$R$14+$R$15+$R$18+$R$23</f>
        <v>#REF!</v>
      </c>
      <c r="S25" s="331" t="e">
        <f>$S$5+$S$6+$S$9+$S$10+$S$14+$S$15+$S$18+$S$23</f>
        <v>#REF!</v>
      </c>
      <c r="T25" s="333" t="e">
        <f t="shared" si="0"/>
        <v>#REF!</v>
      </c>
      <c r="U25" s="334" t="e">
        <f>100*(Q25/B25)</f>
        <v>#REF!</v>
      </c>
      <c r="V25" s="334" t="e">
        <f>100*((E25+N25)/C25)</f>
        <v>#REF!</v>
      </c>
      <c r="W25" s="334" t="e">
        <f t="shared" si="5"/>
        <v>#REF!</v>
      </c>
      <c r="X25" s="335" t="e">
        <f t="shared" si="6"/>
        <v>#REF!</v>
      </c>
    </row>
    <row r="26" ht="27.75" customHeight="1" hidden="1">
      <c r="W26" s="336" t="e">
        <f t="shared" si="5"/>
        <v>#DIV/0!</v>
      </c>
    </row>
    <row r="27" ht="0.75" customHeight="1" hidden="1">
      <c r="W27" s="234" t="e">
        <f t="shared" si="5"/>
        <v>#DIV/0!</v>
      </c>
    </row>
    <row r="28" ht="17.25" hidden="1" thickBot="1" thickTop="1">
      <c r="W28" s="234" t="e">
        <f t="shared" si="5"/>
        <v>#DIV/0!</v>
      </c>
    </row>
    <row r="29" ht="17.25" hidden="1" thickBot="1" thickTop="1">
      <c r="W29" s="234" t="e">
        <f t="shared" si="5"/>
        <v>#DIV/0!</v>
      </c>
    </row>
    <row r="30" ht="17.25" hidden="1" thickBot="1" thickTop="1">
      <c r="W30" s="234" t="e">
        <f t="shared" si="5"/>
        <v>#DIV/0!</v>
      </c>
    </row>
    <row r="31" ht="17.25" hidden="1" thickBot="1" thickTop="1">
      <c r="W31" s="234" t="e">
        <f t="shared" si="5"/>
        <v>#DIV/0!</v>
      </c>
    </row>
    <row r="32" ht="17.25" hidden="1" thickBot="1" thickTop="1">
      <c r="W32" s="234" t="e">
        <f t="shared" si="5"/>
        <v>#DIV/0!</v>
      </c>
    </row>
    <row r="33" spans="7:23" ht="31.5" customHeight="1" hidden="1">
      <c r="G33" s="117">
        <f>E25+F25</f>
        <v>154226687.44</v>
      </c>
      <c r="H33" s="117"/>
      <c r="I33" s="117"/>
      <c r="J33" s="117"/>
      <c r="K33" s="117"/>
      <c r="L33" s="117"/>
      <c r="M33" s="117"/>
      <c r="P33" s="117" t="e">
        <f>N25+O25</f>
        <v>#REF!</v>
      </c>
      <c r="Q33" s="117"/>
      <c r="R33" s="117"/>
      <c r="S33" s="117"/>
      <c r="T33" s="117"/>
      <c r="U33" s="117"/>
      <c r="W33" s="234" t="e">
        <f t="shared" si="5"/>
        <v>#DIV/0!</v>
      </c>
    </row>
    <row r="34" ht="3" customHeight="1" hidden="1">
      <c r="W34" s="234" t="e">
        <f t="shared" si="5"/>
        <v>#DIV/0!</v>
      </c>
    </row>
    <row r="35" ht="2.25" customHeight="1" hidden="1">
      <c r="W35" s="234" t="e">
        <f t="shared" si="5"/>
        <v>#DIV/0!</v>
      </c>
    </row>
    <row r="36" ht="13.5" customHeight="1" hidden="1">
      <c r="W36" s="234" t="e">
        <f t="shared" si="5"/>
        <v>#DIV/0!</v>
      </c>
    </row>
    <row r="37" ht="20.25" customHeight="1" hidden="1">
      <c r="W37" s="234" t="e">
        <f t="shared" si="5"/>
        <v>#DIV/0!</v>
      </c>
    </row>
    <row r="38" spans="1:23" ht="17.25" hidden="1" thickBot="1" thickTop="1">
      <c r="A38" s="1">
        <v>1324968</v>
      </c>
      <c r="W38" s="234" t="e">
        <f t="shared" si="5"/>
        <v>#DIV/0!</v>
      </c>
    </row>
    <row r="39" spans="1:23" ht="17.25" hidden="1" thickBot="1" thickTop="1">
      <c r="A39" s="1">
        <v>5640879</v>
      </c>
      <c r="E39" s="1">
        <v>1720046.09</v>
      </c>
      <c r="F39" s="1">
        <v>1720047.1</v>
      </c>
      <c r="G39" s="1">
        <v>3440093.19</v>
      </c>
      <c r="N39" s="1">
        <v>1720046.09</v>
      </c>
      <c r="O39" s="1">
        <v>1720047.1</v>
      </c>
      <c r="P39" s="1">
        <v>3440093.19</v>
      </c>
      <c r="W39" s="234">
        <f t="shared" si="5"/>
        <v>200</v>
      </c>
    </row>
    <row r="40" spans="1:23" ht="17.25" hidden="1" thickBot="1" thickTop="1">
      <c r="A40" s="1">
        <v>455480.25</v>
      </c>
      <c r="E40" s="1">
        <v>627790.26</v>
      </c>
      <c r="F40" s="1">
        <v>627790.26</v>
      </c>
      <c r="G40" s="1">
        <v>1255580.52</v>
      </c>
      <c r="N40" s="1">
        <v>627790.26</v>
      </c>
      <c r="O40" s="1">
        <v>627790.26</v>
      </c>
      <c r="P40" s="1">
        <v>1255580.52</v>
      </c>
      <c r="W40" s="234">
        <f t="shared" si="5"/>
        <v>200</v>
      </c>
    </row>
    <row r="41" spans="1:23" ht="17.25" hidden="1" thickBot="1" thickTop="1">
      <c r="A41" s="1">
        <f>A38+A39+A40</f>
        <v>7421327.25</v>
      </c>
      <c r="E41" s="1">
        <v>391684.38</v>
      </c>
      <c r="F41" s="1">
        <v>391684.4</v>
      </c>
      <c r="G41" s="1">
        <v>783368.78</v>
      </c>
      <c r="N41" s="1">
        <v>391684.38</v>
      </c>
      <c r="O41" s="1">
        <v>391684.4</v>
      </c>
      <c r="P41" s="1">
        <v>783368.78</v>
      </c>
      <c r="W41" s="234">
        <f t="shared" si="5"/>
        <v>200</v>
      </c>
    </row>
    <row r="42" spans="5:23" ht="17.25" hidden="1" thickBot="1" thickTop="1">
      <c r="E42" s="1">
        <f>E39+E41</f>
        <v>2111730.47</v>
      </c>
      <c r="F42" s="1">
        <f>F39+F41</f>
        <v>2111731.5</v>
      </c>
      <c r="G42" s="1">
        <f>G39+G41</f>
        <v>4223461.97</v>
      </c>
      <c r="N42" s="1">
        <f>N39+N41</f>
        <v>2111730.47</v>
      </c>
      <c r="O42" s="1">
        <f>O39+O41</f>
        <v>2111731.5</v>
      </c>
      <c r="P42" s="1">
        <f>P39+P41</f>
        <v>4223461.97</v>
      </c>
      <c r="W42" s="234">
        <f t="shared" si="5"/>
        <v>200</v>
      </c>
    </row>
    <row r="43" spans="1:23" ht="17.25" hidden="1" thickBot="1" thickTop="1">
      <c r="A43" s="1">
        <v>361944</v>
      </c>
      <c r="W43" s="234" t="e">
        <f t="shared" si="5"/>
        <v>#DIV/0!</v>
      </c>
    </row>
    <row r="44" ht="17.25" hidden="1" thickBot="1" thickTop="1">
      <c r="W44" s="234" t="e">
        <f t="shared" si="5"/>
        <v>#DIV/0!</v>
      </c>
    </row>
    <row r="45" spans="1:23" ht="17.25" hidden="1" thickBot="1" thickTop="1">
      <c r="A45" s="1">
        <v>3325179.68</v>
      </c>
      <c r="W45" s="234" t="e">
        <f t="shared" si="5"/>
        <v>#DIV/0!</v>
      </c>
    </row>
    <row r="46" spans="1:19" ht="18" customHeight="1">
      <c r="A46" s="1" t="s">
        <v>27</v>
      </c>
      <c r="S46" s="117"/>
    </row>
    <row r="47" ht="0.75" customHeight="1">
      <c r="D47" s="1" t="e">
        <f>#REF!+#REF!</f>
        <v>#REF!</v>
      </c>
    </row>
    <row r="48" ht="15.75" customHeight="1" hidden="1">
      <c r="D48" s="1">
        <v>4433572.95</v>
      </c>
    </row>
    <row r="49" spans="5:6" ht="12.75" hidden="1">
      <c r="E49" s="117">
        <f>E6+E10+E14+E15+E18</f>
        <v>117905905.45</v>
      </c>
      <c r="F49" s="117">
        <f>F6+F10+F14+F15+F18</f>
        <v>36320781.99</v>
      </c>
    </row>
    <row r="50" ht="12.75" hidden="1"/>
    <row r="51" spans="1:5" ht="12.75" hidden="1">
      <c r="A51"/>
      <c r="B51"/>
      <c r="C51"/>
      <c r="D51"/>
      <c r="E51"/>
    </row>
    <row r="52" spans="1:5" ht="7.5" customHeight="1" hidden="1">
      <c r="A52"/>
      <c r="B52"/>
      <c r="C52"/>
      <c r="D52"/>
      <c r="E52"/>
    </row>
    <row r="53" spans="1:5" ht="30" customHeight="1" hidden="1">
      <c r="A53"/>
      <c r="B53"/>
      <c r="C53"/>
      <c r="D53"/>
      <c r="E53"/>
    </row>
    <row r="54" spans="1:18" ht="12.75" hidden="1">
      <c r="A54" s="235"/>
      <c r="B54" s="235"/>
      <c r="C54" s="236" t="s">
        <v>34</v>
      </c>
      <c r="D54" s="235" t="s">
        <v>35</v>
      </c>
      <c r="E54" s="235"/>
      <c r="Q54" s="1">
        <v>258502.43</v>
      </c>
      <c r="R54" s="1">
        <v>84011.4</v>
      </c>
    </row>
    <row r="55" spans="1:18" ht="12.75" hidden="1">
      <c r="A55" s="235" t="s">
        <v>36</v>
      </c>
      <c r="B55" s="235"/>
      <c r="C55" s="237">
        <v>746767.84</v>
      </c>
      <c r="D55" s="238">
        <f>C55*38</f>
        <v>28377177.919999998</v>
      </c>
      <c r="E55" s="235" t="s">
        <v>37</v>
      </c>
      <c r="Q55" s="1">
        <v>201605.64</v>
      </c>
      <c r="R55" s="1">
        <v>181445.08</v>
      </c>
    </row>
    <row r="56" spans="1:5" ht="12.75" hidden="1">
      <c r="A56" s="235" t="s">
        <v>38</v>
      </c>
      <c r="B56" s="235"/>
      <c r="C56" s="237">
        <v>9072640.98</v>
      </c>
      <c r="D56" s="238">
        <f aca="true" t="shared" si="7" ref="D56:D63">C56*38</f>
        <v>344760357.24</v>
      </c>
      <c r="E56" s="235" t="s">
        <v>37</v>
      </c>
    </row>
    <row r="57" spans="1:5" ht="12.75" hidden="1">
      <c r="A57" s="235" t="s">
        <v>39</v>
      </c>
      <c r="B57" s="235"/>
      <c r="C57" s="237">
        <v>25341807.12</v>
      </c>
      <c r="D57" s="238">
        <f t="shared" si="7"/>
        <v>962988670.5600001</v>
      </c>
      <c r="E57" s="235" t="s">
        <v>37</v>
      </c>
    </row>
    <row r="58" spans="1:5" ht="12.75" hidden="1">
      <c r="A58" s="235" t="s">
        <v>40</v>
      </c>
      <c r="B58" s="235"/>
      <c r="C58" s="237">
        <v>2230093.08</v>
      </c>
      <c r="D58" s="238">
        <f t="shared" si="7"/>
        <v>84743537.04</v>
      </c>
      <c r="E58" s="235" t="s">
        <v>37</v>
      </c>
    </row>
    <row r="59" spans="1:5" ht="12.75" hidden="1">
      <c r="A59" s="235" t="s">
        <v>41</v>
      </c>
      <c r="B59" s="235"/>
      <c r="C59" s="237">
        <v>2696385.24</v>
      </c>
      <c r="D59" s="238">
        <f t="shared" si="7"/>
        <v>102462639.12</v>
      </c>
      <c r="E59" s="235" t="s">
        <v>37</v>
      </c>
    </row>
    <row r="60" spans="1:5" ht="12.75" hidden="1">
      <c r="A60" s="235" t="s">
        <v>42</v>
      </c>
      <c r="B60" s="235"/>
      <c r="C60" s="237">
        <v>109743.9</v>
      </c>
      <c r="D60" s="238">
        <f t="shared" si="7"/>
        <v>4170268.1999999997</v>
      </c>
      <c r="E60" s="235" t="s">
        <v>37</v>
      </c>
    </row>
    <row r="61" spans="1:5" ht="12.75" hidden="1">
      <c r="A61" s="235" t="s">
        <v>43</v>
      </c>
      <c r="B61" s="235"/>
      <c r="C61" s="237">
        <v>17068855.38</v>
      </c>
      <c r="D61" s="238">
        <f t="shared" si="7"/>
        <v>648616504.4399999</v>
      </c>
      <c r="E61" s="235" t="s">
        <v>37</v>
      </c>
    </row>
    <row r="62" spans="1:5" ht="12.75" hidden="1">
      <c r="A62" s="235" t="s">
        <v>44</v>
      </c>
      <c r="B62" s="235"/>
      <c r="C62" s="237">
        <v>1523208.13</v>
      </c>
      <c r="D62" s="238">
        <f t="shared" si="7"/>
        <v>57881908.94</v>
      </c>
      <c r="E62" s="235" t="s">
        <v>45</v>
      </c>
    </row>
    <row r="63" spans="1:5" ht="21.75" customHeight="1" hidden="1">
      <c r="A63" s="239" t="s">
        <v>0</v>
      </c>
      <c r="B63" s="239"/>
      <c r="C63" s="240">
        <f>SUM(C55:C62)</f>
        <v>58789501.669999994</v>
      </c>
      <c r="D63" s="238">
        <f t="shared" si="7"/>
        <v>2234001063.4599996</v>
      </c>
      <c r="E63" s="235"/>
    </row>
    <row r="64" ht="12.75" hidden="1"/>
    <row r="65" ht="12.75" hidden="1"/>
    <row r="66" ht="12.75" hidden="1"/>
    <row r="67" ht="12.75" hidden="1"/>
    <row r="68" ht="12.75" hidden="1"/>
    <row r="69" ht="12.75" hidden="1"/>
    <row r="71" spans="17:18" ht="12.75" hidden="1">
      <c r="Q71" s="1">
        <v>1230399.28</v>
      </c>
      <c r="R71" s="1">
        <v>410133.12</v>
      </c>
    </row>
  </sheetData>
  <mergeCells count="7">
    <mergeCell ref="A1:X1"/>
    <mergeCell ref="E3:G3"/>
    <mergeCell ref="H3:J3"/>
    <mergeCell ref="K3:M3"/>
    <mergeCell ref="N3:P3"/>
    <mergeCell ref="Q3:S3"/>
    <mergeCell ref="W3:X3"/>
  </mergeCells>
  <printOptions/>
  <pageMargins left="0.75" right="0.75" top="1" bottom="1" header="0.4921259845" footer="0.4921259845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K85"/>
  <sheetViews>
    <sheetView tabSelected="1" zoomScaleSheetLayoutView="160" workbookViewId="0" topLeftCell="A13">
      <selection activeCell="K6" sqref="K6"/>
    </sheetView>
  </sheetViews>
  <sheetFormatPr defaultColWidth="9.140625" defaultRowHeight="12.75"/>
  <sheetData>
    <row r="1" spans="1:2" ht="12.75">
      <c r="A1" s="393"/>
      <c r="B1" s="393"/>
    </row>
    <row r="2" spans="1:37" s="351" customFormat="1" ht="31.5" customHeight="1">
      <c r="A2" s="392" t="s">
        <v>76</v>
      </c>
      <c r="B2" s="392"/>
      <c r="C2" s="392"/>
      <c r="D2" s="392"/>
      <c r="E2" s="392"/>
      <c r="F2" s="392"/>
      <c r="G2" s="392"/>
      <c r="H2" s="392"/>
      <c r="I2" s="39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</row>
    <row r="85" ht="12.75">
      <c r="A85" t="s">
        <v>74</v>
      </c>
    </row>
  </sheetData>
  <mergeCells count="2">
    <mergeCell ref="A2:I2"/>
    <mergeCell ref="A1:B1"/>
  </mergeCells>
  <printOptions/>
  <pageMargins left="0.75" right="0.75" top="1" bottom="1" header="0.4921259845" footer="0.4921259845"/>
  <pageSetup horizontalDpi="600" verticalDpi="600" orientation="portrait" paperSize="9" scale="95" r:id="rId2"/>
  <headerFooter alignWithMargins="0">
    <oddHeader>&amp;LPríloha č. 8</oddHeader>
  </headerFooter>
  <rowBreaks count="1" manualBreakCount="1">
    <brk id="57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I20">
      <selection activeCell="M11" sqref="M11:M12"/>
    </sheetView>
  </sheetViews>
  <sheetFormatPr defaultColWidth="9.140625" defaultRowHeight="12.75"/>
  <cols>
    <col min="1" max="1" width="20.28125" style="1" customWidth="1"/>
    <col min="2" max="2" width="15.28125" style="1" customWidth="1"/>
    <col min="3" max="3" width="14.140625" style="0" customWidth="1"/>
    <col min="4" max="4" width="15.140625" style="0" customWidth="1"/>
    <col min="5" max="6" width="15.421875" style="0" customWidth="1"/>
    <col min="7" max="14" width="15.8515625" style="0" customWidth="1"/>
  </cols>
  <sheetData>
    <row r="1" spans="1:2" ht="15.75">
      <c r="A1" s="3" t="s">
        <v>69</v>
      </c>
      <c r="B1" s="3"/>
    </row>
    <row r="2" spans="1:2" ht="13.5" thickBot="1">
      <c r="A2" s="2"/>
      <c r="B2" s="2"/>
    </row>
    <row r="3" spans="1:14" ht="13.5" thickTop="1">
      <c r="A3" s="408"/>
      <c r="B3" s="404" t="s">
        <v>79</v>
      </c>
      <c r="C3" s="411" t="s">
        <v>64</v>
      </c>
      <c r="D3" s="411" t="s">
        <v>77</v>
      </c>
      <c r="E3" s="411" t="s">
        <v>80</v>
      </c>
      <c r="F3" s="411" t="s">
        <v>65</v>
      </c>
      <c r="G3" s="407" t="s">
        <v>66</v>
      </c>
      <c r="H3" s="394" t="s">
        <v>78</v>
      </c>
      <c r="I3" s="394" t="s">
        <v>68</v>
      </c>
      <c r="J3" s="394" t="s">
        <v>67</v>
      </c>
      <c r="K3" s="396" t="s">
        <v>70</v>
      </c>
      <c r="L3" s="396" t="s">
        <v>75</v>
      </c>
      <c r="M3" s="396" t="s">
        <v>81</v>
      </c>
      <c r="N3" s="394"/>
    </row>
    <row r="4" spans="1:14" ht="22.5" customHeight="1" thickBot="1">
      <c r="A4" s="409"/>
      <c r="B4" s="405"/>
      <c r="C4" s="399"/>
      <c r="D4" s="399"/>
      <c r="E4" s="399"/>
      <c r="F4" s="399"/>
      <c r="G4" s="401"/>
      <c r="H4" s="395"/>
      <c r="I4" s="395"/>
      <c r="J4" s="395"/>
      <c r="K4" s="397"/>
      <c r="L4" s="397"/>
      <c r="M4" s="397"/>
      <c r="N4" s="395"/>
    </row>
    <row r="5" spans="1:14" ht="14.25" thickBot="1" thickTop="1">
      <c r="A5" s="22" t="s">
        <v>38</v>
      </c>
      <c r="B5" s="354">
        <v>0</v>
      </c>
      <c r="C5" s="353">
        <v>0</v>
      </c>
      <c r="D5" s="354">
        <v>0</v>
      </c>
      <c r="E5" s="354">
        <v>0</v>
      </c>
      <c r="F5" s="354">
        <v>10.52205195</v>
      </c>
      <c r="G5" s="358">
        <v>246.337622</v>
      </c>
      <c r="H5" s="359">
        <v>449</v>
      </c>
      <c r="I5" s="359">
        <v>872</v>
      </c>
      <c r="J5" s="359">
        <v>1292</v>
      </c>
      <c r="K5" s="365">
        <v>1804</v>
      </c>
      <c r="L5" s="365">
        <v>2269</v>
      </c>
      <c r="M5" s="365">
        <v>2598</v>
      </c>
      <c r="N5" s="359"/>
    </row>
    <row r="6" spans="1:14" ht="13.5" customHeight="1" thickTop="1">
      <c r="A6" s="402"/>
      <c r="B6" s="406" t="s">
        <v>79</v>
      </c>
      <c r="C6" s="406" t="s">
        <v>64</v>
      </c>
      <c r="D6" s="406" t="s">
        <v>77</v>
      </c>
      <c r="E6" s="406" t="s">
        <v>80</v>
      </c>
      <c r="F6" s="406" t="s">
        <v>65</v>
      </c>
      <c r="G6" s="410" t="s">
        <v>66</v>
      </c>
      <c r="H6" s="412" t="s">
        <v>78</v>
      </c>
      <c r="I6" s="394" t="s">
        <v>68</v>
      </c>
      <c r="J6" s="394" t="s">
        <v>67</v>
      </c>
      <c r="K6" s="396" t="s">
        <v>70</v>
      </c>
      <c r="L6" s="396" t="s">
        <v>75</v>
      </c>
      <c r="M6" s="396" t="s">
        <v>81</v>
      </c>
      <c r="N6" s="394"/>
    </row>
    <row r="7" spans="1:14" ht="13.5" thickBot="1">
      <c r="A7" s="403"/>
      <c r="B7" s="399"/>
      <c r="C7" s="399"/>
      <c r="D7" s="399"/>
      <c r="E7" s="399"/>
      <c r="F7" s="399"/>
      <c r="G7" s="401"/>
      <c r="H7" s="395"/>
      <c r="I7" s="395"/>
      <c r="J7" s="395"/>
      <c r="K7" s="397"/>
      <c r="L7" s="397"/>
      <c r="M7" s="397"/>
      <c r="N7" s="395"/>
    </row>
    <row r="8" spans="1:14" ht="14.25" thickBot="1" thickTop="1">
      <c r="A8" s="337" t="s">
        <v>43</v>
      </c>
      <c r="B8" s="353">
        <v>0</v>
      </c>
      <c r="C8" s="353">
        <v>87.560359</v>
      </c>
      <c r="D8" s="354">
        <v>87.560359</v>
      </c>
      <c r="E8" s="354">
        <v>442.19162036</v>
      </c>
      <c r="F8" s="354">
        <v>1019.47305568</v>
      </c>
      <c r="G8" s="358">
        <v>1759.37862</v>
      </c>
      <c r="H8" s="359">
        <v>2126</v>
      </c>
      <c r="I8" s="359">
        <v>2747</v>
      </c>
      <c r="J8" s="359">
        <v>3055</v>
      </c>
      <c r="K8" s="365">
        <v>4200</v>
      </c>
      <c r="L8" s="365">
        <v>4753</v>
      </c>
      <c r="M8" s="365">
        <v>5250</v>
      </c>
      <c r="N8" s="359"/>
    </row>
    <row r="9" spans="1:14" ht="13.5" hidden="1" thickBot="1">
      <c r="A9" s="338" t="s">
        <v>16</v>
      </c>
      <c r="B9" s="346"/>
      <c r="C9" s="346">
        <v>84571192.57</v>
      </c>
      <c r="D9" s="347">
        <v>84571192.57</v>
      </c>
      <c r="E9" s="347">
        <v>427094262.81</v>
      </c>
      <c r="F9" s="347">
        <v>986498772.21</v>
      </c>
      <c r="G9" s="348">
        <v>1081702043.5200002</v>
      </c>
      <c r="H9" s="356"/>
      <c r="I9" s="356"/>
      <c r="J9" s="356"/>
      <c r="K9" s="356"/>
      <c r="L9" s="369"/>
      <c r="M9" s="356"/>
      <c r="N9" s="370"/>
    </row>
    <row r="10" spans="1:14" ht="13.5" hidden="1" thickBot="1">
      <c r="A10" s="338" t="s">
        <v>17</v>
      </c>
      <c r="B10" s="346"/>
      <c r="C10" s="346">
        <v>2989166.43</v>
      </c>
      <c r="D10" s="347">
        <v>2989166.43</v>
      </c>
      <c r="E10" s="347">
        <v>15097357.55</v>
      </c>
      <c r="F10" s="347">
        <v>32974283.470000003</v>
      </c>
      <c r="G10" s="348">
        <v>44118938.71</v>
      </c>
      <c r="H10" s="356"/>
      <c r="I10" s="356"/>
      <c r="J10" s="356"/>
      <c r="K10" s="356"/>
      <c r="L10" s="369"/>
      <c r="M10" s="356"/>
      <c r="N10" s="370"/>
    </row>
    <row r="11" spans="1:14" ht="13.5" customHeight="1" thickTop="1">
      <c r="A11" s="402"/>
      <c r="B11" s="398" t="s">
        <v>79</v>
      </c>
      <c r="C11" s="398" t="s">
        <v>64</v>
      </c>
      <c r="D11" s="398" t="s">
        <v>77</v>
      </c>
      <c r="E11" s="398" t="s">
        <v>80</v>
      </c>
      <c r="F11" s="398" t="s">
        <v>65</v>
      </c>
      <c r="G11" s="400" t="s">
        <v>66</v>
      </c>
      <c r="H11" s="394" t="s">
        <v>78</v>
      </c>
      <c r="I11" s="394" t="s">
        <v>68</v>
      </c>
      <c r="J11" s="394" t="s">
        <v>67</v>
      </c>
      <c r="K11" s="396" t="s">
        <v>70</v>
      </c>
      <c r="L11" s="396" t="s">
        <v>75</v>
      </c>
      <c r="M11" s="396" t="s">
        <v>81</v>
      </c>
      <c r="N11" s="394"/>
    </row>
    <row r="12" spans="1:14" ht="13.5" thickBot="1">
      <c r="A12" s="403"/>
      <c r="B12" s="399"/>
      <c r="C12" s="399"/>
      <c r="D12" s="399"/>
      <c r="E12" s="399"/>
      <c r="F12" s="399"/>
      <c r="G12" s="401"/>
      <c r="H12" s="395"/>
      <c r="I12" s="395"/>
      <c r="J12" s="395"/>
      <c r="K12" s="397"/>
      <c r="L12" s="397"/>
      <c r="M12" s="397"/>
      <c r="N12" s="395"/>
    </row>
    <row r="13" spans="1:14" ht="14.25" thickBot="1" thickTop="1">
      <c r="A13" s="337" t="s">
        <v>42</v>
      </c>
      <c r="B13" s="353">
        <v>0</v>
      </c>
      <c r="C13" s="353">
        <v>0</v>
      </c>
      <c r="D13" s="354">
        <v>0</v>
      </c>
      <c r="E13" s="354">
        <v>335.46157668</v>
      </c>
      <c r="F13" s="354">
        <v>718.21410501</v>
      </c>
      <c r="G13" s="358">
        <v>1424.121912</v>
      </c>
      <c r="H13" s="359">
        <v>1735</v>
      </c>
      <c r="I13" s="359">
        <v>2338</v>
      </c>
      <c r="J13" s="359">
        <v>2873</v>
      </c>
      <c r="K13" s="365">
        <v>3344</v>
      </c>
      <c r="L13" s="365">
        <v>3751</v>
      </c>
      <c r="M13" s="365">
        <v>4268</v>
      </c>
      <c r="N13" s="359"/>
    </row>
    <row r="14" spans="1:14" ht="36.75" customHeight="1" thickBot="1" thickTop="1">
      <c r="A14" s="402"/>
      <c r="B14" s="398" t="s">
        <v>79</v>
      </c>
      <c r="C14" s="398" t="s">
        <v>64</v>
      </c>
      <c r="D14" s="398" t="s">
        <v>77</v>
      </c>
      <c r="E14" s="398" t="s">
        <v>80</v>
      </c>
      <c r="F14" s="398" t="s">
        <v>65</v>
      </c>
      <c r="G14" s="400" t="s">
        <v>66</v>
      </c>
      <c r="H14" s="357" t="s">
        <v>78</v>
      </c>
      <c r="I14" s="357" t="s">
        <v>68</v>
      </c>
      <c r="J14" s="357" t="s">
        <v>67</v>
      </c>
      <c r="K14" s="396" t="s">
        <v>70</v>
      </c>
      <c r="L14" s="396" t="s">
        <v>75</v>
      </c>
      <c r="M14" s="396" t="s">
        <v>81</v>
      </c>
      <c r="N14" s="394"/>
    </row>
    <row r="15" spans="1:14" ht="13.5" customHeight="1" hidden="1" thickBot="1">
      <c r="A15" s="403"/>
      <c r="B15" s="399"/>
      <c r="C15" s="399"/>
      <c r="D15" s="399"/>
      <c r="E15" s="399"/>
      <c r="F15" s="399"/>
      <c r="G15" s="399"/>
      <c r="H15" s="355"/>
      <c r="I15" s="355"/>
      <c r="J15" s="355"/>
      <c r="K15" s="397"/>
      <c r="L15" s="397"/>
      <c r="M15" s="397"/>
      <c r="N15" s="395"/>
    </row>
    <row r="16" spans="1:14" ht="14.25" thickBot="1" thickTop="1">
      <c r="A16" s="337" t="s">
        <v>39</v>
      </c>
      <c r="B16" s="353">
        <v>0</v>
      </c>
      <c r="C16" s="353">
        <v>24.50255841</v>
      </c>
      <c r="D16" s="354">
        <v>25.70395353</v>
      </c>
      <c r="E16" s="354">
        <v>37.47048951</v>
      </c>
      <c r="F16" s="354">
        <v>123.11362123</v>
      </c>
      <c r="G16" s="358">
        <v>1426.111606</v>
      </c>
      <c r="H16" s="359">
        <v>2331</v>
      </c>
      <c r="I16" s="359">
        <v>2835</v>
      </c>
      <c r="J16" s="359">
        <v>3374</v>
      </c>
      <c r="K16" s="365">
        <v>5152</v>
      </c>
      <c r="L16" s="365">
        <v>6287</v>
      </c>
      <c r="M16" s="365">
        <v>7073</v>
      </c>
      <c r="N16" s="359"/>
    </row>
    <row r="17" spans="1:14" ht="13.5" hidden="1" thickBot="1">
      <c r="A17" s="339" t="s">
        <v>20</v>
      </c>
      <c r="B17" s="346"/>
      <c r="C17" s="346">
        <v>5666075.98</v>
      </c>
      <c r="D17" s="347">
        <v>5666075.98</v>
      </c>
      <c r="E17" s="347">
        <v>7803946.58</v>
      </c>
      <c r="F17" s="347">
        <v>9064706.32</v>
      </c>
      <c r="G17" s="348">
        <v>116950462.3</v>
      </c>
      <c r="H17" s="356"/>
      <c r="I17" s="356"/>
      <c r="J17" s="356"/>
      <c r="K17" s="356"/>
      <c r="L17" s="369"/>
      <c r="M17" s="356"/>
      <c r="N17" s="370"/>
    </row>
    <row r="18" spans="1:14" ht="13.5" hidden="1" thickBot="1">
      <c r="A18" s="338" t="s">
        <v>21</v>
      </c>
      <c r="B18" s="346"/>
      <c r="C18" s="346">
        <v>6367448.18</v>
      </c>
      <c r="D18" s="347">
        <v>7568843.3</v>
      </c>
      <c r="E18" s="347">
        <v>11465248.93</v>
      </c>
      <c r="F18" s="347">
        <v>79320153.50999999</v>
      </c>
      <c r="G18" s="348">
        <v>86504087.22</v>
      </c>
      <c r="H18" s="356"/>
      <c r="I18" s="356"/>
      <c r="J18" s="356"/>
      <c r="K18" s="356"/>
      <c r="L18" s="369"/>
      <c r="M18" s="356"/>
      <c r="N18" s="370"/>
    </row>
    <row r="19" spans="1:14" ht="13.5" hidden="1" thickBot="1">
      <c r="A19" s="338" t="s">
        <v>22</v>
      </c>
      <c r="B19" s="346"/>
      <c r="C19" s="346">
        <v>12469034.25</v>
      </c>
      <c r="D19" s="347">
        <v>12469034.25</v>
      </c>
      <c r="E19" s="347">
        <v>18201294</v>
      </c>
      <c r="F19" s="347">
        <v>34728761.4</v>
      </c>
      <c r="G19" s="348">
        <v>59354924.18000001</v>
      </c>
      <c r="H19" s="356"/>
      <c r="I19" s="356"/>
      <c r="J19" s="356"/>
      <c r="K19" s="356"/>
      <c r="L19" s="369"/>
      <c r="M19" s="356"/>
      <c r="N19" s="370"/>
    </row>
    <row r="20" spans="1:14" ht="13.5" customHeight="1" thickTop="1">
      <c r="A20" s="402"/>
      <c r="B20" s="398" t="s">
        <v>79</v>
      </c>
      <c r="C20" s="398" t="s">
        <v>64</v>
      </c>
      <c r="D20" s="398" t="s">
        <v>77</v>
      </c>
      <c r="E20" s="398" t="s">
        <v>80</v>
      </c>
      <c r="F20" s="398" t="s">
        <v>65</v>
      </c>
      <c r="G20" s="400" t="s">
        <v>66</v>
      </c>
      <c r="H20" s="394" t="s">
        <v>78</v>
      </c>
      <c r="I20" s="394" t="s">
        <v>68</v>
      </c>
      <c r="J20" s="394" t="s">
        <v>67</v>
      </c>
      <c r="K20" s="396" t="s">
        <v>70</v>
      </c>
      <c r="L20" s="396" t="s">
        <v>75</v>
      </c>
      <c r="M20" s="396" t="s">
        <v>81</v>
      </c>
      <c r="N20" s="394"/>
    </row>
    <row r="21" spans="1:14" ht="13.5" thickBot="1">
      <c r="A21" s="403"/>
      <c r="B21" s="399"/>
      <c r="C21" s="399"/>
      <c r="D21" s="399"/>
      <c r="E21" s="399"/>
      <c r="F21" s="399"/>
      <c r="G21" s="401"/>
      <c r="H21" s="395"/>
      <c r="I21" s="395"/>
      <c r="J21" s="395"/>
      <c r="K21" s="397"/>
      <c r="L21" s="397"/>
      <c r="M21" s="397"/>
      <c r="N21" s="395"/>
    </row>
    <row r="22" spans="1:14" ht="14.25" thickBot="1" thickTop="1">
      <c r="A22" s="337" t="s">
        <v>60</v>
      </c>
      <c r="B22" s="344">
        <v>0</v>
      </c>
      <c r="C22" s="344">
        <v>1.2692155</v>
      </c>
      <c r="D22" s="345">
        <v>1.2692155</v>
      </c>
      <c r="E22" s="345">
        <v>1.662758</v>
      </c>
      <c r="F22" s="345">
        <v>2.713185</v>
      </c>
      <c r="G22" s="360">
        <v>5.575855</v>
      </c>
      <c r="H22" s="359">
        <v>10</v>
      </c>
      <c r="I22" s="359">
        <v>33</v>
      </c>
      <c r="J22" s="359">
        <v>115</v>
      </c>
      <c r="K22" s="365">
        <v>223</v>
      </c>
      <c r="L22" s="365">
        <v>277</v>
      </c>
      <c r="M22" s="365">
        <v>392</v>
      </c>
      <c r="N22" s="359"/>
    </row>
    <row r="23" spans="1:14" ht="18" customHeight="1" thickTop="1">
      <c r="A23" s="402"/>
      <c r="B23" s="398" t="s">
        <v>79</v>
      </c>
      <c r="C23" s="398" t="s">
        <v>64</v>
      </c>
      <c r="D23" s="398" t="s">
        <v>77</v>
      </c>
      <c r="E23" s="398" t="s">
        <v>80</v>
      </c>
      <c r="F23" s="398" t="s">
        <v>65</v>
      </c>
      <c r="G23" s="400" t="s">
        <v>66</v>
      </c>
      <c r="H23" s="394" t="s">
        <v>78</v>
      </c>
      <c r="I23" s="394" t="s">
        <v>68</v>
      </c>
      <c r="J23" s="394" t="s">
        <v>67</v>
      </c>
      <c r="K23" s="396" t="s">
        <v>70</v>
      </c>
      <c r="L23" s="396" t="s">
        <v>75</v>
      </c>
      <c r="M23" s="396" t="s">
        <v>81</v>
      </c>
      <c r="N23" s="394"/>
    </row>
    <row r="24" spans="1:14" ht="18" customHeight="1" thickBot="1">
      <c r="A24" s="403"/>
      <c r="B24" s="399"/>
      <c r="C24" s="399"/>
      <c r="D24" s="399"/>
      <c r="E24" s="399"/>
      <c r="F24" s="399"/>
      <c r="G24" s="401"/>
      <c r="H24" s="395"/>
      <c r="I24" s="395"/>
      <c r="J24" s="395"/>
      <c r="K24" s="397"/>
      <c r="L24" s="397"/>
      <c r="M24" s="397"/>
      <c r="N24" s="395"/>
    </row>
    <row r="25" spans="1:14" ht="14.25" thickBot="1" thickTop="1">
      <c r="A25" s="340" t="s">
        <v>61</v>
      </c>
      <c r="B25" s="353">
        <v>0</v>
      </c>
      <c r="C25" s="353">
        <v>4.22077604</v>
      </c>
      <c r="D25" s="354">
        <v>7.38301459</v>
      </c>
      <c r="E25" s="354">
        <v>19.532631</v>
      </c>
      <c r="F25" s="354">
        <v>34.61544145</v>
      </c>
      <c r="G25" s="361">
        <v>54.384194</v>
      </c>
      <c r="H25" s="362">
        <v>65</v>
      </c>
      <c r="I25" s="362">
        <v>75</v>
      </c>
      <c r="J25" s="362">
        <v>91</v>
      </c>
      <c r="K25" s="366">
        <v>231</v>
      </c>
      <c r="L25" s="366">
        <v>247</v>
      </c>
      <c r="M25" s="366">
        <v>275</v>
      </c>
      <c r="N25" s="362"/>
    </row>
    <row r="26" spans="1:14" ht="13.5" hidden="1" thickBot="1">
      <c r="A26" s="341" t="s">
        <v>16</v>
      </c>
      <c r="B26" s="346"/>
      <c r="C26" s="346">
        <v>3664953.48</v>
      </c>
      <c r="D26" s="347">
        <v>6827192.029999999</v>
      </c>
      <c r="E26" s="347">
        <v>18303467.72</v>
      </c>
      <c r="F26" s="347">
        <v>32102691.450000003</v>
      </c>
      <c r="G26" s="348">
        <v>42767102.06</v>
      </c>
      <c r="H26" s="356"/>
      <c r="I26" s="356"/>
      <c r="J26" s="356"/>
      <c r="K26" s="356"/>
      <c r="L26" s="369"/>
      <c r="M26" s="356"/>
      <c r="N26" s="370"/>
    </row>
    <row r="27" spans="1:14" ht="13.5" hidden="1" thickBot="1">
      <c r="A27" s="338" t="s">
        <v>17</v>
      </c>
      <c r="B27" s="346"/>
      <c r="C27" s="346">
        <v>555822.56</v>
      </c>
      <c r="D27" s="347">
        <v>555822.56</v>
      </c>
      <c r="E27" s="347">
        <v>1229163.28</v>
      </c>
      <c r="F27" s="347">
        <v>2512750</v>
      </c>
      <c r="G27" s="348">
        <v>3879587.63</v>
      </c>
      <c r="H27" s="356"/>
      <c r="I27" s="356"/>
      <c r="J27" s="356"/>
      <c r="K27" s="356"/>
      <c r="L27" s="369"/>
      <c r="M27" s="356"/>
      <c r="N27" s="370"/>
    </row>
    <row r="28" spans="1:14" ht="13.5" customHeight="1" thickTop="1">
      <c r="A28" s="402"/>
      <c r="B28" s="398" t="s">
        <v>79</v>
      </c>
      <c r="C28" s="398" t="s">
        <v>64</v>
      </c>
      <c r="D28" s="398" t="s">
        <v>77</v>
      </c>
      <c r="E28" s="398" t="s">
        <v>80</v>
      </c>
      <c r="F28" s="398" t="s">
        <v>65</v>
      </c>
      <c r="G28" s="400" t="s">
        <v>66</v>
      </c>
      <c r="H28" s="394" t="s">
        <v>78</v>
      </c>
      <c r="I28" s="394" t="s">
        <v>68</v>
      </c>
      <c r="J28" s="394" t="s">
        <v>67</v>
      </c>
      <c r="K28" s="396" t="s">
        <v>70</v>
      </c>
      <c r="L28" s="396" t="s">
        <v>75</v>
      </c>
      <c r="M28" s="396" t="s">
        <v>81</v>
      </c>
      <c r="N28" s="394"/>
    </row>
    <row r="29" spans="1:14" ht="13.5" thickBot="1">
      <c r="A29" s="403"/>
      <c r="B29" s="399"/>
      <c r="C29" s="399"/>
      <c r="D29" s="399"/>
      <c r="E29" s="399"/>
      <c r="F29" s="399"/>
      <c r="G29" s="401"/>
      <c r="H29" s="395"/>
      <c r="I29" s="395"/>
      <c r="J29" s="395"/>
      <c r="K29" s="397"/>
      <c r="L29" s="397"/>
      <c r="M29" s="397"/>
      <c r="N29" s="395"/>
    </row>
    <row r="30" spans="1:14" ht="14.25" thickBot="1" thickTop="1">
      <c r="A30" s="342" t="s">
        <v>62</v>
      </c>
      <c r="B30" s="344">
        <v>0</v>
      </c>
      <c r="C30" s="344">
        <v>0</v>
      </c>
      <c r="D30" s="345">
        <v>0</v>
      </c>
      <c r="E30" s="345">
        <v>0</v>
      </c>
      <c r="F30" s="345">
        <v>0.197316</v>
      </c>
      <c r="G30" s="360">
        <v>2.39455</v>
      </c>
      <c r="H30" s="362">
        <v>8</v>
      </c>
      <c r="I30" s="362">
        <v>25</v>
      </c>
      <c r="J30" s="362">
        <v>35</v>
      </c>
      <c r="K30" s="366">
        <v>42</v>
      </c>
      <c r="L30" s="366">
        <v>51</v>
      </c>
      <c r="M30" s="366">
        <v>80</v>
      </c>
      <c r="N30" s="362"/>
    </row>
    <row r="31" spans="1:14" ht="13.5" customHeight="1" thickTop="1">
      <c r="A31" s="402"/>
      <c r="B31" s="398" t="s">
        <v>79</v>
      </c>
      <c r="C31" s="398" t="s">
        <v>64</v>
      </c>
      <c r="D31" s="398" t="s">
        <v>77</v>
      </c>
      <c r="E31" s="398" t="s">
        <v>80</v>
      </c>
      <c r="F31" s="398" t="s">
        <v>65</v>
      </c>
      <c r="G31" s="400" t="s">
        <v>66</v>
      </c>
      <c r="H31" s="394" t="s">
        <v>78</v>
      </c>
      <c r="I31" s="394" t="s">
        <v>68</v>
      </c>
      <c r="J31" s="394" t="s">
        <v>67</v>
      </c>
      <c r="K31" s="396" t="s">
        <v>70</v>
      </c>
      <c r="L31" s="396" t="s">
        <v>75</v>
      </c>
      <c r="M31" s="396" t="s">
        <v>81</v>
      </c>
      <c r="N31" s="394"/>
    </row>
    <row r="32" spans="1:14" ht="13.5" thickBot="1">
      <c r="A32" s="403"/>
      <c r="B32" s="399"/>
      <c r="C32" s="399"/>
      <c r="D32" s="399"/>
      <c r="E32" s="399"/>
      <c r="F32" s="399"/>
      <c r="G32" s="401"/>
      <c r="H32" s="395"/>
      <c r="I32" s="395"/>
      <c r="J32" s="395"/>
      <c r="K32" s="397"/>
      <c r="L32" s="397"/>
      <c r="M32" s="397"/>
      <c r="N32" s="395"/>
    </row>
    <row r="33" spans="1:14" ht="14.25" thickBot="1" thickTop="1">
      <c r="A33" s="342" t="s">
        <v>71</v>
      </c>
      <c r="B33" s="344">
        <v>0</v>
      </c>
      <c r="C33" s="344">
        <v>0</v>
      </c>
      <c r="D33" s="345">
        <v>0</v>
      </c>
      <c r="E33" s="345">
        <v>2.43</v>
      </c>
      <c r="F33" s="345">
        <v>2.86</v>
      </c>
      <c r="G33" s="360">
        <v>3.43</v>
      </c>
      <c r="H33" s="347">
        <v>5</v>
      </c>
      <c r="I33" s="347">
        <v>16</v>
      </c>
      <c r="J33" s="347">
        <v>27</v>
      </c>
      <c r="K33" s="367">
        <v>63</v>
      </c>
      <c r="L33" s="367">
        <v>68</v>
      </c>
      <c r="M33" s="367">
        <v>77</v>
      </c>
      <c r="N33" s="347"/>
    </row>
    <row r="34" spans="1:14" ht="13.5" customHeight="1" thickTop="1">
      <c r="A34" s="402"/>
      <c r="B34" s="398" t="s">
        <v>79</v>
      </c>
      <c r="C34" s="398" t="s">
        <v>64</v>
      </c>
      <c r="D34" s="398" t="s">
        <v>77</v>
      </c>
      <c r="E34" s="398" t="s">
        <v>80</v>
      </c>
      <c r="F34" s="398" t="s">
        <v>65</v>
      </c>
      <c r="G34" s="400" t="s">
        <v>66</v>
      </c>
      <c r="H34" s="394" t="s">
        <v>78</v>
      </c>
      <c r="I34" s="394" t="s">
        <v>68</v>
      </c>
      <c r="J34" s="394" t="s">
        <v>67</v>
      </c>
      <c r="K34" s="396" t="s">
        <v>70</v>
      </c>
      <c r="L34" s="396" t="s">
        <v>75</v>
      </c>
      <c r="M34" s="396" t="s">
        <v>81</v>
      </c>
      <c r="N34" s="394"/>
    </row>
    <row r="35" spans="1:14" ht="13.5" thickBot="1">
      <c r="A35" s="403"/>
      <c r="B35" s="399"/>
      <c r="C35" s="399"/>
      <c r="D35" s="399"/>
      <c r="E35" s="399"/>
      <c r="F35" s="399"/>
      <c r="G35" s="401"/>
      <c r="H35" s="395"/>
      <c r="I35" s="395"/>
      <c r="J35" s="395"/>
      <c r="K35" s="397"/>
      <c r="L35" s="397"/>
      <c r="M35" s="397"/>
      <c r="N35" s="395"/>
    </row>
    <row r="36" spans="1:14" ht="14.25" thickBot="1" thickTop="1">
      <c r="A36" s="342" t="s">
        <v>72</v>
      </c>
      <c r="B36" s="344">
        <v>0</v>
      </c>
      <c r="C36" s="344">
        <v>0</v>
      </c>
      <c r="D36" s="345">
        <v>0</v>
      </c>
      <c r="E36" s="345">
        <v>0</v>
      </c>
      <c r="F36" s="345">
        <v>0</v>
      </c>
      <c r="G36" s="360">
        <v>0.6</v>
      </c>
      <c r="H36" s="347">
        <v>0.8</v>
      </c>
      <c r="I36" s="347">
        <v>2.77</v>
      </c>
      <c r="J36" s="347">
        <v>27</v>
      </c>
      <c r="K36" s="367">
        <v>55</v>
      </c>
      <c r="L36" s="367">
        <v>64</v>
      </c>
      <c r="M36" s="367">
        <v>117</v>
      </c>
      <c r="N36" s="347"/>
    </row>
    <row r="37" spans="1:14" ht="13.5" customHeight="1" thickTop="1">
      <c r="A37" s="402"/>
      <c r="B37" s="398" t="s">
        <v>79</v>
      </c>
      <c r="C37" s="398" t="s">
        <v>64</v>
      </c>
      <c r="D37" s="398" t="s">
        <v>77</v>
      </c>
      <c r="E37" s="398" t="s">
        <v>80</v>
      </c>
      <c r="F37" s="398" t="s">
        <v>65</v>
      </c>
      <c r="G37" s="400" t="s">
        <v>66</v>
      </c>
      <c r="H37" s="394" t="s">
        <v>78</v>
      </c>
      <c r="I37" s="394" t="s">
        <v>68</v>
      </c>
      <c r="J37" s="394" t="s">
        <v>67</v>
      </c>
      <c r="K37" s="396" t="s">
        <v>70</v>
      </c>
      <c r="L37" s="396" t="s">
        <v>75</v>
      </c>
      <c r="M37" s="396" t="s">
        <v>81</v>
      </c>
      <c r="N37" s="394"/>
    </row>
    <row r="38" spans="1:14" ht="13.5" thickBot="1">
      <c r="A38" s="403"/>
      <c r="B38" s="399"/>
      <c r="C38" s="399"/>
      <c r="D38" s="399"/>
      <c r="E38" s="399"/>
      <c r="F38" s="399"/>
      <c r="G38" s="401"/>
      <c r="H38" s="395"/>
      <c r="I38" s="395"/>
      <c r="J38" s="395"/>
      <c r="K38" s="397"/>
      <c r="L38" s="397"/>
      <c r="M38" s="397"/>
      <c r="N38" s="395"/>
    </row>
    <row r="39" spans="1:14" ht="14.25" thickBot="1" thickTop="1">
      <c r="A39" s="342" t="s">
        <v>73</v>
      </c>
      <c r="B39" s="344">
        <v>0</v>
      </c>
      <c r="C39" s="344">
        <v>0</v>
      </c>
      <c r="D39" s="345">
        <v>0</v>
      </c>
      <c r="E39" s="345">
        <v>0</v>
      </c>
      <c r="F39" s="345">
        <v>0</v>
      </c>
      <c r="G39" s="360">
        <v>0</v>
      </c>
      <c r="H39" s="347">
        <v>0.89</v>
      </c>
      <c r="I39" s="347">
        <v>17</v>
      </c>
      <c r="J39" s="347">
        <v>21</v>
      </c>
      <c r="K39" s="367">
        <v>67</v>
      </c>
      <c r="L39" s="367">
        <v>81</v>
      </c>
      <c r="M39" s="367">
        <v>96</v>
      </c>
      <c r="N39" s="347"/>
    </row>
    <row r="40" spans="1:14" ht="13.5" customHeight="1" thickTop="1">
      <c r="A40" s="402"/>
      <c r="B40" s="398" t="s">
        <v>79</v>
      </c>
      <c r="C40" s="398" t="s">
        <v>64</v>
      </c>
      <c r="D40" s="398" t="s">
        <v>77</v>
      </c>
      <c r="E40" s="398" t="s">
        <v>80</v>
      </c>
      <c r="F40" s="398" t="s">
        <v>65</v>
      </c>
      <c r="G40" s="400" t="s">
        <v>66</v>
      </c>
      <c r="H40" s="394" t="s">
        <v>78</v>
      </c>
      <c r="I40" s="394" t="s">
        <v>68</v>
      </c>
      <c r="J40" s="394" t="s">
        <v>67</v>
      </c>
      <c r="K40" s="396" t="s">
        <v>70</v>
      </c>
      <c r="L40" s="396" t="s">
        <v>75</v>
      </c>
      <c r="M40" s="396" t="s">
        <v>81</v>
      </c>
      <c r="N40" s="394"/>
    </row>
    <row r="41" spans="1:14" ht="13.5" thickBot="1">
      <c r="A41" s="403"/>
      <c r="B41" s="399"/>
      <c r="C41" s="399"/>
      <c r="D41" s="399"/>
      <c r="E41" s="399"/>
      <c r="F41" s="399"/>
      <c r="G41" s="401"/>
      <c r="H41" s="395"/>
      <c r="I41" s="395"/>
      <c r="J41" s="395"/>
      <c r="K41" s="397"/>
      <c r="L41" s="397"/>
      <c r="M41" s="397"/>
      <c r="N41" s="395"/>
    </row>
    <row r="42" spans="1:14" ht="14.25" thickBot="1" thickTop="1">
      <c r="A42" s="340" t="s">
        <v>63</v>
      </c>
      <c r="B42" s="344">
        <v>0</v>
      </c>
      <c r="C42" s="344">
        <v>0</v>
      </c>
      <c r="D42" s="345">
        <v>0</v>
      </c>
      <c r="E42" s="345">
        <v>0</v>
      </c>
      <c r="F42" s="345">
        <v>3.60176022</v>
      </c>
      <c r="G42" s="358">
        <v>18.746625</v>
      </c>
      <c r="H42" s="359">
        <v>37</v>
      </c>
      <c r="I42" s="359">
        <v>65</v>
      </c>
      <c r="J42" s="359">
        <v>100</v>
      </c>
      <c r="K42" s="365">
        <v>181</v>
      </c>
      <c r="L42" s="365">
        <v>252</v>
      </c>
      <c r="M42" s="365">
        <v>296</v>
      </c>
      <c r="N42" s="359"/>
    </row>
    <row r="43" spans="1:14" ht="13.5" customHeight="1" thickTop="1">
      <c r="A43" s="402"/>
      <c r="B43" s="398" t="s">
        <v>79</v>
      </c>
      <c r="C43" s="398" t="s">
        <v>64</v>
      </c>
      <c r="D43" s="398" t="s">
        <v>77</v>
      </c>
      <c r="E43" s="398" t="s">
        <v>80</v>
      </c>
      <c r="F43" s="398" t="s">
        <v>65</v>
      </c>
      <c r="G43" s="400" t="s">
        <v>66</v>
      </c>
      <c r="H43" s="394" t="s">
        <v>78</v>
      </c>
      <c r="I43" s="394" t="s">
        <v>68</v>
      </c>
      <c r="J43" s="394" t="s">
        <v>67</v>
      </c>
      <c r="K43" s="396" t="s">
        <v>70</v>
      </c>
      <c r="L43" s="396" t="s">
        <v>75</v>
      </c>
      <c r="M43" s="396" t="s">
        <v>81</v>
      </c>
      <c r="N43" s="394"/>
    </row>
    <row r="44" spans="1:14" ht="13.5" thickBot="1">
      <c r="A44" s="403"/>
      <c r="B44" s="399"/>
      <c r="C44" s="399"/>
      <c r="D44" s="399"/>
      <c r="E44" s="399"/>
      <c r="F44" s="399"/>
      <c r="G44" s="401"/>
      <c r="H44" s="395"/>
      <c r="I44" s="395"/>
      <c r="J44" s="395"/>
      <c r="K44" s="397"/>
      <c r="L44" s="397"/>
      <c r="M44" s="397"/>
      <c r="N44" s="395"/>
    </row>
    <row r="45" spans="1:14" ht="14.25" thickBot="1" thickTop="1">
      <c r="A45" s="343" t="s">
        <v>0</v>
      </c>
      <c r="B45" s="349">
        <v>0</v>
      </c>
      <c r="C45" s="349">
        <f>SUM(C5,C8,C13,C16,C22,C25,C30,C42)</f>
        <v>117.55290895000002</v>
      </c>
      <c r="D45" s="350">
        <f>SUM(D5,D8,D13,D16,D22,D25,D30,D42)</f>
        <v>121.91654262000002</v>
      </c>
      <c r="E45" s="350">
        <f>SUM(E5,E8,E13,E16,E22,E25,E30,E42)</f>
        <v>836.3190755500001</v>
      </c>
      <c r="F45" s="350">
        <f>SUM(F5,F8,F13,F16,F22,F25,F30,F42)</f>
        <v>1912.4505365400003</v>
      </c>
      <c r="G45" s="363">
        <f>SUM(G5,G8,G13,G16,G22,G25,G30,G42)</f>
        <v>4937.0509839999995</v>
      </c>
      <c r="H45" s="364"/>
      <c r="I45" s="364"/>
      <c r="J45" s="364"/>
      <c r="K45" s="368"/>
      <c r="L45" s="368"/>
      <c r="M45" s="368"/>
      <c r="N45" s="364"/>
    </row>
    <row r="46" ht="13.5" thickTop="1"/>
  </sheetData>
  <mergeCells count="165">
    <mergeCell ref="J11:J12"/>
    <mergeCell ref="K11:K12"/>
    <mergeCell ref="J3:J4"/>
    <mergeCell ref="K3:K4"/>
    <mergeCell ref="J6:J7"/>
    <mergeCell ref="K6:K7"/>
    <mergeCell ref="I23:I24"/>
    <mergeCell ref="I28:I29"/>
    <mergeCell ref="I31:I32"/>
    <mergeCell ref="I43:I44"/>
    <mergeCell ref="I37:I38"/>
    <mergeCell ref="I40:I41"/>
    <mergeCell ref="I3:I4"/>
    <mergeCell ref="I6:I7"/>
    <mergeCell ref="I11:I12"/>
    <mergeCell ref="I20:I21"/>
    <mergeCell ref="H23:H24"/>
    <mergeCell ref="H28:H29"/>
    <mergeCell ref="H31:H32"/>
    <mergeCell ref="H43:H44"/>
    <mergeCell ref="H3:H4"/>
    <mergeCell ref="H6:H7"/>
    <mergeCell ref="H11:H12"/>
    <mergeCell ref="H20:H21"/>
    <mergeCell ref="C3:C4"/>
    <mergeCell ref="D3:D4"/>
    <mergeCell ref="E3:E4"/>
    <mergeCell ref="F3:F4"/>
    <mergeCell ref="D11:D12"/>
    <mergeCell ref="E11:E12"/>
    <mergeCell ref="G3:G4"/>
    <mergeCell ref="A3:A4"/>
    <mergeCell ref="A6:A7"/>
    <mergeCell ref="C6:C7"/>
    <mergeCell ref="D6:D7"/>
    <mergeCell ref="E6:E7"/>
    <mergeCell ref="F6:F7"/>
    <mergeCell ref="G6:G7"/>
    <mergeCell ref="F11:F12"/>
    <mergeCell ref="G11:G12"/>
    <mergeCell ref="A14:A15"/>
    <mergeCell ref="C14:C15"/>
    <mergeCell ref="D14:D15"/>
    <mergeCell ref="E14:E15"/>
    <mergeCell ref="F14:F15"/>
    <mergeCell ref="G14:G15"/>
    <mergeCell ref="A11:A12"/>
    <mergeCell ref="C11:C12"/>
    <mergeCell ref="C20:C21"/>
    <mergeCell ref="D20:D21"/>
    <mergeCell ref="E20:E21"/>
    <mergeCell ref="F20:F21"/>
    <mergeCell ref="D28:D29"/>
    <mergeCell ref="E28:E29"/>
    <mergeCell ref="G20:G21"/>
    <mergeCell ref="A20:A21"/>
    <mergeCell ref="A23:A24"/>
    <mergeCell ref="C23:C24"/>
    <mergeCell ref="D23:D24"/>
    <mergeCell ref="E23:E24"/>
    <mergeCell ref="F23:F24"/>
    <mergeCell ref="G23:G24"/>
    <mergeCell ref="F28:F29"/>
    <mergeCell ref="G28:G29"/>
    <mergeCell ref="A31:A32"/>
    <mergeCell ref="C31:C32"/>
    <mergeCell ref="D31:D32"/>
    <mergeCell ref="E31:E32"/>
    <mergeCell ref="F31:F32"/>
    <mergeCell ref="G31:G32"/>
    <mergeCell ref="A28:A29"/>
    <mergeCell ref="C28:C29"/>
    <mergeCell ref="A43:A44"/>
    <mergeCell ref="C43:C44"/>
    <mergeCell ref="D43:D44"/>
    <mergeCell ref="E43:E44"/>
    <mergeCell ref="B43:B44"/>
    <mergeCell ref="F43:F44"/>
    <mergeCell ref="G43:G44"/>
    <mergeCell ref="B3:B4"/>
    <mergeCell ref="B6:B7"/>
    <mergeCell ref="B11:B12"/>
    <mergeCell ref="B14:B15"/>
    <mergeCell ref="B20:B21"/>
    <mergeCell ref="B23:B24"/>
    <mergeCell ref="B28:B29"/>
    <mergeCell ref="B31:B32"/>
    <mergeCell ref="J20:J21"/>
    <mergeCell ref="K20:K21"/>
    <mergeCell ref="J23:J24"/>
    <mergeCell ref="K23:K24"/>
    <mergeCell ref="J43:J44"/>
    <mergeCell ref="K43:K44"/>
    <mergeCell ref="J28:J29"/>
    <mergeCell ref="K28:K29"/>
    <mergeCell ref="J31:J32"/>
    <mergeCell ref="K31:K32"/>
    <mergeCell ref="J34:J35"/>
    <mergeCell ref="K34:K35"/>
    <mergeCell ref="J37:J38"/>
    <mergeCell ref="K37:K38"/>
    <mergeCell ref="K14:K1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A37:A38"/>
    <mergeCell ref="B37:B38"/>
    <mergeCell ref="C37:C38"/>
    <mergeCell ref="D37:D38"/>
    <mergeCell ref="E37:E38"/>
    <mergeCell ref="F37:F38"/>
    <mergeCell ref="G37:G38"/>
    <mergeCell ref="H37:H38"/>
    <mergeCell ref="A40:A41"/>
    <mergeCell ref="B40:B41"/>
    <mergeCell ref="C40:C41"/>
    <mergeCell ref="D40:D41"/>
    <mergeCell ref="J40:J41"/>
    <mergeCell ref="K40:K41"/>
    <mergeCell ref="E40:E41"/>
    <mergeCell ref="F40:F41"/>
    <mergeCell ref="G40:G41"/>
    <mergeCell ref="H40:H41"/>
    <mergeCell ref="L3:L4"/>
    <mergeCell ref="L6:L7"/>
    <mergeCell ref="L11:L12"/>
    <mergeCell ref="L14:L15"/>
    <mergeCell ref="L20:L21"/>
    <mergeCell ref="L23:L24"/>
    <mergeCell ref="L28:L29"/>
    <mergeCell ref="L31:L32"/>
    <mergeCell ref="L34:L35"/>
    <mergeCell ref="L37:L38"/>
    <mergeCell ref="L40:L41"/>
    <mergeCell ref="L43:L44"/>
    <mergeCell ref="M3:M4"/>
    <mergeCell ref="M6:M7"/>
    <mergeCell ref="M11:M12"/>
    <mergeCell ref="M14:M15"/>
    <mergeCell ref="M20:M21"/>
    <mergeCell ref="M23:M24"/>
    <mergeCell ref="M28:M29"/>
    <mergeCell ref="M31:M32"/>
    <mergeCell ref="M34:M35"/>
    <mergeCell ref="M37:M38"/>
    <mergeCell ref="M40:M41"/>
    <mergeCell ref="M43:M44"/>
    <mergeCell ref="N3:N4"/>
    <mergeCell ref="N6:N7"/>
    <mergeCell ref="N11:N12"/>
    <mergeCell ref="N14:N15"/>
    <mergeCell ref="N20:N21"/>
    <mergeCell ref="N23:N24"/>
    <mergeCell ref="N28:N29"/>
    <mergeCell ref="N31:N32"/>
    <mergeCell ref="N34:N35"/>
    <mergeCell ref="N37:N38"/>
    <mergeCell ref="N40:N41"/>
    <mergeCell ref="N43:N4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Aneta Zbyňovská</dc:creator>
  <cp:keywords/>
  <dc:description/>
  <cp:lastModifiedBy>Juraj Polčič</cp:lastModifiedBy>
  <cp:lastPrinted>2007-07-30T08:31:18Z</cp:lastPrinted>
  <dcterms:created xsi:type="dcterms:W3CDTF">2005-03-04T09:32:56Z</dcterms:created>
  <dcterms:modified xsi:type="dcterms:W3CDTF">2007-07-30T08:31:19Z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