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<sst xmlns="http://schemas.openxmlformats.org/spreadsheetml/2006/main" count="69" uniqueCount="29">
  <si>
    <t>Východisko</t>
  </si>
  <si>
    <t>Cash-flow</t>
  </si>
  <si>
    <t>Rozdiel</t>
  </si>
  <si>
    <t>ES</t>
  </si>
  <si>
    <t>spolufinancovanie</t>
  </si>
  <si>
    <t>celkom</t>
  </si>
  <si>
    <t>Prioritná os 1</t>
  </si>
  <si>
    <t>Železničná infraštruktúra</t>
  </si>
  <si>
    <t>Cestná infraštruktúra (TEN-T)</t>
  </si>
  <si>
    <t>Prioritná os 2</t>
  </si>
  <si>
    <t>Prioritná os 3</t>
  </si>
  <si>
    <t>Prioritná os 4</t>
  </si>
  <si>
    <t>Prioritná os 6</t>
  </si>
  <si>
    <t>Infraštruktúra intermodálnej prepravy</t>
  </si>
  <si>
    <t>Infraštruktúra integrovaných dopravných systémov</t>
  </si>
  <si>
    <t>Cestná infraštruktúra (rýchlostné cesty)</t>
  </si>
  <si>
    <t>Prioritná os 5 (Opatrenie 5.1)</t>
  </si>
  <si>
    <t>Prioritná os 5 (Opatrenie 5.2)</t>
  </si>
  <si>
    <t>Cestná infraštruktúra (cesty I. triedy)</t>
  </si>
  <si>
    <t>Železničná verejná osobná doprava</t>
  </si>
  <si>
    <t>2009-2011</t>
  </si>
  <si>
    <t>KF</t>
  </si>
  <si>
    <t>ERDF</t>
  </si>
  <si>
    <t>Prioritná os 7</t>
  </si>
  <si>
    <t>Technická asistencia</t>
  </si>
  <si>
    <t>(PO 5 + PO 6 + PO 7)</t>
  </si>
  <si>
    <t xml:space="preserve">(PO 1 + PO 2 + PO 3 + PO 4) </t>
  </si>
  <si>
    <t>* pozn: v prípade projektov železničnej infraštruktúry je cash-flow vyšší, pretože rozpočtové východiská boli pre dané projekty boli schválené na nižšej úrovni ako sú reálne potreby ŽSR</t>
  </si>
  <si>
    <t>Porovnanie východísk rozpočtu na roky 2009-2011 a cash-flow podľa prioritných osí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</si>
</sst>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22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 wrapText="1"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 wrapText="1"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0" fillId="0" borderId="1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4" xfId="0" applyBorder="1" applyAlignment="1">
      <alignment horizontal="left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s%20S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ná tabuľka"/>
      <sheetName val="Pomocná tabuľka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85" zoomScaleSheetLayoutView="85" workbookViewId="0" topLeftCell="A1">
      <selection activeCell="E43" sqref="E43"/>
    </sheetView>
  </sheetViews>
  <sheetFormatPr defaultColWidth="9.140625" defaultRowHeight="12.75"/>
  <cols>
    <col min="1" max="1" width="41.57421875" style="0" bestFit="1" customWidth="1"/>
    <col min="2" max="2" width="15.57421875" style="0" bestFit="1" customWidth="1"/>
    <col min="3" max="4" width="12.8515625" style="0" bestFit="1" customWidth="1"/>
    <col min="5" max="5" width="12.421875" style="0" bestFit="1" customWidth="1"/>
    <col min="6" max="7" width="12.8515625" style="0" bestFit="1" customWidth="1"/>
    <col min="8" max="8" width="12.421875" style="0" bestFit="1" customWidth="1"/>
    <col min="9" max="10" width="12.8515625" style="0" bestFit="1" customWidth="1"/>
    <col min="11" max="11" width="12.421875" style="0" bestFit="1" customWidth="1"/>
    <col min="12" max="12" width="12.8515625" style="0" bestFit="1" customWidth="1"/>
    <col min="13" max="13" width="12.7109375" style="0" bestFit="1" customWidth="1"/>
    <col min="14" max="14" width="13.421875" style="0" bestFit="1" customWidth="1"/>
  </cols>
  <sheetData>
    <row r="1" spans="1:14" ht="13.5" thickBo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7" customFormat="1" ht="12.75">
      <c r="A2" s="29"/>
      <c r="B2" s="30"/>
      <c r="C2" s="23">
        <v>2009</v>
      </c>
      <c r="D2" s="24"/>
      <c r="E2" s="25"/>
      <c r="F2" s="24">
        <v>2010</v>
      </c>
      <c r="G2" s="24"/>
      <c r="H2" s="24"/>
      <c r="I2" s="23">
        <v>2011</v>
      </c>
      <c r="J2" s="24"/>
      <c r="K2" s="25"/>
      <c r="L2" s="23" t="s">
        <v>20</v>
      </c>
      <c r="M2" s="24"/>
      <c r="N2" s="25"/>
    </row>
    <row r="3" spans="1:14" s="17" customFormat="1" ht="13.5" thickBot="1">
      <c r="A3" s="31"/>
      <c r="B3" s="32"/>
      <c r="C3" s="18" t="s">
        <v>0</v>
      </c>
      <c r="D3" s="19" t="s">
        <v>1</v>
      </c>
      <c r="E3" s="20" t="s">
        <v>2</v>
      </c>
      <c r="F3" s="19" t="s">
        <v>0</v>
      </c>
      <c r="G3" s="19" t="s">
        <v>1</v>
      </c>
      <c r="H3" s="21" t="s">
        <v>2</v>
      </c>
      <c r="I3" s="22" t="s">
        <v>0</v>
      </c>
      <c r="J3" s="21" t="s">
        <v>1</v>
      </c>
      <c r="K3" s="20" t="s">
        <v>2</v>
      </c>
      <c r="L3" s="22" t="s">
        <v>0</v>
      </c>
      <c r="M3" s="21" t="s">
        <v>1</v>
      </c>
      <c r="N3" s="20" t="s">
        <v>2</v>
      </c>
    </row>
    <row r="4" spans="1:14" ht="12.75">
      <c r="A4" s="1" t="s">
        <v>6</v>
      </c>
      <c r="B4" s="34" t="s">
        <v>3</v>
      </c>
      <c r="C4" s="8">
        <v>1382667</v>
      </c>
      <c r="D4" s="2">
        <v>5209467.2</v>
      </c>
      <c r="E4" s="11">
        <f>C4-D4</f>
        <v>-3826800.2</v>
      </c>
      <c r="F4" s="8">
        <v>4046000</v>
      </c>
      <c r="G4" s="2">
        <v>6304897.998</v>
      </c>
      <c r="H4" s="11">
        <f>F4-G4</f>
        <v>-2258897.9979999997</v>
      </c>
      <c r="I4" s="8">
        <v>5696469</v>
      </c>
      <c r="J4" s="2">
        <v>4922293.576296</v>
      </c>
      <c r="K4" s="11">
        <f>I4-J4</f>
        <v>774175.4237040002</v>
      </c>
      <c r="L4" s="16">
        <f>C4+F4+I4</f>
        <v>11125136</v>
      </c>
      <c r="M4" s="16">
        <f>D4+G4+J4</f>
        <v>16436658.774295999</v>
      </c>
      <c r="N4" s="11">
        <f>L4-M4</f>
        <v>-5311522.774295999</v>
      </c>
    </row>
    <row r="5" spans="1:14" ht="12.75">
      <c r="A5" s="3" t="s">
        <v>7</v>
      </c>
      <c r="B5" s="35" t="s">
        <v>4</v>
      </c>
      <c r="C5" s="9">
        <v>244000</v>
      </c>
      <c r="D5" s="4">
        <v>3393384.6</v>
      </c>
      <c r="E5" s="13">
        <f aca="true" t="shared" si="0" ref="E5:E24">C5-D5</f>
        <v>-3149384.6</v>
      </c>
      <c r="F5" s="9">
        <v>714000</v>
      </c>
      <c r="G5" s="4">
        <v>4048435.332</v>
      </c>
      <c r="H5" s="13">
        <f aca="true" t="shared" si="1" ref="H5:H24">F5-G5</f>
        <v>-3334435.332</v>
      </c>
      <c r="I5" s="9">
        <v>1005259</v>
      </c>
      <c r="J5" s="4">
        <v>3089336.363704</v>
      </c>
      <c r="K5" s="13">
        <f aca="true" t="shared" si="2" ref="K5:K24">I5-J5</f>
        <v>-2084077.3637040001</v>
      </c>
      <c r="L5" s="14">
        <f aca="true" t="shared" si="3" ref="L5:L24">C5+F5+I5</f>
        <v>1963259</v>
      </c>
      <c r="M5" s="14">
        <f aca="true" t="shared" si="4" ref="M5:M24">D5+G5+J5</f>
        <v>10531156.295704</v>
      </c>
      <c r="N5" s="13">
        <f aca="true" t="shared" si="5" ref="N5:N24">L5-M5</f>
        <v>-8567897.295704</v>
      </c>
    </row>
    <row r="6" spans="1:14" ht="13.5" thickBot="1">
      <c r="A6" s="5"/>
      <c r="B6" s="36" t="s">
        <v>5</v>
      </c>
      <c r="C6" s="10">
        <f>SUM(C4:C5)</f>
        <v>1626667</v>
      </c>
      <c r="D6" s="6">
        <f>SUM(D4:D5)</f>
        <v>8602851.8</v>
      </c>
      <c r="E6" s="7">
        <f t="shared" si="0"/>
        <v>-6976184.800000001</v>
      </c>
      <c r="F6" s="10">
        <f>SUM(F4:F5)</f>
        <v>4760000</v>
      </c>
      <c r="G6" s="6">
        <f>SUM(G4:G5)</f>
        <v>10353333.33</v>
      </c>
      <c r="H6" s="7">
        <f t="shared" si="1"/>
        <v>-5593333.33</v>
      </c>
      <c r="I6" s="10">
        <f>SUM(I4:I5)</f>
        <v>6701728</v>
      </c>
      <c r="J6" s="6">
        <f>SUM(J4:J5)</f>
        <v>8011629.9399999995</v>
      </c>
      <c r="K6" s="7">
        <f t="shared" si="2"/>
        <v>-1309901.9399999995</v>
      </c>
      <c r="L6" s="6">
        <f t="shared" si="3"/>
        <v>13088395</v>
      </c>
      <c r="M6" s="6">
        <f t="shared" si="4"/>
        <v>26967815.07</v>
      </c>
      <c r="N6" s="7">
        <f t="shared" si="5"/>
        <v>-13879420.07</v>
      </c>
    </row>
    <row r="7" spans="1:14" ht="12.75">
      <c r="A7" s="1" t="s">
        <v>9</v>
      </c>
      <c r="B7" s="34" t="s">
        <v>3</v>
      </c>
      <c r="C7" s="8">
        <v>7497000</v>
      </c>
      <c r="D7" s="2">
        <v>2605834.8</v>
      </c>
      <c r="E7" s="11">
        <f t="shared" si="0"/>
        <v>4891165.2</v>
      </c>
      <c r="F7" s="8">
        <v>8296000</v>
      </c>
      <c r="G7" s="2">
        <v>3701001.5403336</v>
      </c>
      <c r="H7" s="11">
        <f t="shared" si="1"/>
        <v>4594998.4596664</v>
      </c>
      <c r="I7" s="8">
        <v>6628530</v>
      </c>
      <c r="J7" s="2">
        <v>3011176.9962</v>
      </c>
      <c r="K7" s="11">
        <f t="shared" si="2"/>
        <v>3617353.0038</v>
      </c>
      <c r="L7" s="16">
        <f t="shared" si="3"/>
        <v>22421530</v>
      </c>
      <c r="M7" s="16">
        <f t="shared" si="4"/>
        <v>9318013.336533599</v>
      </c>
      <c r="N7" s="11">
        <f t="shared" si="5"/>
        <v>13103516.663466401</v>
      </c>
    </row>
    <row r="8" spans="1:14" ht="12.75">
      <c r="A8" s="3" t="s">
        <v>8</v>
      </c>
      <c r="B8" s="35" t="s">
        <v>4</v>
      </c>
      <c r="C8" s="9">
        <v>1323000</v>
      </c>
      <c r="D8" s="4">
        <v>459853.2</v>
      </c>
      <c r="E8" s="13">
        <f t="shared" si="0"/>
        <v>863146.8</v>
      </c>
      <c r="F8" s="9">
        <v>1464000</v>
      </c>
      <c r="G8" s="4">
        <v>653117.9188824</v>
      </c>
      <c r="H8" s="13">
        <f t="shared" si="1"/>
        <v>810882.0811176</v>
      </c>
      <c r="I8" s="9">
        <v>1169741</v>
      </c>
      <c r="J8" s="4">
        <v>531384.1758</v>
      </c>
      <c r="K8" s="13">
        <f t="shared" si="2"/>
        <v>638356.8242</v>
      </c>
      <c r="L8" s="14">
        <f t="shared" si="3"/>
        <v>3956741</v>
      </c>
      <c r="M8" s="14">
        <f t="shared" si="4"/>
        <v>1644355.2946823998</v>
      </c>
      <c r="N8" s="13">
        <f t="shared" si="5"/>
        <v>2312385.7053176</v>
      </c>
    </row>
    <row r="9" spans="1:14" ht="13.5" thickBot="1">
      <c r="A9" s="5"/>
      <c r="B9" s="36" t="s">
        <v>5</v>
      </c>
      <c r="C9" s="10">
        <f>SUM(C7:C8)</f>
        <v>8820000</v>
      </c>
      <c r="D9" s="6">
        <f>SUM(D7:D8)</f>
        <v>3065688</v>
      </c>
      <c r="E9" s="7">
        <f t="shared" si="0"/>
        <v>5754312</v>
      </c>
      <c r="F9" s="10">
        <f>SUM(F7:F8)</f>
        <v>9760000</v>
      </c>
      <c r="G9" s="6">
        <f>SUM(G7:G8)</f>
        <v>4354119.459216</v>
      </c>
      <c r="H9" s="7">
        <f t="shared" si="1"/>
        <v>5405880.540784</v>
      </c>
      <c r="I9" s="10">
        <f>SUM(I7:I8)</f>
        <v>7798271</v>
      </c>
      <c r="J9" s="6">
        <f>SUM(J7:J8)</f>
        <v>3542561.172</v>
      </c>
      <c r="K9" s="7">
        <f t="shared" si="2"/>
        <v>4255709.828</v>
      </c>
      <c r="L9" s="6">
        <f t="shared" si="3"/>
        <v>26378271</v>
      </c>
      <c r="M9" s="6">
        <f t="shared" si="4"/>
        <v>10962368.631215999</v>
      </c>
      <c r="N9" s="7">
        <f t="shared" si="5"/>
        <v>15415902.368784001</v>
      </c>
    </row>
    <row r="10" spans="1:14" ht="12.75">
      <c r="A10" s="1" t="s">
        <v>10</v>
      </c>
      <c r="B10" s="34" t="s">
        <v>3</v>
      </c>
      <c r="C10" s="8">
        <v>374000</v>
      </c>
      <c r="D10" s="2">
        <v>312000</v>
      </c>
      <c r="E10" s="11">
        <f t="shared" si="0"/>
        <v>62000</v>
      </c>
      <c r="F10" s="8">
        <v>2203000</v>
      </c>
      <c r="G10" s="2">
        <v>1428000</v>
      </c>
      <c r="H10" s="11">
        <f t="shared" si="1"/>
        <v>775000</v>
      </c>
      <c r="I10" s="8">
        <v>1955000</v>
      </c>
      <c r="J10" s="2">
        <v>1224000</v>
      </c>
      <c r="K10" s="11">
        <f t="shared" si="2"/>
        <v>731000</v>
      </c>
      <c r="L10" s="16">
        <f t="shared" si="3"/>
        <v>4532000</v>
      </c>
      <c r="M10" s="16">
        <f t="shared" si="4"/>
        <v>2964000</v>
      </c>
      <c r="N10" s="11">
        <f t="shared" si="5"/>
        <v>1568000</v>
      </c>
    </row>
    <row r="11" spans="1:14" ht="12.75">
      <c r="A11" s="3" t="s">
        <v>13</v>
      </c>
      <c r="B11" s="35" t="s">
        <v>4</v>
      </c>
      <c r="C11" s="9">
        <v>66000</v>
      </c>
      <c r="D11" s="4">
        <v>208000</v>
      </c>
      <c r="E11" s="13">
        <f t="shared" si="0"/>
        <v>-142000</v>
      </c>
      <c r="F11" s="9">
        <v>357000</v>
      </c>
      <c r="G11" s="4">
        <v>952000</v>
      </c>
      <c r="H11" s="13">
        <f t="shared" si="1"/>
        <v>-595000</v>
      </c>
      <c r="I11" s="9">
        <v>345000</v>
      </c>
      <c r="J11" s="4">
        <v>816000</v>
      </c>
      <c r="K11" s="13">
        <f t="shared" si="2"/>
        <v>-471000</v>
      </c>
      <c r="L11" s="14">
        <f t="shared" si="3"/>
        <v>768000</v>
      </c>
      <c r="M11" s="14">
        <f t="shared" si="4"/>
        <v>1976000</v>
      </c>
      <c r="N11" s="13">
        <f t="shared" si="5"/>
        <v>-1208000</v>
      </c>
    </row>
    <row r="12" spans="1:14" ht="13.5" thickBot="1">
      <c r="A12" s="5"/>
      <c r="B12" s="36" t="s">
        <v>5</v>
      </c>
      <c r="C12" s="10">
        <f>SUM(C10:C11)</f>
        <v>440000</v>
      </c>
      <c r="D12" s="6">
        <f>SUM(D10:D11)</f>
        <v>520000</v>
      </c>
      <c r="E12" s="7">
        <f t="shared" si="0"/>
        <v>-80000</v>
      </c>
      <c r="F12" s="10">
        <f>SUM(F10:F11)</f>
        <v>2560000</v>
      </c>
      <c r="G12" s="6">
        <f>SUM(G10:G11)</f>
        <v>2380000</v>
      </c>
      <c r="H12" s="7">
        <f t="shared" si="1"/>
        <v>180000</v>
      </c>
      <c r="I12" s="10">
        <f>SUM(I10:I11)</f>
        <v>2300000</v>
      </c>
      <c r="J12" s="6">
        <f>SUM(J10:J11)</f>
        <v>2040000</v>
      </c>
      <c r="K12" s="7">
        <f t="shared" si="2"/>
        <v>260000</v>
      </c>
      <c r="L12" s="6">
        <f t="shared" si="3"/>
        <v>5300000</v>
      </c>
      <c r="M12" s="6">
        <f t="shared" si="4"/>
        <v>4940000</v>
      </c>
      <c r="N12" s="7">
        <f t="shared" si="5"/>
        <v>360000</v>
      </c>
    </row>
    <row r="13" spans="1:14" ht="12.75">
      <c r="A13" s="1" t="s">
        <v>11</v>
      </c>
      <c r="B13" s="34" t="s">
        <v>3</v>
      </c>
      <c r="C13" s="8">
        <v>68000</v>
      </c>
      <c r="D13" s="2">
        <v>0</v>
      </c>
      <c r="E13" s="11">
        <f t="shared" si="0"/>
        <v>68000</v>
      </c>
      <c r="F13" s="8">
        <v>1955000</v>
      </c>
      <c r="G13" s="2">
        <f>1380000+76500</f>
        <v>1456500</v>
      </c>
      <c r="H13" s="11">
        <f t="shared" si="1"/>
        <v>498500</v>
      </c>
      <c r="I13" s="8">
        <v>2040000</v>
      </c>
      <c r="J13" s="2">
        <f>1440000+153000</f>
        <v>1593000</v>
      </c>
      <c r="K13" s="11">
        <f t="shared" si="2"/>
        <v>447000</v>
      </c>
      <c r="L13" s="16">
        <f t="shared" si="3"/>
        <v>4063000</v>
      </c>
      <c r="M13" s="16">
        <f t="shared" si="4"/>
        <v>3049500</v>
      </c>
      <c r="N13" s="11">
        <f t="shared" si="5"/>
        <v>1013500</v>
      </c>
    </row>
    <row r="14" spans="1:14" ht="12.75">
      <c r="A14" s="3" t="s">
        <v>14</v>
      </c>
      <c r="B14" s="35" t="s">
        <v>4</v>
      </c>
      <c r="C14" s="9">
        <v>12000</v>
      </c>
      <c r="D14" s="4">
        <v>0</v>
      </c>
      <c r="E14" s="13">
        <f t="shared" si="0"/>
        <v>12000</v>
      </c>
      <c r="F14" s="9">
        <v>345000</v>
      </c>
      <c r="G14" s="4">
        <f>920000+13500</f>
        <v>933500</v>
      </c>
      <c r="H14" s="13">
        <f t="shared" si="1"/>
        <v>-588500</v>
      </c>
      <c r="I14" s="9">
        <v>360000</v>
      </c>
      <c r="J14" s="4">
        <f>960000+27000</f>
        <v>987000</v>
      </c>
      <c r="K14" s="13">
        <f t="shared" si="2"/>
        <v>-627000</v>
      </c>
      <c r="L14" s="14">
        <f t="shared" si="3"/>
        <v>717000</v>
      </c>
      <c r="M14" s="14">
        <f t="shared" si="4"/>
        <v>1920500</v>
      </c>
      <c r="N14" s="13">
        <f t="shared" si="5"/>
        <v>-1203500</v>
      </c>
    </row>
    <row r="15" spans="1:14" ht="13.5" thickBot="1">
      <c r="A15" s="5"/>
      <c r="B15" s="36" t="s">
        <v>5</v>
      </c>
      <c r="C15" s="10">
        <f>SUM(C13:C14)</f>
        <v>80000</v>
      </c>
      <c r="D15" s="6">
        <f>SUM(D13:D14)</f>
        <v>0</v>
      </c>
      <c r="E15" s="7">
        <f t="shared" si="0"/>
        <v>80000</v>
      </c>
      <c r="F15" s="10">
        <f>SUM(F13:F14)</f>
        <v>2300000</v>
      </c>
      <c r="G15" s="6">
        <f>SUM(G13:G14)</f>
        <v>2390000</v>
      </c>
      <c r="H15" s="7">
        <f t="shared" si="1"/>
        <v>-90000</v>
      </c>
      <c r="I15" s="10">
        <f>SUM(I13:I14)</f>
        <v>2400000</v>
      </c>
      <c r="J15" s="6">
        <f>SUM(J13:J14)</f>
        <v>2580000</v>
      </c>
      <c r="K15" s="7">
        <f t="shared" si="2"/>
        <v>-180000</v>
      </c>
      <c r="L15" s="6">
        <f t="shared" si="3"/>
        <v>4780000</v>
      </c>
      <c r="M15" s="6">
        <f t="shared" si="4"/>
        <v>4970000</v>
      </c>
      <c r="N15" s="7">
        <f t="shared" si="5"/>
        <v>-190000</v>
      </c>
    </row>
    <row r="16" spans="1:14" ht="12.75">
      <c r="A16" s="1" t="s">
        <v>16</v>
      </c>
      <c r="B16" s="34" t="s">
        <v>3</v>
      </c>
      <c r="C16" s="8">
        <v>2686464</v>
      </c>
      <c r="D16" s="2">
        <v>968933.373498</v>
      </c>
      <c r="E16" s="11">
        <f t="shared" si="0"/>
        <v>1717530.626502</v>
      </c>
      <c r="F16" s="8">
        <v>762913</v>
      </c>
      <c r="G16" s="2">
        <v>1513595.288898</v>
      </c>
      <c r="H16" s="11">
        <f t="shared" si="1"/>
        <v>-750682.288898</v>
      </c>
      <c r="I16" s="8">
        <v>2071806</v>
      </c>
      <c r="J16" s="2">
        <v>1569780</v>
      </c>
      <c r="K16" s="11">
        <f t="shared" si="2"/>
        <v>502026</v>
      </c>
      <c r="L16" s="16">
        <f t="shared" si="3"/>
        <v>5521183</v>
      </c>
      <c r="M16" s="16">
        <f t="shared" si="4"/>
        <v>4052308.6623959998</v>
      </c>
      <c r="N16" s="11">
        <f t="shared" si="5"/>
        <v>1468874.3376040002</v>
      </c>
    </row>
    <row r="17" spans="1:14" ht="12.75">
      <c r="A17" s="3" t="s">
        <v>15</v>
      </c>
      <c r="B17" s="35" t="s">
        <v>4</v>
      </c>
      <c r="C17" s="9">
        <v>391729</v>
      </c>
      <c r="D17" s="4">
        <v>170988.242382</v>
      </c>
      <c r="E17" s="13">
        <f t="shared" si="0"/>
        <v>220740.757618</v>
      </c>
      <c r="F17" s="9">
        <v>134632</v>
      </c>
      <c r="G17" s="4">
        <v>267105.050982</v>
      </c>
      <c r="H17" s="13">
        <f t="shared" si="1"/>
        <v>-132473.05098200002</v>
      </c>
      <c r="I17" s="9">
        <v>776806</v>
      </c>
      <c r="J17" s="4">
        <v>277020</v>
      </c>
      <c r="K17" s="13">
        <f t="shared" si="2"/>
        <v>499786</v>
      </c>
      <c r="L17" s="14">
        <f t="shared" si="3"/>
        <v>1303167</v>
      </c>
      <c r="M17" s="14">
        <f t="shared" si="4"/>
        <v>715113.293364</v>
      </c>
      <c r="N17" s="13">
        <f t="shared" si="5"/>
        <v>588053.706636</v>
      </c>
    </row>
    <row r="18" spans="1:14" ht="13.5" thickBot="1">
      <c r="A18" s="5"/>
      <c r="B18" s="36" t="s">
        <v>5</v>
      </c>
      <c r="C18" s="10">
        <f>SUM(C16:C17)</f>
        <v>3078193</v>
      </c>
      <c r="D18" s="6">
        <f>SUM(D16:D17)</f>
        <v>1139921.61588</v>
      </c>
      <c r="E18" s="7">
        <f t="shared" si="0"/>
        <v>1938271.38412</v>
      </c>
      <c r="F18" s="10">
        <f>SUM(F16:F17)</f>
        <v>897545</v>
      </c>
      <c r="G18" s="6">
        <f>SUM(G16:G17)</f>
        <v>1780700.33988</v>
      </c>
      <c r="H18" s="7">
        <f t="shared" si="1"/>
        <v>-883155.3398800001</v>
      </c>
      <c r="I18" s="10">
        <f>SUM(I16:I17)</f>
        <v>2848612</v>
      </c>
      <c r="J18" s="6">
        <f>SUM(J16:J17)</f>
        <v>1846800</v>
      </c>
      <c r="K18" s="7">
        <f t="shared" si="2"/>
        <v>1001812</v>
      </c>
      <c r="L18" s="6">
        <f t="shared" si="3"/>
        <v>6824350</v>
      </c>
      <c r="M18" s="6">
        <f t="shared" si="4"/>
        <v>4767421.95576</v>
      </c>
      <c r="N18" s="7">
        <f t="shared" si="5"/>
        <v>2056928.0442399997</v>
      </c>
    </row>
    <row r="19" spans="1:14" ht="12.75">
      <c r="A19" s="1" t="s">
        <v>17</v>
      </c>
      <c r="B19" s="34" t="s">
        <v>3</v>
      </c>
      <c r="C19" s="8">
        <v>595000</v>
      </c>
      <c r="D19" s="27">
        <v>1020425.85</v>
      </c>
      <c r="E19" s="11">
        <f t="shared" si="0"/>
        <v>-425425.85</v>
      </c>
      <c r="F19" s="8">
        <v>1248036</v>
      </c>
      <c r="G19" s="27">
        <v>1993284</v>
      </c>
      <c r="H19" s="11">
        <f t="shared" si="1"/>
        <v>-745248</v>
      </c>
      <c r="I19" s="8">
        <v>1657500</v>
      </c>
      <c r="J19" s="27">
        <v>1603057.5</v>
      </c>
      <c r="K19" s="11">
        <f t="shared" si="2"/>
        <v>54442.5</v>
      </c>
      <c r="L19" s="16">
        <f t="shared" si="3"/>
        <v>3500536</v>
      </c>
      <c r="M19" s="16">
        <f t="shared" si="4"/>
        <v>4616767.35</v>
      </c>
      <c r="N19" s="11">
        <f t="shared" si="5"/>
        <v>-1116231.3499999996</v>
      </c>
    </row>
    <row r="20" spans="1:14" ht="12.75">
      <c r="A20" s="3" t="s">
        <v>18</v>
      </c>
      <c r="B20" s="35" t="s">
        <v>4</v>
      </c>
      <c r="C20" s="9">
        <v>105000</v>
      </c>
      <c r="D20" s="27">
        <v>180075.15</v>
      </c>
      <c r="E20" s="13">
        <f t="shared" si="0"/>
        <v>-75075.15</v>
      </c>
      <c r="F20" s="9">
        <v>219650</v>
      </c>
      <c r="G20" s="27">
        <v>351756</v>
      </c>
      <c r="H20" s="13">
        <f t="shared" si="1"/>
        <v>-132106</v>
      </c>
      <c r="I20" s="9">
        <v>292500</v>
      </c>
      <c r="J20" s="27">
        <v>282892.5</v>
      </c>
      <c r="K20" s="13">
        <f t="shared" si="2"/>
        <v>9607.5</v>
      </c>
      <c r="L20" s="14">
        <f t="shared" si="3"/>
        <v>617150</v>
      </c>
      <c r="M20" s="14">
        <f t="shared" si="4"/>
        <v>814723.65</v>
      </c>
      <c r="N20" s="13">
        <f t="shared" si="5"/>
        <v>-197573.65000000002</v>
      </c>
    </row>
    <row r="21" spans="1:14" ht="13.5" thickBot="1">
      <c r="A21" s="5"/>
      <c r="B21" s="36" t="s">
        <v>5</v>
      </c>
      <c r="C21" s="10">
        <f>SUM(C19:C20)</f>
        <v>700000</v>
      </c>
      <c r="D21" s="6">
        <f>SUM(D19:D20)</f>
        <v>1200501</v>
      </c>
      <c r="E21" s="7">
        <f t="shared" si="0"/>
        <v>-500501</v>
      </c>
      <c r="F21" s="10">
        <f>SUM(F19:F20)</f>
        <v>1467686</v>
      </c>
      <c r="G21" s="6">
        <f>SUM(G19:G20)</f>
        <v>2345040</v>
      </c>
      <c r="H21" s="7">
        <f t="shared" si="1"/>
        <v>-877354</v>
      </c>
      <c r="I21" s="10">
        <f>SUM(I19:I20)</f>
        <v>1950000</v>
      </c>
      <c r="J21" s="6">
        <f>SUM(J19:J20)</f>
        <v>1885950</v>
      </c>
      <c r="K21" s="7">
        <f t="shared" si="2"/>
        <v>64050</v>
      </c>
      <c r="L21" s="6">
        <f t="shared" si="3"/>
        <v>4117686</v>
      </c>
      <c r="M21" s="6">
        <f t="shared" si="4"/>
        <v>5431491</v>
      </c>
      <c r="N21" s="7">
        <f t="shared" si="5"/>
        <v>-1313805</v>
      </c>
    </row>
    <row r="22" spans="1:14" ht="12.75">
      <c r="A22" s="1" t="s">
        <v>12</v>
      </c>
      <c r="B22" s="34" t="s">
        <v>3</v>
      </c>
      <c r="C22" s="8">
        <v>100000</v>
      </c>
      <c r="D22" s="2">
        <v>302080.9335</v>
      </c>
      <c r="E22" s="11">
        <f t="shared" si="0"/>
        <v>-202080.93349999998</v>
      </c>
      <c r="F22" s="8">
        <v>955718</v>
      </c>
      <c r="G22" s="2">
        <v>218683.1277</v>
      </c>
      <c r="H22" s="11">
        <f t="shared" si="1"/>
        <v>737034.8722999999</v>
      </c>
      <c r="I22" s="8">
        <v>830694</v>
      </c>
      <c r="J22" s="2">
        <v>1034516.2959</v>
      </c>
      <c r="K22" s="11">
        <f t="shared" si="2"/>
        <v>-203822.29590000003</v>
      </c>
      <c r="L22" s="16">
        <f t="shared" si="3"/>
        <v>1886412</v>
      </c>
      <c r="M22" s="16">
        <f t="shared" si="4"/>
        <v>1555280.3571000001</v>
      </c>
      <c r="N22" s="11">
        <f t="shared" si="5"/>
        <v>331131.64289999986</v>
      </c>
    </row>
    <row r="23" spans="1:14" ht="12.75">
      <c r="A23" s="3" t="s">
        <v>19</v>
      </c>
      <c r="B23" s="35" t="s">
        <v>4</v>
      </c>
      <c r="C23" s="9">
        <v>100000</v>
      </c>
      <c r="D23" s="4">
        <v>302080.9335</v>
      </c>
      <c r="E23" s="13">
        <f t="shared" si="0"/>
        <v>-202080.93349999998</v>
      </c>
      <c r="F23" s="9">
        <v>955718</v>
      </c>
      <c r="G23" s="4">
        <v>218683.1277</v>
      </c>
      <c r="H23" s="13">
        <f t="shared" si="1"/>
        <v>737034.8722999999</v>
      </c>
      <c r="I23" s="9">
        <v>830694</v>
      </c>
      <c r="J23" s="4">
        <v>1034516.2959</v>
      </c>
      <c r="K23" s="13">
        <f t="shared" si="2"/>
        <v>-203822.29590000003</v>
      </c>
      <c r="L23" s="14">
        <f t="shared" si="3"/>
        <v>1886412</v>
      </c>
      <c r="M23" s="14">
        <f t="shared" si="4"/>
        <v>1555280.3571000001</v>
      </c>
      <c r="N23" s="13">
        <f t="shared" si="5"/>
        <v>331131.64289999986</v>
      </c>
    </row>
    <row r="24" spans="1:14" ht="13.5" thickBot="1">
      <c r="A24" s="5"/>
      <c r="B24" s="36" t="s">
        <v>5</v>
      </c>
      <c r="C24" s="10">
        <f>SUM(C22:C23)</f>
        <v>200000</v>
      </c>
      <c r="D24" s="6">
        <f>SUM(D22:D23)</f>
        <v>604161.867</v>
      </c>
      <c r="E24" s="7">
        <f t="shared" si="0"/>
        <v>-404161.86699999997</v>
      </c>
      <c r="F24" s="10">
        <f>SUM(F22:F23)</f>
        <v>1911436</v>
      </c>
      <c r="G24" s="6">
        <f>SUM(G22:G23)</f>
        <v>437366.2554</v>
      </c>
      <c r="H24" s="7">
        <f t="shared" si="1"/>
        <v>1474069.7445999999</v>
      </c>
      <c r="I24" s="10">
        <f>SUM(I22:I23)</f>
        <v>1661388</v>
      </c>
      <c r="J24" s="6">
        <f>SUM(J22:J23)</f>
        <v>2069032.5918</v>
      </c>
      <c r="K24" s="7">
        <f t="shared" si="2"/>
        <v>-407644.59180000005</v>
      </c>
      <c r="L24" s="6">
        <f t="shared" si="3"/>
        <v>3772824</v>
      </c>
      <c r="M24" s="6">
        <f t="shared" si="4"/>
        <v>3110560.7142000003</v>
      </c>
      <c r="N24" s="7">
        <f t="shared" si="5"/>
        <v>662263.2857999997</v>
      </c>
    </row>
    <row r="25" spans="1:14" ht="12.75">
      <c r="A25" s="1" t="s">
        <v>23</v>
      </c>
      <c r="B25" s="34" t="s">
        <v>3</v>
      </c>
      <c r="C25" s="8">
        <v>170000</v>
      </c>
      <c r="D25" s="2">
        <v>170000</v>
      </c>
      <c r="E25" s="11">
        <f>C25-D25</f>
        <v>0</v>
      </c>
      <c r="F25" s="8">
        <v>170000</v>
      </c>
      <c r="G25" s="2">
        <v>170000</v>
      </c>
      <c r="H25" s="11">
        <f>F25-G25</f>
        <v>0</v>
      </c>
      <c r="I25" s="8">
        <v>170000</v>
      </c>
      <c r="J25" s="2">
        <v>170000</v>
      </c>
      <c r="K25" s="11">
        <f>I25-J25</f>
        <v>0</v>
      </c>
      <c r="L25" s="16">
        <f aca="true" t="shared" si="6" ref="L25:M27">C25+F25+I25</f>
        <v>510000</v>
      </c>
      <c r="M25" s="16">
        <f t="shared" si="6"/>
        <v>510000</v>
      </c>
      <c r="N25" s="11">
        <f>L25-M25</f>
        <v>0</v>
      </c>
    </row>
    <row r="26" spans="1:14" ht="12.75">
      <c r="A26" s="3" t="s">
        <v>24</v>
      </c>
      <c r="B26" s="35" t="s">
        <v>4</v>
      </c>
      <c r="C26" s="9">
        <v>30000</v>
      </c>
      <c r="D26" s="4">
        <v>30000</v>
      </c>
      <c r="E26" s="13">
        <f>C26-D26</f>
        <v>0</v>
      </c>
      <c r="F26" s="9">
        <v>30000</v>
      </c>
      <c r="G26" s="4">
        <v>30000</v>
      </c>
      <c r="H26" s="13">
        <f>F26-G26</f>
        <v>0</v>
      </c>
      <c r="I26" s="9">
        <v>30000</v>
      </c>
      <c r="J26" s="4">
        <v>30000</v>
      </c>
      <c r="K26" s="13">
        <f>I26-J26</f>
        <v>0</v>
      </c>
      <c r="L26" s="14">
        <f t="shared" si="6"/>
        <v>90000</v>
      </c>
      <c r="M26" s="14">
        <f t="shared" si="6"/>
        <v>90000</v>
      </c>
      <c r="N26" s="13">
        <f>L26-M26</f>
        <v>0</v>
      </c>
    </row>
    <row r="27" spans="1:14" ht="13.5" thickBot="1">
      <c r="A27" s="5"/>
      <c r="B27" s="36" t="s">
        <v>5</v>
      </c>
      <c r="C27" s="10">
        <f>SUM(C25:C26)</f>
        <v>200000</v>
      </c>
      <c r="D27" s="6">
        <f>SUM(D25:D26)</f>
        <v>200000</v>
      </c>
      <c r="E27" s="7">
        <f>C27-D27</f>
        <v>0</v>
      </c>
      <c r="F27" s="10">
        <f>SUM(F25:F26)</f>
        <v>200000</v>
      </c>
      <c r="G27" s="6">
        <f>SUM(G25:G26)</f>
        <v>200000</v>
      </c>
      <c r="H27" s="7">
        <f>F27-G27</f>
        <v>0</v>
      </c>
      <c r="I27" s="10">
        <f>SUM(I25:I26)</f>
        <v>200000</v>
      </c>
      <c r="J27" s="6">
        <f>SUM(J25:J26)</f>
        <v>200000</v>
      </c>
      <c r="K27" s="7">
        <f>I27-J27</f>
        <v>0</v>
      </c>
      <c r="L27" s="6">
        <f t="shared" si="6"/>
        <v>600000</v>
      </c>
      <c r="M27" s="6">
        <f t="shared" si="6"/>
        <v>600000</v>
      </c>
      <c r="N27" s="7">
        <f>L27-M27</f>
        <v>0</v>
      </c>
    </row>
    <row r="28" spans="1:14" ht="12.75">
      <c r="A28" s="1" t="s">
        <v>21</v>
      </c>
      <c r="B28" s="34" t="s">
        <v>3</v>
      </c>
      <c r="C28" s="15">
        <f>C4+C7+C10+C13</f>
        <v>9321667</v>
      </c>
      <c r="D28" s="16">
        <f aca="true" t="shared" si="7" ref="D28:N28">D4+D7+D10+D13</f>
        <v>8127302</v>
      </c>
      <c r="E28" s="11">
        <f t="shared" si="7"/>
        <v>1194365</v>
      </c>
      <c r="F28" s="15">
        <f t="shared" si="7"/>
        <v>16500000</v>
      </c>
      <c r="G28" s="16">
        <f t="shared" si="7"/>
        <v>12890399.538333599</v>
      </c>
      <c r="H28" s="11">
        <f t="shared" si="7"/>
        <v>3609600.4616664005</v>
      </c>
      <c r="I28" s="15">
        <f t="shared" si="7"/>
        <v>16319999</v>
      </c>
      <c r="J28" s="16">
        <f t="shared" si="7"/>
        <v>10750470.572496</v>
      </c>
      <c r="K28" s="11">
        <f t="shared" si="7"/>
        <v>5569528.427504</v>
      </c>
      <c r="L28" s="15">
        <f t="shared" si="7"/>
        <v>42141666</v>
      </c>
      <c r="M28" s="16">
        <f t="shared" si="7"/>
        <v>31768172.1108296</v>
      </c>
      <c r="N28" s="11">
        <f t="shared" si="7"/>
        <v>10373493.889170403</v>
      </c>
    </row>
    <row r="29" spans="1:14" ht="12.75">
      <c r="A29" s="3" t="s">
        <v>26</v>
      </c>
      <c r="B29" s="35" t="s">
        <v>4</v>
      </c>
      <c r="C29" s="12">
        <f aca="true" t="shared" si="8" ref="C29:N30">C5+C8+C11+C14</f>
        <v>1645000</v>
      </c>
      <c r="D29" s="14">
        <f t="shared" si="8"/>
        <v>4061237.8000000003</v>
      </c>
      <c r="E29" s="13">
        <f t="shared" si="8"/>
        <v>-2416237.8</v>
      </c>
      <c r="F29" s="12">
        <f t="shared" si="8"/>
        <v>2880000</v>
      </c>
      <c r="G29" s="14">
        <f t="shared" si="8"/>
        <v>6587053.2508824</v>
      </c>
      <c r="H29" s="13">
        <f t="shared" si="8"/>
        <v>-3707053.2508824</v>
      </c>
      <c r="I29" s="12">
        <f t="shared" si="8"/>
        <v>2880000</v>
      </c>
      <c r="J29" s="14">
        <f t="shared" si="8"/>
        <v>5423720.539504</v>
      </c>
      <c r="K29" s="13">
        <f t="shared" si="8"/>
        <v>-2543720.539504</v>
      </c>
      <c r="L29" s="12">
        <f t="shared" si="8"/>
        <v>7405000</v>
      </c>
      <c r="M29" s="14">
        <f t="shared" si="8"/>
        <v>16072011.5903864</v>
      </c>
      <c r="N29" s="13">
        <f t="shared" si="8"/>
        <v>-8667011.5903864</v>
      </c>
    </row>
    <row r="30" spans="1:14" ht="13.5" thickBot="1">
      <c r="A30" s="5"/>
      <c r="B30" s="36" t="s">
        <v>5</v>
      </c>
      <c r="C30" s="12">
        <f t="shared" si="8"/>
        <v>10966667</v>
      </c>
      <c r="D30" s="14">
        <f t="shared" si="8"/>
        <v>12188539.8</v>
      </c>
      <c r="E30" s="13">
        <f t="shared" si="8"/>
        <v>-1221872.8000000007</v>
      </c>
      <c r="F30" s="12">
        <f t="shared" si="8"/>
        <v>19380000</v>
      </c>
      <c r="G30" s="14">
        <f t="shared" si="8"/>
        <v>19477452.789216</v>
      </c>
      <c r="H30" s="13">
        <f t="shared" si="8"/>
        <v>-97452.78921599966</v>
      </c>
      <c r="I30" s="12">
        <f t="shared" si="8"/>
        <v>19199999</v>
      </c>
      <c r="J30" s="14">
        <f t="shared" si="8"/>
        <v>16174191.112</v>
      </c>
      <c r="K30" s="13">
        <f t="shared" si="8"/>
        <v>3025807.8880000003</v>
      </c>
      <c r="L30" s="12">
        <f t="shared" si="8"/>
        <v>49546666</v>
      </c>
      <c r="M30" s="14">
        <f t="shared" si="8"/>
        <v>47840183.701216</v>
      </c>
      <c r="N30" s="13">
        <f t="shared" si="8"/>
        <v>1706482.2987840008</v>
      </c>
    </row>
    <row r="31" spans="1:14" ht="12.75">
      <c r="A31" s="1" t="s">
        <v>22</v>
      </c>
      <c r="B31" s="34" t="s">
        <v>3</v>
      </c>
      <c r="C31" s="15">
        <f>C16+C19+C22+C25</f>
        <v>3551464</v>
      </c>
      <c r="D31" s="16">
        <f aca="true" t="shared" si="9" ref="D31:N31">D16+D19+D22+D25</f>
        <v>2461440.1569979996</v>
      </c>
      <c r="E31" s="11">
        <f t="shared" si="9"/>
        <v>1090023.8430020001</v>
      </c>
      <c r="F31" s="15">
        <f t="shared" si="9"/>
        <v>3136667</v>
      </c>
      <c r="G31" s="16">
        <f t="shared" si="9"/>
        <v>3895562.416598</v>
      </c>
      <c r="H31" s="11">
        <f t="shared" si="9"/>
        <v>-758895.4165980001</v>
      </c>
      <c r="I31" s="15">
        <f t="shared" si="9"/>
        <v>4730000</v>
      </c>
      <c r="J31" s="16">
        <f t="shared" si="9"/>
        <v>4377353.7959</v>
      </c>
      <c r="K31" s="11">
        <f t="shared" si="9"/>
        <v>352646.2041</v>
      </c>
      <c r="L31" s="15">
        <f t="shared" si="9"/>
        <v>11418131</v>
      </c>
      <c r="M31" s="16">
        <f t="shared" si="9"/>
        <v>10734356.369496</v>
      </c>
      <c r="N31" s="11">
        <f t="shared" si="9"/>
        <v>683774.6305040005</v>
      </c>
    </row>
    <row r="32" spans="1:14" ht="12.75">
      <c r="A32" s="3" t="s">
        <v>25</v>
      </c>
      <c r="B32" s="35" t="s">
        <v>4</v>
      </c>
      <c r="C32" s="12">
        <f aca="true" t="shared" si="10" ref="C32:N33">C17+C20+C23+C26</f>
        <v>626729</v>
      </c>
      <c r="D32" s="14">
        <f t="shared" si="10"/>
        <v>683144.3258819999</v>
      </c>
      <c r="E32" s="13">
        <f t="shared" si="10"/>
        <v>-56415.325881999976</v>
      </c>
      <c r="F32" s="12">
        <f t="shared" si="10"/>
        <v>1340000</v>
      </c>
      <c r="G32" s="14">
        <f t="shared" si="10"/>
        <v>867544.1786820001</v>
      </c>
      <c r="H32" s="13">
        <f t="shared" si="10"/>
        <v>472455.8213179999</v>
      </c>
      <c r="I32" s="12">
        <f t="shared" si="10"/>
        <v>1930000</v>
      </c>
      <c r="J32" s="14">
        <f t="shared" si="10"/>
        <v>1624428.7959</v>
      </c>
      <c r="K32" s="13">
        <f t="shared" si="10"/>
        <v>305571.2041</v>
      </c>
      <c r="L32" s="12">
        <f t="shared" si="10"/>
        <v>3896729</v>
      </c>
      <c r="M32" s="14">
        <f t="shared" si="10"/>
        <v>3175117.300464</v>
      </c>
      <c r="N32" s="13">
        <f t="shared" si="10"/>
        <v>721611.6995359998</v>
      </c>
    </row>
    <row r="33" spans="1:14" ht="13.5" thickBot="1">
      <c r="A33" s="5"/>
      <c r="B33" s="36" t="s">
        <v>5</v>
      </c>
      <c r="C33" s="10">
        <f t="shared" si="10"/>
        <v>4178193</v>
      </c>
      <c r="D33" s="6">
        <f t="shared" si="10"/>
        <v>3144584.48288</v>
      </c>
      <c r="E33" s="7">
        <f t="shared" si="10"/>
        <v>1033608.5171200001</v>
      </c>
      <c r="F33" s="10">
        <f t="shared" si="10"/>
        <v>4476667</v>
      </c>
      <c r="G33" s="6">
        <f t="shared" si="10"/>
        <v>4763106.59528</v>
      </c>
      <c r="H33" s="7">
        <f t="shared" si="10"/>
        <v>-286439.59528000024</v>
      </c>
      <c r="I33" s="10">
        <f t="shared" si="10"/>
        <v>6660000</v>
      </c>
      <c r="J33" s="6">
        <f t="shared" si="10"/>
        <v>6001782.5918000005</v>
      </c>
      <c r="K33" s="7">
        <f t="shared" si="10"/>
        <v>658217.4082</v>
      </c>
      <c r="L33" s="10">
        <f t="shared" si="10"/>
        <v>15314860</v>
      </c>
      <c r="M33" s="6">
        <f t="shared" si="10"/>
        <v>13909473.66996</v>
      </c>
      <c r="N33" s="7">
        <f t="shared" si="10"/>
        <v>1405386.3300399994</v>
      </c>
    </row>
    <row r="34" spans="1:14" ht="12.75">
      <c r="A34" s="1" t="s">
        <v>3</v>
      </c>
      <c r="B34" s="34" t="s">
        <v>3</v>
      </c>
      <c r="C34" s="12">
        <f>C28+C31</f>
        <v>12873131</v>
      </c>
      <c r="D34" s="14">
        <f aca="true" t="shared" si="11" ref="D34:N34">D28+D31</f>
        <v>10588742.156998</v>
      </c>
      <c r="E34" s="13">
        <f t="shared" si="11"/>
        <v>2284388.843002</v>
      </c>
      <c r="F34" s="12">
        <f t="shared" si="11"/>
        <v>19636667</v>
      </c>
      <c r="G34" s="14">
        <f t="shared" si="11"/>
        <v>16785961.9549316</v>
      </c>
      <c r="H34" s="13">
        <f t="shared" si="11"/>
        <v>2850705.0450684004</v>
      </c>
      <c r="I34" s="12">
        <f t="shared" si="11"/>
        <v>21049999</v>
      </c>
      <c r="J34" s="14">
        <f t="shared" si="11"/>
        <v>15127824.368396001</v>
      </c>
      <c r="K34" s="13">
        <f t="shared" si="11"/>
        <v>5922174.631604</v>
      </c>
      <c r="L34" s="12">
        <f t="shared" si="11"/>
        <v>53559797</v>
      </c>
      <c r="M34" s="14">
        <f t="shared" si="11"/>
        <v>42502528.4803256</v>
      </c>
      <c r="N34" s="13">
        <f t="shared" si="11"/>
        <v>11057268.519674404</v>
      </c>
    </row>
    <row r="35" spans="1:14" ht="12.75">
      <c r="A35" s="3"/>
      <c r="B35" s="35" t="s">
        <v>4</v>
      </c>
      <c r="C35" s="12">
        <f aca="true" t="shared" si="12" ref="C35:N36">C29+C32</f>
        <v>2271729</v>
      </c>
      <c r="D35" s="14">
        <f t="shared" si="12"/>
        <v>4744382.125882</v>
      </c>
      <c r="E35" s="13">
        <f t="shared" si="12"/>
        <v>-2472653.1258819997</v>
      </c>
      <c r="F35" s="12">
        <f t="shared" si="12"/>
        <v>4220000</v>
      </c>
      <c r="G35" s="14">
        <f t="shared" si="12"/>
        <v>7454597.429564401</v>
      </c>
      <c r="H35" s="13">
        <f t="shared" si="12"/>
        <v>-3234597.4295644</v>
      </c>
      <c r="I35" s="12">
        <f t="shared" si="12"/>
        <v>4810000</v>
      </c>
      <c r="J35" s="14">
        <f t="shared" si="12"/>
        <v>7048149.335404</v>
      </c>
      <c r="K35" s="13">
        <f t="shared" si="12"/>
        <v>-2238149.3354040002</v>
      </c>
      <c r="L35" s="12">
        <f t="shared" si="12"/>
        <v>11301729</v>
      </c>
      <c r="M35" s="14">
        <f t="shared" si="12"/>
        <v>19247128.8908504</v>
      </c>
      <c r="N35" s="13">
        <f t="shared" si="12"/>
        <v>-7945399.890850401</v>
      </c>
    </row>
    <row r="36" spans="1:14" ht="13.5" thickBot="1">
      <c r="A36" s="5"/>
      <c r="B36" s="36" t="s">
        <v>5</v>
      </c>
      <c r="C36" s="10">
        <f t="shared" si="12"/>
        <v>15144860</v>
      </c>
      <c r="D36" s="6">
        <f t="shared" si="12"/>
        <v>15333124.28288</v>
      </c>
      <c r="E36" s="7">
        <f t="shared" si="12"/>
        <v>-188264.28288000065</v>
      </c>
      <c r="F36" s="10">
        <f t="shared" si="12"/>
        <v>23856667</v>
      </c>
      <c r="G36" s="6">
        <f t="shared" si="12"/>
        <v>24240559.384496</v>
      </c>
      <c r="H36" s="7">
        <f t="shared" si="12"/>
        <v>-383892.3844959999</v>
      </c>
      <c r="I36" s="10">
        <f t="shared" si="12"/>
        <v>25859999</v>
      </c>
      <c r="J36" s="6">
        <f t="shared" si="12"/>
        <v>22175973.7038</v>
      </c>
      <c r="K36" s="7">
        <f t="shared" si="12"/>
        <v>3684025.2962</v>
      </c>
      <c r="L36" s="10">
        <f t="shared" si="12"/>
        <v>64861526</v>
      </c>
      <c r="M36" s="6">
        <f t="shared" si="12"/>
        <v>61749657.371176</v>
      </c>
      <c r="N36" s="7">
        <f t="shared" si="12"/>
        <v>3111868.6288240002</v>
      </c>
    </row>
    <row r="38" spans="1:14" ht="12.75">
      <c r="A38" s="28" t="s">
        <v>27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6:11" ht="12.75">
      <c r="F39" s="26"/>
      <c r="G39" s="26"/>
      <c r="H39" s="26"/>
      <c r="I39" s="26"/>
      <c r="J39" s="26"/>
      <c r="K39" s="26"/>
    </row>
  </sheetData>
  <sheetProtection/>
  <mergeCells count="6">
    <mergeCell ref="A38:N38"/>
    <mergeCell ref="A1:N1"/>
    <mergeCell ref="C2:E2"/>
    <mergeCell ref="F2:H2"/>
    <mergeCell ref="I2:K2"/>
    <mergeCell ref="L2:N2"/>
  </mergeCells>
  <printOptions/>
  <pageMargins left="0.75" right="0.75" top="1" bottom="1" header="0.4921259845" footer="0.492125984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sovcikm</dc:creator>
  <cp:keywords/>
  <dc:description/>
  <cp:lastModifiedBy>sovcikm</cp:lastModifiedBy>
  <cp:lastPrinted>2008-09-19T11:48:02Z</cp:lastPrinted>
  <dcterms:created xsi:type="dcterms:W3CDTF">2008-09-19T06:54:16Z</dcterms:created>
  <dcterms:modified xsi:type="dcterms:W3CDTF">2008-09-19T11:48:19Z</dcterms:modified>
  <cp:category/>
  <cp:version/>
  <cp:contentType/>
  <cp:contentStatus/>
</cp:coreProperties>
</file>