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2"/>
  </bookViews>
  <sheets>
    <sheet name="príl 1" sheetId="1" r:id="rId1"/>
    <sheet name="príl 2" sheetId="2" r:id="rId2"/>
    <sheet name="príl 3" sheetId="3" r:id="rId3"/>
    <sheet name="príl 4" sheetId="4" r:id="rId4"/>
    <sheet name="príl 5" sheetId="5" r:id="rId5"/>
    <sheet name="príl 6" sheetId="6" r:id="rId6"/>
    <sheet name="príl 7" sheetId="7" r:id="rId7"/>
    <sheet name="Príl 8" sheetId="8" r:id="rId8"/>
    <sheet name="príl 9" sheetId="9" r:id="rId9"/>
    <sheet name="príl 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<sst xmlns="http://schemas.openxmlformats.org/spreadsheetml/2006/main" count="466" uniqueCount="375">
  <si>
    <t>Plnenie ukazovateľov zmluvy</t>
  </si>
  <si>
    <t xml:space="preserve"> </t>
  </si>
  <si>
    <t>Dopravný výkon vo vlkm</t>
  </si>
  <si>
    <t>Plnenie</t>
  </si>
  <si>
    <t>Druh vlaku</t>
  </si>
  <si>
    <t>Zmluva</t>
  </si>
  <si>
    <t>Skutočnosť</t>
  </si>
  <si>
    <t>Rozdiel</t>
  </si>
  <si>
    <t>zmluvy</t>
  </si>
  <si>
    <t>v %</t>
  </si>
  <si>
    <t>Ex, R, Zr</t>
  </si>
  <si>
    <t>Os</t>
  </si>
  <si>
    <t>Sv</t>
  </si>
  <si>
    <t>Spolu</t>
  </si>
  <si>
    <t>(v tis. Sk)</t>
  </si>
  <si>
    <t xml:space="preserve">Skutočnosť </t>
  </si>
  <si>
    <t>Preprava cestujúcich</t>
  </si>
  <si>
    <t>Nájomné za os.vozne</t>
  </si>
  <si>
    <t xml:space="preserve"> -</t>
  </si>
  <si>
    <t>Tržby z osob. prepravy</t>
  </si>
  <si>
    <t>Zálohová úhrada straty zo ŠR</t>
  </si>
  <si>
    <t>EON</t>
  </si>
  <si>
    <t>mil.Sk</t>
  </si>
  <si>
    <t xml:space="preserve"> TRAKČNÉ ZDROJE</t>
  </si>
  <si>
    <t xml:space="preserve"> 1.1 Trakčné palivo</t>
  </si>
  <si>
    <t xml:space="preserve"> 1.2 Trakčná el.energia</t>
  </si>
  <si>
    <t xml:space="preserve"> PRIAMY MATERIÁL</t>
  </si>
  <si>
    <t xml:space="preserve"> PRIAME MZDY</t>
  </si>
  <si>
    <t xml:space="preserve"> PRIAME ODPISY</t>
  </si>
  <si>
    <t xml:space="preserve"> 4.1 Priame odpisy vozidiel</t>
  </si>
  <si>
    <t xml:space="preserve"> 4.9 Priame odpisy ost.tech.zar.</t>
  </si>
  <si>
    <t xml:space="preserve"> PRIAME OPRAVY A ÚDRŽBA</t>
  </si>
  <si>
    <t xml:space="preserve"> 5.1 Priame opravy a údržba vozidiel</t>
  </si>
  <si>
    <t xml:space="preserve"> 5.9 Priame opravy a údržba ost.HIM</t>
  </si>
  <si>
    <t xml:space="preserve"> OSTATNÉ PRIAME NÁKLADY</t>
  </si>
  <si>
    <t xml:space="preserve"> 6.2 Cestovné</t>
  </si>
  <si>
    <t xml:space="preserve"> 6.9 Iné priame náklady</t>
  </si>
  <si>
    <t xml:space="preserve"> 6.91 Použitie žel. dopr. cesty</t>
  </si>
  <si>
    <t xml:space="preserve"> 6.99 Ostatné priame náklady</t>
  </si>
  <si>
    <t xml:space="preserve"> P R I A M E  N Á K L A D Y</t>
  </si>
  <si>
    <t xml:space="preserve"> PREVÁDZKOVÁ RÉŽIA </t>
  </si>
  <si>
    <t xml:space="preserve"> V L. N Á K L.  P R E V Á D Z K Y</t>
  </si>
  <si>
    <t xml:space="preserve"> FINANČNÉ NÁKLADY</t>
  </si>
  <si>
    <t xml:space="preserve"> Ú P L N É  V L A S T N É</t>
  </si>
  <si>
    <t xml:space="preserve"> N Á K L A D Y  P R E V Á D Z K Y</t>
  </si>
  <si>
    <t xml:space="preserve"> ZISK</t>
  </si>
  <si>
    <t xml:space="preserve"> C E N A  V Ý K O N U</t>
  </si>
  <si>
    <t>Dopravný výkon</t>
  </si>
  <si>
    <t>Sk/vlkm</t>
  </si>
  <si>
    <t>Cena výkonu</t>
  </si>
  <si>
    <t>mil. Sk</t>
  </si>
  <si>
    <t>Položka</t>
  </si>
  <si>
    <t>Náklady na materiál</t>
  </si>
  <si>
    <t>Ukazovateľ</t>
  </si>
  <si>
    <t>M.j.</t>
  </si>
  <si>
    <t>Plnenie Zmluvy v %</t>
  </si>
  <si>
    <t>1.alt.</t>
  </si>
  <si>
    <t>2.alt.</t>
  </si>
  <si>
    <t>3.alt.</t>
  </si>
  <si>
    <t>tis.vlkm</t>
  </si>
  <si>
    <t>Jednotková cena výkonu</t>
  </si>
  <si>
    <t>Tržby z prepravy cestujúcich</t>
  </si>
  <si>
    <t>Nájomné za osobné vozne</t>
  </si>
  <si>
    <t>Tržby z osobnej prepravy</t>
  </si>
  <si>
    <t xml:space="preserve">Ostatné podielované tržby </t>
  </si>
  <si>
    <t>Tržby celkom</t>
  </si>
  <si>
    <t>Strata nekrytá/zisk</t>
  </si>
  <si>
    <t>2.alt. - náklady skutočne vynaložené,</t>
  </si>
  <si>
    <t xml:space="preserve"> - vnútroštátne rýchliky</t>
  </si>
  <si>
    <t xml:space="preserve"> - osobné vlaky</t>
  </si>
  <si>
    <t>Osobná doprava celkom</t>
  </si>
  <si>
    <t>Plnenie GVD (%)</t>
  </si>
  <si>
    <t xml:space="preserve"> - medzinárodné rýchliky</t>
  </si>
  <si>
    <t xml:space="preserve">Plnenie GVD podľa </t>
  </si>
  <si>
    <t>I.</t>
  </si>
  <si>
    <t>II.</t>
  </si>
  <si>
    <t>III.</t>
  </si>
  <si>
    <t>IV.</t>
  </si>
  <si>
    <t>V.</t>
  </si>
  <si>
    <t>VI.</t>
  </si>
  <si>
    <t>mesiacov v %</t>
  </si>
  <si>
    <t>Tržby v osobnej doprave za VVZ</t>
  </si>
  <si>
    <t>Výkony podľa druhov vlakov za VVZ *</t>
  </si>
  <si>
    <t>* VVZ - výkony vo verejnom záujme</t>
  </si>
  <si>
    <t>1.alt. - náklady podľa ceny výkonu stanovenej v Zmluve 2002,</t>
  </si>
  <si>
    <t>Osobné náklady</t>
  </si>
  <si>
    <t>Náklady na opravy</t>
  </si>
  <si>
    <t>Náklady na služby</t>
  </si>
  <si>
    <t>2002/2001</t>
  </si>
  <si>
    <t>Grafikon vlakovej dopravy  za VVZ</t>
  </si>
  <si>
    <t xml:space="preserve">Plnenie </t>
  </si>
  <si>
    <t>Index</t>
  </si>
  <si>
    <t xml:space="preserve">  Zmluva</t>
  </si>
  <si>
    <t>-</t>
  </si>
  <si>
    <t>Lv vlaky</t>
  </si>
  <si>
    <t>Spolu bez Lv vlakov</t>
  </si>
  <si>
    <t>Tržby os. dopravy celkom</t>
  </si>
  <si>
    <t>vozne</t>
  </si>
  <si>
    <t>Prehľad schválených investícii do osobnej dopravy na rok 2002</t>
  </si>
  <si>
    <t>Č.stavby</t>
  </si>
  <si>
    <t>Názov predmetu obstarávania</t>
  </si>
  <si>
    <t>Čas obstar.</t>
  </si>
  <si>
    <t>Inv. náklad</t>
  </si>
  <si>
    <t>Objem 2002</t>
  </si>
  <si>
    <t>ZSD 99061</t>
  </si>
  <si>
    <t>El. motorové jednotky (TEŽ ) Konzorcium EMU-GTW Vysoké Tatry</t>
  </si>
  <si>
    <t>Motorové súpravy Konzorcium  EMU-GTW Vysoké Tatry</t>
  </si>
  <si>
    <t>2001-2003</t>
  </si>
  <si>
    <t>ZSD 99621</t>
  </si>
  <si>
    <t>2001-2005</t>
  </si>
  <si>
    <t>ZSD 01004</t>
  </si>
  <si>
    <t>DOP, elektronizácia výdaja CD</t>
  </si>
  <si>
    <t>2001-2004</t>
  </si>
  <si>
    <t>2001-2002</t>
  </si>
  <si>
    <t>Investície čiste do osobnej dopravy</t>
  </si>
  <si>
    <t>OV Nové Zámky - plynofikácia</t>
  </si>
  <si>
    <t>1996-2002</t>
  </si>
  <si>
    <t>RD a OV Štúrovo  - plynofikácia (PD)</t>
  </si>
  <si>
    <t>RD Komárno-plynofikácia dielne</t>
  </si>
  <si>
    <t>RD Trenč. Teplá - plynofikácia</t>
  </si>
  <si>
    <t>1999-2002</t>
  </si>
  <si>
    <t>RD Zvolen - modernizácia PHM</t>
  </si>
  <si>
    <t>STP Žilina - rekon.dielne</t>
  </si>
  <si>
    <t>RD Vrútky - plynofikácia (PD)</t>
  </si>
  <si>
    <t>RD Sp.N.Ves-plynofikácia IV.a V.etapa</t>
  </si>
  <si>
    <t>1998-2002</t>
  </si>
  <si>
    <t>RD Margecany napojenie na ČOV</t>
  </si>
  <si>
    <t>RD Margecany-modernizácia areálu</t>
  </si>
  <si>
    <t>RD Košice-rekon.pož.vodovodu</t>
  </si>
  <si>
    <t>2000-2002</t>
  </si>
  <si>
    <t>RD, OV Košice - čistička odpad.vôd</t>
  </si>
  <si>
    <t>1998-2003</t>
  </si>
  <si>
    <t>RD Humenné-plynofikácia I a II. etapa</t>
  </si>
  <si>
    <t>ZSD 02003</t>
  </si>
  <si>
    <t>Modernizácia rušňov s úsporou 300 zamestnancov  - MIREL</t>
  </si>
  <si>
    <t>Elektrické predkurovacie zariadenia osobných vlakov</t>
  </si>
  <si>
    <t>Temperovanie 810 a 811</t>
  </si>
  <si>
    <t xml:space="preserve"> RD Brezno technológké zar. nafty </t>
  </si>
  <si>
    <t xml:space="preserve">Statické nabíjače pre rušne série 350 </t>
  </si>
  <si>
    <t>Úprava Osob. vozňov  kupé  z 8 na 6</t>
  </si>
  <si>
    <t xml:space="preserve">RD Fiľakovo plynofikácia </t>
  </si>
  <si>
    <t>ČOV v STP N.Zámky a RD Vrútky</t>
  </si>
  <si>
    <t xml:space="preserve"> RD Humenné, odstr.havar.stavu</t>
  </si>
  <si>
    <t xml:space="preserve">PRD Plešivec, plynofikácia a hala </t>
  </si>
  <si>
    <t>Soc. - prev. budova OV Zvolen</t>
  </si>
  <si>
    <t xml:space="preserve">DŽKV, rek. budovy SŽKV ZA </t>
  </si>
  <si>
    <t>RD Žilina, rekonštrukcia haly el.opráv</t>
  </si>
  <si>
    <t>DŽKV, nakoľajovacie zariadenia  Žilina</t>
  </si>
  <si>
    <t>Investície zmiešané do osobnej i nákladnej dopravy</t>
  </si>
  <si>
    <t>(mil. Sk)</t>
  </si>
  <si>
    <t>Kód</t>
  </si>
  <si>
    <t>Kalkulačná položka</t>
  </si>
  <si>
    <t>Plán</t>
  </si>
  <si>
    <t>ENN</t>
  </si>
  <si>
    <t>%</t>
  </si>
  <si>
    <t xml:space="preserve"> 6.1 Odvody</t>
  </si>
  <si>
    <t xml:space="preserve"> SPRÁVNA RÉŽIA </t>
  </si>
  <si>
    <t>Skut.</t>
  </si>
  <si>
    <t>náklady</t>
  </si>
  <si>
    <t>EON - ekonomicky oprávnené náklady</t>
  </si>
  <si>
    <t>Príloha č.3</t>
  </si>
  <si>
    <t>Z toho trakčná elektrická energia</t>
  </si>
  <si>
    <t>Z toho trakčná nafta</t>
  </si>
  <si>
    <t>Z toho cestovné</t>
  </si>
  <si>
    <t>Z toho čistenie vozňov</t>
  </si>
  <si>
    <t>Z toho náhradné prepravy</t>
  </si>
  <si>
    <t>Z toho výroba lístkov</t>
  </si>
  <si>
    <t>Z toho výkony špec.vozňov WGS</t>
  </si>
  <si>
    <t>Použitie žel.dopr.cesty</t>
  </si>
  <si>
    <t>Použitie celkom :</t>
  </si>
  <si>
    <t>Sk</t>
  </si>
  <si>
    <t>Použitie zmluvnej úhrady straty za výkony vo verej. záujme za rok 2002</t>
  </si>
  <si>
    <t>rok 2002</t>
  </si>
  <si>
    <t>Zmluvy %</t>
  </si>
  <si>
    <t>**NAD - náhradná autobusová doprava</t>
  </si>
  <si>
    <t>vozidlových kilometrov</t>
  </si>
  <si>
    <t>Vyhodnotenie mimoriadnych prepráv za rok 2002</t>
  </si>
  <si>
    <t>Mesiac</t>
  </si>
  <si>
    <t>Osoby</t>
  </si>
  <si>
    <t>Vlak</t>
  </si>
  <si>
    <t>vlkm</t>
  </si>
  <si>
    <t>Oskm</t>
  </si>
  <si>
    <t>január</t>
  </si>
  <si>
    <t>február</t>
  </si>
  <si>
    <t>marec</t>
  </si>
  <si>
    <t>apríl</t>
  </si>
  <si>
    <t>máj</t>
  </si>
  <si>
    <t>jún</t>
  </si>
  <si>
    <t>január - jún</t>
  </si>
  <si>
    <t>júl</t>
  </si>
  <si>
    <t>august</t>
  </si>
  <si>
    <t>september</t>
  </si>
  <si>
    <t>október</t>
  </si>
  <si>
    <t>november</t>
  </si>
  <si>
    <t>december</t>
  </si>
  <si>
    <t>júl - december</t>
  </si>
  <si>
    <t>celkom</t>
  </si>
  <si>
    <t>A) Výkony vyplývyjúce z hlavnej činnosti</t>
  </si>
  <si>
    <t>B) Komerčné prepravy</t>
  </si>
  <si>
    <t>Druh</t>
  </si>
  <si>
    <t>dní prenájmu</t>
  </si>
  <si>
    <t>vlakov</t>
  </si>
  <si>
    <t>Tržba bez DPH</t>
  </si>
  <si>
    <t>SPOLU</t>
  </si>
  <si>
    <t>C) Účelové prepravy železničiarov</t>
  </si>
  <si>
    <t>Účel. prepr. želez.</t>
  </si>
  <si>
    <t>Počet</t>
  </si>
  <si>
    <t>Priem. počet</t>
  </si>
  <si>
    <t>vozňov</t>
  </si>
  <si>
    <t>vozňov na 1 vlak</t>
  </si>
  <si>
    <t>Mimoriad. vlaky</t>
  </si>
  <si>
    <t>Mimoriad. vozne</t>
  </si>
  <si>
    <t>Tržby za mimoriadne prepravy za zmluvnú cenu komerčné bez DPH:</t>
  </si>
  <si>
    <t>Druh cestovného</t>
  </si>
  <si>
    <t>Dosiahnutý</t>
  </si>
  <si>
    <t xml:space="preserve">Dosiahnutá </t>
  </si>
  <si>
    <t xml:space="preserve">Dosiahnutý </t>
  </si>
  <si>
    <t>plnenie ZVVZ</t>
  </si>
  <si>
    <t>výkon</t>
  </si>
  <si>
    <t>tržba bez DPH</t>
  </si>
  <si>
    <t>barém</t>
  </si>
  <si>
    <t>tržby</t>
  </si>
  <si>
    <t>v osobokm</t>
  </si>
  <si>
    <t xml:space="preserve">v Sk </t>
  </si>
  <si>
    <t>hal/osobokm</t>
  </si>
  <si>
    <t>A. Základné cestovné</t>
  </si>
  <si>
    <t>Obyčajný</t>
  </si>
  <si>
    <t>Obyčajný spiatočný</t>
  </si>
  <si>
    <t xml:space="preserve">Skupina nad 26 r. </t>
  </si>
  <si>
    <t>Polovičný</t>
  </si>
  <si>
    <t>Polovičný spiatočný</t>
  </si>
  <si>
    <t>Junior</t>
  </si>
  <si>
    <t>Junior RailPlus</t>
  </si>
  <si>
    <t>Rodina</t>
  </si>
  <si>
    <t>B.Zľavnené cestovné</t>
  </si>
  <si>
    <t>B.I. Študent</t>
  </si>
  <si>
    <t>študent</t>
  </si>
  <si>
    <t>žiacky týždenný</t>
  </si>
  <si>
    <t>žiacky mesačný</t>
  </si>
  <si>
    <t>B.II. Traťové</t>
  </si>
  <si>
    <t>týždenný</t>
  </si>
  <si>
    <t>mesačný</t>
  </si>
  <si>
    <t>štvrťročný</t>
  </si>
  <si>
    <t>B.III. Sociálne</t>
  </si>
  <si>
    <t>Dôchodca do 70 r.</t>
  </si>
  <si>
    <t>Dôchodca do 70 r.ZS</t>
  </si>
  <si>
    <t>ZŤP</t>
  </si>
  <si>
    <t>ZŤP-S</t>
  </si>
  <si>
    <t>B.IV. Evidenčné</t>
  </si>
  <si>
    <t>Štatistický</t>
  </si>
  <si>
    <t>Štatistický ZS</t>
  </si>
  <si>
    <t>Odboj</t>
  </si>
  <si>
    <t>C. Izolované systémy</t>
  </si>
  <si>
    <t>TEŽ</t>
  </si>
  <si>
    <t>Sieťový TEŽ</t>
  </si>
  <si>
    <t>TREŽ</t>
  </si>
  <si>
    <t>OŽ</t>
  </si>
  <si>
    <t>Sieťový OŽ</t>
  </si>
  <si>
    <t>D. Ostatné lístky</t>
  </si>
  <si>
    <t>E. Medzinárodná preprava</t>
  </si>
  <si>
    <t>MPS</t>
  </si>
  <si>
    <t xml:space="preserve">Ostatná MP </t>
  </si>
  <si>
    <t>Ostatné lístky - MP</t>
  </si>
  <si>
    <t>Ústavní činitelia</t>
  </si>
  <si>
    <t>Kvantifikácia výkonov a tržieb</t>
  </si>
  <si>
    <t>rok 2001</t>
  </si>
  <si>
    <t xml:space="preserve"> v %</t>
  </si>
  <si>
    <t>Plnenie GVD - vývoj za rok 2002  za VVZ</t>
  </si>
  <si>
    <t>VII.</t>
  </si>
  <si>
    <t>VIII.</t>
  </si>
  <si>
    <t>IX.</t>
  </si>
  <si>
    <t>X.</t>
  </si>
  <si>
    <t>XI.</t>
  </si>
  <si>
    <t>XII.</t>
  </si>
  <si>
    <t>Náklady Železničnej spoločnosti, a.s. na VVZ za rok 2002</t>
  </si>
  <si>
    <t>Výpočet výšky straty za výkony vo verejnom záujme za rok 2002</t>
  </si>
  <si>
    <t>Výsledky - rok 2002</t>
  </si>
  <si>
    <t>čerpanie k 31.12.2002</t>
  </si>
  <si>
    <t>1988-2002</t>
  </si>
  <si>
    <t xml:space="preserve">Modernizácia osobných vozňov 1.etapa (Bpeer 5 ks, Apeer 6 ks) </t>
  </si>
  <si>
    <t xml:space="preserve">Modernizácia osobných vozňov 1.et. (Bpeer 12ks,Aeer 1ks,Beer 1ks) </t>
  </si>
  <si>
    <t>2003-2005</t>
  </si>
  <si>
    <t>Modernizácia prípojného vozňa v ŽOS Zvolen (011 na 812)</t>
  </si>
  <si>
    <t>ZSD 02040</t>
  </si>
  <si>
    <t>Modernizácia motorového vozňa v ŽOS Zvolen (810 na 812)</t>
  </si>
  <si>
    <t>2002-2005</t>
  </si>
  <si>
    <t>ZSD 02037</t>
  </si>
  <si>
    <t>ZSD 01031</t>
  </si>
  <si>
    <t>ZSD 01035</t>
  </si>
  <si>
    <t>ZSD 01032</t>
  </si>
  <si>
    <t>ZSD 99009</t>
  </si>
  <si>
    <t>Modernizácia rušňa 771 na 773</t>
  </si>
  <si>
    <t>ZSD 01025</t>
  </si>
  <si>
    <t>ZSD 01034</t>
  </si>
  <si>
    <t>ZSD 01039</t>
  </si>
  <si>
    <t>Univerz.brzdný systém DAKO</t>
  </si>
  <si>
    <t>ZSD 99056</t>
  </si>
  <si>
    <t>Modernizácia motorového rušňa radu 735 na 736 v ŽOS Zvolen 2 ks</t>
  </si>
  <si>
    <t>ZSD 02041</t>
  </si>
  <si>
    <t>Modernizácia motorového rušňa radu 735 na 736 v ŽOS Zvolen</t>
  </si>
  <si>
    <t>Rek. mobilných prostriedkov v ŽOS</t>
  </si>
  <si>
    <t>ZSB 99363</t>
  </si>
  <si>
    <t>ZSB 01007</t>
  </si>
  <si>
    <t>ZSB 01027</t>
  </si>
  <si>
    <t>ZSB 01023</t>
  </si>
  <si>
    <t xml:space="preserve"> RD Košice dostavba                               A.1.</t>
  </si>
  <si>
    <t>ZSB 95322</t>
  </si>
  <si>
    <t>ZSB 96515</t>
  </si>
  <si>
    <t>RD Zvolen, rekonštr. východnej remízy  A.1.</t>
  </si>
  <si>
    <t>ZSB V2201</t>
  </si>
  <si>
    <t>ZSB 96517</t>
  </si>
  <si>
    <t>ZSB 02008</t>
  </si>
  <si>
    <t>ZSB 02014</t>
  </si>
  <si>
    <t>RD Blava-vých. ošetrenie trakč. motorov</t>
  </si>
  <si>
    <t>ZSB 02005</t>
  </si>
  <si>
    <t>ZSD 02009</t>
  </si>
  <si>
    <t>ZSB 02006</t>
  </si>
  <si>
    <t>SŽKV-rekonštrukcia koľajísk a objektov</t>
  </si>
  <si>
    <t>ZSB 99349</t>
  </si>
  <si>
    <t>ZSB 01021</t>
  </si>
  <si>
    <t>ZSB 01031  ZSB 99020</t>
  </si>
  <si>
    <t>ZSB 99762</t>
  </si>
  <si>
    <t>ZSB 98505</t>
  </si>
  <si>
    <t>ZSB 01022</t>
  </si>
  <si>
    <t>ZSB 01059</t>
  </si>
  <si>
    <t>ZSB 99348</t>
  </si>
  <si>
    <t>ZSB 01029</t>
  </si>
  <si>
    <t>ZSB 96134</t>
  </si>
  <si>
    <t>ZSB 41491</t>
  </si>
  <si>
    <t>ZSB 99352</t>
  </si>
  <si>
    <t>ZSB 99005  ZSB 95322</t>
  </si>
  <si>
    <t>Porovnanie mzdových nákladov zamestnencov DOP a DŽKV za roky 2001 a 2002</t>
  </si>
  <si>
    <t>Divízia železničných koľajových vozidiel</t>
  </si>
  <si>
    <t>Mzdové náklady (v tis. Sk)</t>
  </si>
  <si>
    <t>Priemerná mzda</t>
  </si>
  <si>
    <t>Divízia osobnej prepravy</t>
  </si>
  <si>
    <t>Priem. prepočítaný počet zamest.</t>
  </si>
  <si>
    <t>Ostatné služby</t>
  </si>
  <si>
    <t>Ostané finančné výnosy</t>
  </si>
  <si>
    <t>pozn.: V tabuľke sú uvádzané štatistické tržby, ktoré sa odlišujú od skutočne dosiahnutých účtovných tržieb.</t>
  </si>
  <si>
    <t>Banka</t>
  </si>
  <si>
    <t>Účet</t>
  </si>
  <si>
    <t>Konzorcium bánk</t>
  </si>
  <si>
    <t>Finančné náklady spolu</t>
  </si>
  <si>
    <r>
      <t xml:space="preserve">Výška úveru </t>
    </r>
    <r>
      <rPr>
        <sz val="10"/>
        <rFont val="Arial"/>
        <family val="2"/>
      </rPr>
      <t>(v tis. Sk)</t>
    </r>
  </si>
  <si>
    <t>prevádzkových potrieb osobnej dopravy v roku 2002</t>
  </si>
  <si>
    <t xml:space="preserve">    na trati Rimavská Sobota - Poltár</t>
  </si>
  <si>
    <t xml:space="preserve">    a z toho pravidelná doprava</t>
  </si>
  <si>
    <t xml:space="preserve">NAD** </t>
  </si>
  <si>
    <t>Celkom ZSSK</t>
  </si>
  <si>
    <t>ENN - ekonomicky neoprávnené náklady</t>
  </si>
  <si>
    <t>Úhrada v zmysle ZVVZ na rok 2002</t>
  </si>
  <si>
    <t>ZSSK</t>
  </si>
  <si>
    <t>EON Ernst &amp; Young</t>
  </si>
  <si>
    <t xml:space="preserve"> C E N A  V Ý K O N U*</t>
  </si>
  <si>
    <t>* konečná výška EON - auditované EON znížené o náklady na mimoriadne prepravy</t>
  </si>
  <si>
    <t>ktoré boli nesprávne započítané do EON vo výške 5,7 mil. Sk,</t>
  </si>
  <si>
    <t>tvorbu rezerv na opravy HIM vo výške 169,4 mil. Sk a</t>
  </si>
  <si>
    <t>DDP vo výške 22,3 mil. Sk</t>
  </si>
  <si>
    <t>Náklady na mimoriadne prepravy za zmluvnú cenu komerčné:</t>
  </si>
  <si>
    <t>Náklady na účelové prepravy železničiarov:</t>
  </si>
  <si>
    <t>3.alt. - korigované ekonomicky oprávnené náklady - t.j. znížené o dohodnutú sankciu 1 000 Sk za nekvalitu,</t>
  </si>
  <si>
    <t>náklady na mimoriadne prepravy, ktoré boli nesprávne započítané do EON vo výške 5,7 mil. Sk,</t>
  </si>
  <si>
    <t>rezervy na opravy HIM vo výške 169,4 mil. Sk a DDP vo výške 22,3 mil. Sk</t>
  </si>
  <si>
    <t>Prehľad finančných nákladov z úverov použitých na prefinancovanie</t>
  </si>
  <si>
    <t>tis. Sk</t>
  </si>
  <si>
    <t>562 (úroky)</t>
  </si>
  <si>
    <t>568 (bank. výdavky)</t>
  </si>
  <si>
    <t>Tatra banka</t>
  </si>
  <si>
    <t>UniBanka</t>
  </si>
  <si>
    <t>VÚB</t>
  </si>
  <si>
    <t>PKB</t>
  </si>
  <si>
    <t>úver so štátnou zárukou</t>
  </si>
  <si>
    <t>2-5</t>
  </si>
  <si>
    <t>kontokorentý úver na prefinancovanie nekrytej starty OD (rozdiel 4153 -3000 mil. Sk)</t>
  </si>
</sst>
</file>

<file path=xl/styles.xml><?xml version="1.0" encoding="utf-8"?>
<styleSheet xmlns="http://schemas.openxmlformats.org/spreadsheetml/2006/main">
  <numFmts count="6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&quot;Ł&quot;* #,##0_-;\-&quot;Ł&quot;* #,##0_-;_-&quot;Ł&quot;* &quot;-&quot;_-;_-@_-"/>
    <numFmt numFmtId="165" formatCode="_-* #,##0_-;\-* #,##0_-;_-* &quot;-&quot;_-;_-@_-"/>
    <numFmt numFmtId="166" formatCode="_-&quot;Ł&quot;* #,##0.00_-;\-&quot;Ł&quot;* #,##0.00_-;_-&quot;Ł&quot;* &quot;-&quot;??_-;_-@_-"/>
    <numFmt numFmtId="167" formatCode="_-* #,##0.00_-;\-* #,##0.00_-;_-* &quot;-&quot;??_-;_-@_-"/>
    <numFmt numFmtId="168" formatCode="#,##0&quot; &quot;"/>
    <numFmt numFmtId="169" formatCode="General_)"/>
    <numFmt numFmtId="170" formatCode="###\ ###\ ##0"/>
    <numFmt numFmtId="171" formatCode="###\ ###\ ##0\ "/>
    <numFmt numFmtId="172" formatCode="#,##0.0"/>
    <numFmt numFmtId="173" formatCode="0.0000"/>
    <numFmt numFmtId="174" formatCode="0.000"/>
    <numFmt numFmtId="175" formatCode="0.0"/>
    <numFmt numFmtId="176" formatCode="#,##0.000"/>
    <numFmt numFmtId="177" formatCode="0.000000000"/>
    <numFmt numFmtId="178" formatCode="0.0%"/>
    <numFmt numFmtId="179" formatCode="#,##0.000000000"/>
    <numFmt numFmtId="180" formatCode="#,##0.0000000000"/>
    <numFmt numFmtId="181" formatCode="_(&quot;$&quot;* #,##0_);_(&quot;$&quot;* \(#,##0\);_(&quot;$&quot;* &quot;-&quot;_);_(@_)"/>
    <numFmt numFmtId="182" formatCode="_(* #,##0_);_(* \(#,##0\);_(* &quot;-&quot;_);_(@_)"/>
    <numFmt numFmtId="183" formatCode="#,##0.0000"/>
    <numFmt numFmtId="184" formatCode="#,##0_ ;[Red]\-#,##0\ "/>
    <numFmt numFmtId="185" formatCode="0.000000000000"/>
    <numFmt numFmtId="186" formatCode="000\ 00"/>
    <numFmt numFmtId="187" formatCode="#,##0.00000"/>
    <numFmt numFmtId="188" formatCode="0.000000"/>
    <numFmt numFmtId="189" formatCode="0.00000"/>
    <numFmt numFmtId="190" formatCode="#,##0.000000"/>
    <numFmt numFmtId="191" formatCode="#,##0.0000000"/>
    <numFmt numFmtId="192" formatCode="#,##0.00000000"/>
    <numFmt numFmtId="193" formatCode="0.0000000000"/>
    <numFmt numFmtId="194" formatCode="0.00000000000"/>
    <numFmt numFmtId="195" formatCode="0.0000000000000"/>
    <numFmt numFmtId="196" formatCode="0.00000000"/>
    <numFmt numFmtId="197" formatCode="0.0000000"/>
    <numFmt numFmtId="198" formatCode="###.0\ ###\ ##0"/>
    <numFmt numFmtId="199" formatCode="###.\ ###\ ##0"/>
    <numFmt numFmtId="200" formatCode="###.###\ ##0"/>
    <numFmt numFmtId="201" formatCode="###.####\ ##0"/>
    <numFmt numFmtId="202" formatCode="###.#####\ ##0"/>
    <numFmt numFmtId="203" formatCode="###.##\ ##0"/>
    <numFmt numFmtId="204" formatCode="###.#\ ##0"/>
    <numFmt numFmtId="205" formatCode="###.\ ##0"/>
    <numFmt numFmtId="206" formatCode="###.##0"/>
    <numFmt numFmtId="207" formatCode="###.##"/>
    <numFmt numFmtId="208" formatCode="###.#"/>
    <numFmt numFmtId="209" formatCode="###.###"/>
    <numFmt numFmtId="210" formatCode="###"/>
    <numFmt numFmtId="211" formatCode="d/m;@"/>
    <numFmt numFmtId="212" formatCode="&quot;Áno&quot;;&quot;Áno&quot;;&quot;Nie&quot;"/>
    <numFmt numFmtId="213" formatCode="&quot;Pravda&quot;;&quot;Pravda&quot;;&quot;Nepravda&quot;"/>
    <numFmt numFmtId="214" formatCode="&quot;Zapnuté&quot;;&quot;Zapnuté&quot;;&quot;Vypnuté&quot;"/>
    <numFmt numFmtId="215" formatCode="#,##0\ &quot;Sk&quot;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sz val="10"/>
      <name val="Courier"/>
      <family val="0"/>
    </font>
    <font>
      <u val="single"/>
      <sz val="9"/>
      <color indexed="36"/>
      <name val="Arial"/>
      <family val="0"/>
    </font>
    <font>
      <b/>
      <sz val="14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u val="single"/>
      <sz val="14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3" fontId="2" fillId="0" borderId="0" applyFont="0" applyFill="0" applyProtection="0">
      <alignment/>
    </xf>
    <xf numFmtId="0" fontId="1" fillId="0" borderId="0" applyFont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1" fontId="6" fillId="0" borderId="0" xfId="37" applyNumberFormat="1" applyFont="1" applyFill="1">
      <alignment/>
      <protection/>
    </xf>
    <xf numFmtId="1" fontId="8" fillId="0" borderId="0" xfId="37" applyNumberFormat="1" applyFont="1" applyFill="1">
      <alignment/>
      <protection/>
    </xf>
    <xf numFmtId="0" fontId="0" fillId="0" borderId="0" xfId="0" applyFill="1" applyAlignment="1">
      <alignment/>
    </xf>
    <xf numFmtId="0" fontId="8" fillId="0" borderId="0" xfId="37" applyFont="1" applyFill="1">
      <alignment/>
      <protection/>
    </xf>
    <xf numFmtId="0" fontId="9" fillId="0" borderId="0" xfId="37" applyFont="1" applyFill="1">
      <alignment/>
      <protection/>
    </xf>
    <xf numFmtId="1" fontId="12" fillId="0" borderId="0" xfId="37" applyNumberFormat="1" applyFont="1" applyFill="1">
      <alignment/>
      <protection/>
    </xf>
    <xf numFmtId="173" fontId="8" fillId="0" borderId="0" xfId="37" applyNumberFormat="1" applyFont="1" applyFill="1">
      <alignment/>
      <protection/>
    </xf>
    <xf numFmtId="1" fontId="10" fillId="0" borderId="0" xfId="37" applyNumberFormat="1" applyFont="1" applyFill="1">
      <alignment/>
      <protection/>
    </xf>
    <xf numFmtId="1" fontId="13" fillId="0" borderId="0" xfId="37" applyNumberFormat="1" applyFont="1" applyFill="1">
      <alignment/>
      <protection/>
    </xf>
    <xf numFmtId="3" fontId="9" fillId="0" borderId="0" xfId="37" applyNumberFormat="1" applyFont="1" applyFill="1">
      <alignment/>
      <protection/>
    </xf>
    <xf numFmtId="171" fontId="8" fillId="0" borderId="1" xfId="37" applyNumberFormat="1" applyFont="1" applyFill="1" applyBorder="1" applyAlignment="1">
      <alignment horizontal="right"/>
      <protection/>
    </xf>
    <xf numFmtId="171" fontId="8" fillId="0" borderId="2" xfId="37" applyNumberFormat="1" applyFont="1" applyFill="1" applyBorder="1" applyAlignment="1">
      <alignment horizontal="right"/>
      <protection/>
    </xf>
    <xf numFmtId="171" fontId="8" fillId="0" borderId="3" xfId="37" applyNumberFormat="1" applyFont="1" applyFill="1" applyBorder="1" applyAlignment="1">
      <alignment horizontal="right"/>
      <protection/>
    </xf>
    <xf numFmtId="171" fontId="12" fillId="0" borderId="4" xfId="37" applyNumberFormat="1" applyFont="1" applyFill="1" applyBorder="1" applyAlignment="1">
      <alignment horizontal="right"/>
      <protection/>
    </xf>
    <xf numFmtId="1" fontId="8" fillId="0" borderId="5" xfId="37" applyNumberFormat="1" applyFont="1" applyFill="1" applyBorder="1" applyAlignment="1">
      <alignment horizontal="centerContinuous"/>
      <protection/>
    </xf>
    <xf numFmtId="1" fontId="8" fillId="0" borderId="6" xfId="37" applyNumberFormat="1" applyFont="1" applyFill="1" applyBorder="1">
      <alignment/>
      <protection/>
    </xf>
    <xf numFmtId="1" fontId="8" fillId="0" borderId="7" xfId="37" applyNumberFormat="1" applyFont="1" applyFill="1" applyBorder="1">
      <alignment/>
      <protection/>
    </xf>
    <xf numFmtId="1" fontId="8" fillId="0" borderId="8" xfId="37" applyNumberFormat="1" applyFont="1" applyFill="1" applyBorder="1">
      <alignment/>
      <protection/>
    </xf>
    <xf numFmtId="1" fontId="8" fillId="0" borderId="9" xfId="37" applyNumberFormat="1" applyFont="1" applyFill="1" applyBorder="1">
      <alignment/>
      <protection/>
    </xf>
    <xf numFmtId="1" fontId="8" fillId="0" borderId="10" xfId="37" applyNumberFormat="1" applyFont="1" applyFill="1" applyBorder="1">
      <alignment/>
      <protection/>
    </xf>
    <xf numFmtId="1" fontId="12" fillId="0" borderId="11" xfId="37" applyNumberFormat="1" applyFont="1" applyFill="1" applyBorder="1">
      <alignment/>
      <protection/>
    </xf>
    <xf numFmtId="1" fontId="8" fillId="0" borderId="0" xfId="37" applyNumberFormat="1" applyFont="1" applyFill="1" applyBorder="1">
      <alignment/>
      <protection/>
    </xf>
    <xf numFmtId="174" fontId="8" fillId="0" borderId="0" xfId="37" applyNumberFormat="1" applyFont="1" applyFill="1" applyBorder="1">
      <alignment/>
      <protection/>
    </xf>
    <xf numFmtId="178" fontId="8" fillId="0" borderId="12" xfId="41" applyNumberFormat="1" applyFont="1" applyFill="1" applyBorder="1" applyAlignment="1">
      <alignment horizontal="right"/>
    </xf>
    <xf numFmtId="178" fontId="8" fillId="0" borderId="13" xfId="41" applyNumberFormat="1" applyFont="1" applyFill="1" applyBorder="1" applyAlignment="1">
      <alignment horizontal="right"/>
    </xf>
    <xf numFmtId="178" fontId="8" fillId="0" borderId="14" xfId="41" applyNumberFormat="1" applyFont="1" applyFill="1" applyBorder="1" applyAlignment="1">
      <alignment horizontal="right"/>
    </xf>
    <xf numFmtId="178" fontId="8" fillId="0" borderId="15" xfId="41" applyNumberFormat="1" applyFont="1" applyFill="1" applyBorder="1" applyAlignment="1">
      <alignment horizontal="right"/>
    </xf>
    <xf numFmtId="171" fontId="8" fillId="0" borderId="0" xfId="37" applyNumberFormat="1" applyFont="1" applyFill="1" applyBorder="1" applyAlignment="1">
      <alignment horizontal="right"/>
      <protection/>
    </xf>
    <xf numFmtId="1" fontId="8" fillId="0" borderId="16" xfId="37" applyNumberFormat="1" applyFont="1" applyFill="1" applyBorder="1" applyAlignment="1">
      <alignment horizontal="center"/>
      <protection/>
    </xf>
    <xf numFmtId="1" fontId="8" fillId="0" borderId="14" xfId="37" applyNumberFormat="1" applyFont="1" applyFill="1" applyBorder="1" applyAlignment="1">
      <alignment horizontal="center"/>
      <protection/>
    </xf>
    <xf numFmtId="0" fontId="8" fillId="0" borderId="12" xfId="37" applyFont="1" applyFill="1" applyBorder="1" applyAlignment="1">
      <alignment horizontal="center"/>
      <protection/>
    </xf>
    <xf numFmtId="178" fontId="8" fillId="0" borderId="17" xfId="41" applyNumberFormat="1" applyFont="1" applyFill="1" applyBorder="1" applyAlignment="1">
      <alignment horizontal="right"/>
    </xf>
    <xf numFmtId="10" fontId="8" fillId="0" borderId="0" xfId="41" applyNumberFormat="1" applyFont="1" applyFill="1" applyBorder="1" applyAlignment="1">
      <alignment/>
    </xf>
    <xf numFmtId="178" fontId="12" fillId="0" borderId="18" xfId="41" applyNumberFormat="1" applyFont="1" applyFill="1" applyBorder="1" applyAlignment="1">
      <alignment horizontal="right"/>
    </xf>
    <xf numFmtId="178" fontId="8" fillId="0" borderId="19" xfId="41" applyNumberFormat="1" applyFont="1" applyFill="1" applyBorder="1" applyAlignment="1">
      <alignment horizontal="right"/>
    </xf>
    <xf numFmtId="171" fontId="9" fillId="0" borderId="0" xfId="37" applyNumberFormat="1" applyFont="1" applyFill="1">
      <alignment/>
      <protection/>
    </xf>
    <xf numFmtId="10" fontId="9" fillId="0" borderId="0" xfId="37" applyNumberFormat="1" applyFont="1" applyFill="1">
      <alignment/>
      <protection/>
    </xf>
    <xf numFmtId="178" fontId="9" fillId="0" borderId="0" xfId="37" applyNumberFormat="1" applyFont="1" applyFill="1">
      <alignment/>
      <protection/>
    </xf>
    <xf numFmtId="0" fontId="17" fillId="0" borderId="0" xfId="0" applyFont="1" applyFill="1" applyAlignment="1">
      <alignment/>
    </xf>
    <xf numFmtId="0" fontId="21" fillId="0" borderId="0" xfId="0" applyFont="1" applyFill="1" applyAlignment="1">
      <alignment horizontal="right" vertical="top" wrapText="1"/>
    </xf>
    <xf numFmtId="3" fontId="17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right" vertical="top" wrapText="1"/>
    </xf>
    <xf numFmtId="3" fontId="22" fillId="0" borderId="21" xfId="0" applyNumberFormat="1" applyFont="1" applyBorder="1" applyAlignment="1">
      <alignment horizontal="right" vertical="top" wrapText="1"/>
    </xf>
    <xf numFmtId="3" fontId="22" fillId="0" borderId="14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right" vertical="top" wrapText="1"/>
    </xf>
    <xf numFmtId="3" fontId="22" fillId="0" borderId="2" xfId="0" applyNumberFormat="1" applyFont="1" applyBorder="1" applyAlignment="1">
      <alignment horizontal="right" vertical="top" wrapText="1"/>
    </xf>
    <xf numFmtId="3" fontId="22" fillId="0" borderId="15" xfId="0" applyNumberFormat="1" applyFont="1" applyBorder="1" applyAlignment="1">
      <alignment horizontal="right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right" vertical="top" wrapText="1"/>
    </xf>
    <xf numFmtId="3" fontId="22" fillId="0" borderId="23" xfId="0" applyNumberFormat="1" applyFont="1" applyBorder="1" applyAlignment="1">
      <alignment horizontal="right" vertical="top" wrapText="1"/>
    </xf>
    <xf numFmtId="3" fontId="22" fillId="0" borderId="24" xfId="0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top" wrapText="1"/>
    </xf>
    <xf numFmtId="3" fontId="16" fillId="0" borderId="4" xfId="0" applyNumberFormat="1" applyFont="1" applyBorder="1" applyAlignment="1">
      <alignment horizontal="right" vertical="top" wrapText="1"/>
    </xf>
    <xf numFmtId="3" fontId="16" fillId="0" borderId="18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horizontal="center" vertical="top" wrapText="1"/>
    </xf>
    <xf numFmtId="3" fontId="23" fillId="0" borderId="4" xfId="0" applyNumberFormat="1" applyFont="1" applyBorder="1" applyAlignment="1">
      <alignment horizontal="right" vertical="top" wrapText="1"/>
    </xf>
    <xf numFmtId="0" fontId="23" fillId="0" borderId="4" xfId="0" applyFont="1" applyBorder="1" applyAlignment="1">
      <alignment horizontal="right" vertical="top" wrapText="1"/>
    </xf>
    <xf numFmtId="3" fontId="23" fillId="0" borderId="18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6" fillId="0" borderId="27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175" fontId="22" fillId="0" borderId="15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3" fontId="22" fillId="0" borderId="29" xfId="0" applyNumberFormat="1" applyFont="1" applyBorder="1" applyAlignment="1">
      <alignment/>
    </xf>
    <xf numFmtId="0" fontId="22" fillId="0" borderId="30" xfId="0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25" xfId="0" applyFont="1" applyBorder="1" applyAlignment="1">
      <alignment/>
    </xf>
    <xf numFmtId="0" fontId="22" fillId="0" borderId="20" xfId="0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1" fillId="0" borderId="2" xfId="0" applyFont="1" applyFill="1" applyBorder="1" applyAlignment="1">
      <alignment horizontal="right" vertical="top" wrapText="1"/>
    </xf>
    <xf numFmtId="3" fontId="21" fillId="0" borderId="2" xfId="0" applyNumberFormat="1" applyFont="1" applyFill="1" applyBorder="1" applyAlignment="1">
      <alignment horizontal="right" vertical="top" wrapText="1"/>
    </xf>
    <xf numFmtId="10" fontId="21" fillId="0" borderId="2" xfId="0" applyNumberFormat="1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right" vertical="top" wrapText="1"/>
    </xf>
    <xf numFmtId="0" fontId="20" fillId="0" borderId="6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right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right" vertical="top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2" xfId="0" applyFont="1" applyFill="1" applyBorder="1" applyAlignment="1">
      <alignment horizontal="center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0" fontId="20" fillId="0" borderId="23" xfId="0" applyFont="1" applyFill="1" applyBorder="1" applyAlignment="1">
      <alignment horizontal="right" vertical="top" wrapText="1"/>
    </xf>
    <xf numFmtId="0" fontId="21" fillId="0" borderId="23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vertical="top" wrapText="1"/>
    </xf>
    <xf numFmtId="3" fontId="20" fillId="0" borderId="4" xfId="0" applyNumberFormat="1" applyFont="1" applyFill="1" applyBorder="1" applyAlignment="1">
      <alignment horizontal="right" vertical="top" wrapText="1"/>
    </xf>
    <xf numFmtId="0" fontId="21" fillId="0" borderId="4" xfId="0" applyFont="1" applyFill="1" applyBorder="1" applyAlignment="1">
      <alignment horizontal="right" vertical="top" wrapText="1"/>
    </xf>
    <xf numFmtId="10" fontId="20" fillId="0" borderId="4" xfId="0" applyNumberFormat="1" applyFont="1" applyFill="1" applyBorder="1" applyAlignment="1">
      <alignment horizontal="right" vertical="top" wrapText="1"/>
    </xf>
    <xf numFmtId="10" fontId="20" fillId="0" borderId="18" xfId="0" applyNumberFormat="1" applyFont="1" applyFill="1" applyBorder="1" applyAlignment="1">
      <alignment horizontal="right" vertical="top" wrapText="1"/>
    </xf>
    <xf numFmtId="0" fontId="20" fillId="0" borderId="20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0" xfId="0" applyFont="1" applyFill="1" applyBorder="1" applyAlignment="1">
      <alignment vertical="top" wrapText="1"/>
    </xf>
    <xf numFmtId="10" fontId="21" fillId="0" borderId="15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horizontal="right" vertical="top" wrapText="1"/>
    </xf>
    <xf numFmtId="0" fontId="20" fillId="0" borderId="22" xfId="0" applyFont="1" applyFill="1" applyBorder="1" applyAlignment="1">
      <alignment vertical="top" wrapText="1"/>
    </xf>
    <xf numFmtId="0" fontId="20" fillId="0" borderId="24" xfId="0" applyFont="1" applyFill="1" applyBorder="1" applyAlignment="1">
      <alignment horizontal="right" vertical="top" wrapText="1"/>
    </xf>
    <xf numFmtId="2" fontId="1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/>
    </xf>
    <xf numFmtId="2" fontId="8" fillId="0" borderId="35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0" fontId="12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2" fontId="8" fillId="0" borderId="39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8" fillId="0" borderId="41" xfId="0" applyFont="1" applyFill="1" applyBorder="1" applyAlignment="1">
      <alignment/>
    </xf>
    <xf numFmtId="3" fontId="11" fillId="0" borderId="0" xfId="37" applyNumberFormat="1" applyFont="1" applyFill="1">
      <alignment/>
      <protection/>
    </xf>
    <xf numFmtId="0" fontId="6" fillId="0" borderId="0" xfId="37" applyFont="1" applyFill="1">
      <alignment/>
      <protection/>
    </xf>
    <xf numFmtId="0" fontId="8" fillId="0" borderId="0" xfId="37" applyFont="1" applyFill="1" applyBorder="1">
      <alignment/>
      <protection/>
    </xf>
    <xf numFmtId="1" fontId="8" fillId="0" borderId="0" xfId="37" applyNumberFormat="1" applyFont="1" applyFill="1" applyBorder="1" applyAlignment="1">
      <alignment horizontal="center"/>
      <protection/>
    </xf>
    <xf numFmtId="0" fontId="8" fillId="0" borderId="0" xfId="37" applyFont="1" applyFill="1" applyBorder="1" applyAlignment="1">
      <alignment horizontal="center"/>
      <protection/>
    </xf>
    <xf numFmtId="174" fontId="8" fillId="0" borderId="0" xfId="37" applyNumberFormat="1" applyFont="1" applyFill="1" applyBorder="1" applyAlignment="1">
      <alignment horizontal="center"/>
      <protection/>
    </xf>
    <xf numFmtId="0" fontId="10" fillId="0" borderId="0" xfId="37" applyFont="1" applyFill="1" applyBorder="1">
      <alignment/>
      <protection/>
    </xf>
    <xf numFmtId="0" fontId="8" fillId="0" borderId="0" xfId="37" applyFont="1" applyFill="1" applyBorder="1" applyAlignment="1">
      <alignment horizontal="right"/>
      <protection/>
    </xf>
    <xf numFmtId="0" fontId="8" fillId="0" borderId="25" xfId="37" applyFont="1" applyFill="1" applyBorder="1">
      <alignment/>
      <protection/>
    </xf>
    <xf numFmtId="1" fontId="8" fillId="0" borderId="26" xfId="37" applyNumberFormat="1" applyFont="1" applyFill="1" applyBorder="1" applyAlignment="1">
      <alignment horizontal="center"/>
      <protection/>
    </xf>
    <xf numFmtId="1" fontId="8" fillId="0" borderId="26" xfId="37" applyNumberFormat="1" applyFont="1" applyFill="1" applyBorder="1" applyAlignment="1">
      <alignment horizontal="centerContinuous"/>
      <protection/>
    </xf>
    <xf numFmtId="0" fontId="8" fillId="0" borderId="27" xfId="37" applyFont="1" applyFill="1" applyBorder="1">
      <alignment/>
      <protection/>
    </xf>
    <xf numFmtId="1" fontId="8" fillId="0" borderId="3" xfId="37" applyNumberFormat="1" applyFont="1" applyFill="1" applyBorder="1" applyAlignment="1">
      <alignment horizontal="center"/>
      <protection/>
    </xf>
    <xf numFmtId="1" fontId="8" fillId="0" borderId="12" xfId="37" applyNumberFormat="1" applyFont="1" applyFill="1" applyBorder="1" applyAlignment="1">
      <alignment horizontal="center"/>
      <protection/>
    </xf>
    <xf numFmtId="0" fontId="8" fillId="0" borderId="42" xfId="37" applyFont="1" applyFill="1" applyBorder="1">
      <alignment/>
      <protection/>
    </xf>
    <xf numFmtId="0" fontId="8" fillId="0" borderId="31" xfId="37" applyFont="1" applyFill="1" applyBorder="1">
      <alignment/>
      <protection/>
    </xf>
    <xf numFmtId="1" fontId="8" fillId="0" borderId="31" xfId="37" applyNumberFormat="1" applyFont="1" applyFill="1" applyBorder="1" applyAlignment="1">
      <alignment horizontal="center"/>
      <protection/>
    </xf>
    <xf numFmtId="0" fontId="8" fillId="0" borderId="43" xfId="37" applyFont="1" applyFill="1" applyBorder="1" applyAlignment="1">
      <alignment horizontal="center"/>
      <protection/>
    </xf>
    <xf numFmtId="175" fontId="9" fillId="0" borderId="0" xfId="37" applyNumberFormat="1" applyFont="1" applyFill="1">
      <alignment/>
      <protection/>
    </xf>
    <xf numFmtId="3" fontId="8" fillId="0" borderId="2" xfId="37" applyNumberFormat="1" applyFont="1" applyFill="1" applyBorder="1">
      <alignment/>
      <protection/>
    </xf>
    <xf numFmtId="170" fontId="12" fillId="0" borderId="4" xfId="37" applyNumberFormat="1" applyFont="1" applyFill="1" applyBorder="1">
      <alignment/>
      <protection/>
    </xf>
    <xf numFmtId="170" fontId="8" fillId="0" borderId="1" xfId="37" applyNumberFormat="1" applyFont="1" applyFill="1" applyBorder="1" applyAlignment="1">
      <alignment horizontal="center"/>
      <protection/>
    </xf>
    <xf numFmtId="170" fontId="8" fillId="0" borderId="2" xfId="37" applyNumberFormat="1" applyFont="1" applyFill="1" applyBorder="1">
      <alignment/>
      <protection/>
    </xf>
    <xf numFmtId="170" fontId="8" fillId="0" borderId="0" xfId="0" applyNumberFormat="1" applyFont="1" applyFill="1" applyAlignment="1">
      <alignment/>
    </xf>
    <xf numFmtId="172" fontId="9" fillId="0" borderId="0" xfId="37" applyNumberFormat="1" applyFont="1" applyFill="1">
      <alignment/>
      <protection/>
    </xf>
    <xf numFmtId="0" fontId="8" fillId="0" borderId="10" xfId="0" applyFont="1" applyFill="1" applyBorder="1" applyAlignment="1">
      <alignment/>
    </xf>
    <xf numFmtId="10" fontId="8" fillId="0" borderId="14" xfId="41" applyNumberFormat="1" applyFont="1" applyFill="1" applyBorder="1" applyAlignment="1">
      <alignment horizontal="right"/>
    </xf>
    <xf numFmtId="2" fontId="9" fillId="0" borderId="0" xfId="37" applyNumberFormat="1" applyFont="1" applyFill="1">
      <alignment/>
      <protection/>
    </xf>
    <xf numFmtId="177" fontId="9" fillId="0" borderId="0" xfId="37" applyNumberFormat="1" applyFont="1" applyFill="1">
      <alignment/>
      <protection/>
    </xf>
    <xf numFmtId="4" fontId="28" fillId="0" borderId="0" xfId="0" applyNumberFormat="1" applyFont="1" applyFill="1" applyAlignment="1">
      <alignment/>
    </xf>
    <xf numFmtId="169" fontId="6" fillId="0" borderId="0" xfId="31" applyFont="1" applyFill="1" applyAlignment="1" applyProtection="1" quotePrefix="1">
      <alignment horizontal="left"/>
      <protection/>
    </xf>
    <xf numFmtId="169" fontId="6" fillId="0" borderId="0" xfId="31" applyFont="1" applyFill="1" applyAlignment="1" applyProtection="1" quotePrefix="1">
      <alignment horizontal="centerContinuous"/>
      <protection/>
    </xf>
    <xf numFmtId="169" fontId="7" fillId="0" borderId="0" xfId="31" applyFont="1" applyFill="1" applyAlignment="1" applyProtection="1">
      <alignment horizontal="centerContinuous"/>
      <protection/>
    </xf>
    <xf numFmtId="169" fontId="12" fillId="0" borderId="0" xfId="31" applyFont="1" applyFill="1" applyAlignment="1" applyProtection="1">
      <alignment horizontal="left"/>
      <protection/>
    </xf>
    <xf numFmtId="169" fontId="8" fillId="0" borderId="0" xfId="31" applyFont="1" applyFill="1">
      <alignment/>
      <protection/>
    </xf>
    <xf numFmtId="169" fontId="8" fillId="0" borderId="0" xfId="31" applyFont="1" applyFill="1" applyAlignment="1" applyProtection="1">
      <alignment horizontal="left"/>
      <protection/>
    </xf>
    <xf numFmtId="2" fontId="8" fillId="0" borderId="0" xfId="31" applyNumberFormat="1" applyFont="1" applyFill="1" applyProtection="1">
      <alignment/>
      <protection/>
    </xf>
    <xf numFmtId="169" fontId="8" fillId="0" borderId="0" xfId="31" applyFont="1" applyFill="1" applyAlignment="1" applyProtection="1">
      <alignment horizontal="right"/>
      <protection/>
    </xf>
    <xf numFmtId="169" fontId="10" fillId="0" borderId="25" xfId="31" applyFont="1" applyFill="1" applyBorder="1" applyAlignment="1" applyProtection="1">
      <alignment horizontal="left"/>
      <protection/>
    </xf>
    <xf numFmtId="169" fontId="10" fillId="0" borderId="26" xfId="31" applyFont="1" applyFill="1" applyBorder="1" applyAlignment="1" applyProtection="1">
      <alignment horizontal="center"/>
      <protection/>
    </xf>
    <xf numFmtId="169" fontId="10" fillId="0" borderId="26" xfId="31" applyFont="1" applyFill="1" applyBorder="1" applyAlignment="1" applyProtection="1">
      <alignment horizontal="centerContinuous"/>
      <protection/>
    </xf>
    <xf numFmtId="169" fontId="10" fillId="0" borderId="44" xfId="31" applyFont="1" applyFill="1" applyBorder="1" applyAlignment="1" applyProtection="1">
      <alignment horizontal="centerContinuous"/>
      <protection/>
    </xf>
    <xf numFmtId="169" fontId="10" fillId="0" borderId="45" xfId="31" applyFont="1" applyFill="1" applyBorder="1" applyAlignment="1" applyProtection="1">
      <alignment horizontal="centerContinuous"/>
      <protection/>
    </xf>
    <xf numFmtId="169" fontId="10" fillId="0" borderId="5" xfId="31" applyFont="1" applyFill="1" applyBorder="1" applyAlignment="1" applyProtection="1">
      <alignment horizontal="centerContinuous"/>
      <protection/>
    </xf>
    <xf numFmtId="169" fontId="10" fillId="0" borderId="45" xfId="31" applyFont="1" applyFill="1" applyBorder="1" applyAlignment="1">
      <alignment horizontal="centerContinuous"/>
      <protection/>
    </xf>
    <xf numFmtId="169" fontId="10" fillId="0" borderId="46" xfId="31" applyFont="1" applyFill="1" applyBorder="1" applyAlignment="1">
      <alignment horizontal="centerContinuous"/>
      <protection/>
    </xf>
    <xf numFmtId="169" fontId="10" fillId="0" borderId="47" xfId="31" applyFont="1" applyFill="1" applyBorder="1">
      <alignment/>
      <protection/>
    </xf>
    <xf numFmtId="169" fontId="10" fillId="0" borderId="21" xfId="31" applyFont="1" applyFill="1" applyBorder="1" applyAlignment="1" applyProtection="1">
      <alignment horizontal="center"/>
      <protection/>
    </xf>
    <xf numFmtId="169" fontId="10" fillId="0" borderId="2" xfId="31" applyFont="1" applyFill="1" applyBorder="1" applyAlignment="1" applyProtection="1">
      <alignment horizontal="center"/>
      <protection/>
    </xf>
    <xf numFmtId="169" fontId="10" fillId="0" borderId="15" xfId="31" applyFont="1" applyFill="1" applyBorder="1" applyAlignment="1" applyProtection="1">
      <alignment horizontal="center"/>
      <protection/>
    </xf>
    <xf numFmtId="169" fontId="9" fillId="0" borderId="0" xfId="31" applyFont="1" applyFill="1" applyAlignment="1" quotePrefix="1">
      <alignment horizontal="left"/>
      <protection/>
    </xf>
    <xf numFmtId="169" fontId="9" fillId="0" borderId="0" xfId="31" applyFont="1" applyFill="1">
      <alignment/>
      <protection/>
    </xf>
    <xf numFmtId="0" fontId="8" fillId="0" borderId="0" xfId="29" applyFont="1" applyFill="1">
      <alignment/>
      <protection/>
    </xf>
    <xf numFmtId="0" fontId="15" fillId="0" borderId="0" xfId="34" applyFont="1" applyFill="1">
      <alignment/>
      <protection/>
    </xf>
    <xf numFmtId="0" fontId="16" fillId="0" borderId="0" xfId="34" applyFont="1" applyFill="1">
      <alignment/>
      <protection/>
    </xf>
    <xf numFmtId="0" fontId="15" fillId="0" borderId="0" xfId="34" applyFont="1" applyFill="1" applyAlignment="1">
      <alignment horizontal="center"/>
      <protection/>
    </xf>
    <xf numFmtId="3" fontId="15" fillId="0" borderId="0" xfId="34" applyNumberFormat="1" applyFont="1" applyFill="1" applyAlignment="1">
      <alignment horizontal="right"/>
      <protection/>
    </xf>
    <xf numFmtId="3" fontId="2" fillId="0" borderId="0" xfId="35" applyNumberFormat="1" applyFill="1" applyAlignment="1">
      <alignment horizontal="right"/>
      <protection/>
    </xf>
    <xf numFmtId="0" fontId="2" fillId="0" borderId="0" xfId="35" applyFill="1">
      <alignment/>
      <protection/>
    </xf>
    <xf numFmtId="0" fontId="29" fillId="0" borderId="48" xfId="33" applyFont="1" applyFill="1" applyBorder="1" applyAlignment="1">
      <alignment horizontal="center"/>
      <protection/>
    </xf>
    <xf numFmtId="0" fontId="29" fillId="0" borderId="11" xfId="33" applyFont="1" applyFill="1" applyBorder="1" applyAlignment="1">
      <alignment horizontal="center"/>
      <protection/>
    </xf>
    <xf numFmtId="0" fontId="29" fillId="0" borderId="4" xfId="33" applyFont="1" applyFill="1" applyBorder="1" applyAlignment="1">
      <alignment horizontal="center"/>
      <protection/>
    </xf>
    <xf numFmtId="3" fontId="29" fillId="0" borderId="4" xfId="33" applyNumberFormat="1" applyFont="1" applyFill="1" applyBorder="1" applyAlignment="1">
      <alignment horizontal="center"/>
      <protection/>
    </xf>
    <xf numFmtId="3" fontId="29" fillId="0" borderId="18" xfId="35" applyNumberFormat="1" applyFont="1" applyFill="1" applyBorder="1" applyAlignment="1">
      <alignment horizontal="center" wrapText="1"/>
      <protection/>
    </xf>
    <xf numFmtId="0" fontId="30" fillId="0" borderId="10" xfId="33" applyFont="1" applyFill="1" applyBorder="1" applyAlignment="1">
      <alignment wrapText="1"/>
      <protection/>
    </xf>
    <xf numFmtId="0" fontId="30" fillId="0" borderId="2" xfId="33" applyFont="1" applyFill="1" applyBorder="1" applyAlignment="1">
      <alignment horizontal="center"/>
      <protection/>
    </xf>
    <xf numFmtId="3" fontId="30" fillId="0" borderId="2" xfId="35" applyNumberFormat="1" applyFont="1" applyFill="1" applyBorder="1" applyAlignment="1">
      <alignment horizontal="right"/>
      <protection/>
    </xf>
    <xf numFmtId="184" fontId="30" fillId="0" borderId="2" xfId="33" applyNumberFormat="1" applyFont="1" applyFill="1" applyBorder="1" applyAlignment="1">
      <alignment horizontal="right"/>
      <protection/>
    </xf>
    <xf numFmtId="3" fontId="30" fillId="0" borderId="2" xfId="33" applyNumberFormat="1" applyFont="1" applyFill="1" applyBorder="1" applyAlignment="1">
      <alignment horizontal="right" wrapText="1"/>
      <protection/>
    </xf>
    <xf numFmtId="184" fontId="30" fillId="0" borderId="2" xfId="33" applyNumberFormat="1" applyFont="1" applyFill="1" applyBorder="1" applyAlignment="1">
      <alignment horizontal="right" wrapText="1"/>
      <protection/>
    </xf>
    <xf numFmtId="3" fontId="30" fillId="0" borderId="2" xfId="33" applyNumberFormat="1" applyFont="1" applyFill="1" applyBorder="1" applyAlignment="1">
      <alignment horizontal="right"/>
      <protection/>
    </xf>
    <xf numFmtId="3" fontId="30" fillId="0" borderId="15" xfId="35" applyNumberFormat="1" applyFont="1" applyFill="1" applyBorder="1" applyAlignment="1">
      <alignment horizontal="right"/>
      <protection/>
    </xf>
    <xf numFmtId="3" fontId="30" fillId="0" borderId="15" xfId="33" applyNumberFormat="1" applyFont="1" applyFill="1" applyBorder="1" applyAlignment="1">
      <alignment horizontal="right"/>
      <protection/>
    </xf>
    <xf numFmtId="0" fontId="30" fillId="0" borderId="20" xfId="36" applyFont="1" applyFill="1" applyBorder="1" applyAlignment="1">
      <alignment horizontal="left" vertical="justify" wrapText="1"/>
      <protection/>
    </xf>
    <xf numFmtId="0" fontId="30" fillId="0" borderId="21" xfId="33" applyFont="1" applyFill="1" applyBorder="1" applyAlignment="1">
      <alignment horizontal="center"/>
      <protection/>
    </xf>
    <xf numFmtId="3" fontId="30" fillId="0" borderId="21" xfId="36" applyNumberFormat="1" applyFont="1" applyFill="1" applyBorder="1" applyAlignment="1">
      <alignment horizontal="right"/>
      <protection/>
    </xf>
    <xf numFmtId="3" fontId="30" fillId="0" borderId="14" xfId="38" applyNumberFormat="1" applyFont="1" applyFill="1" applyBorder="1" applyAlignment="1">
      <alignment horizontal="right"/>
      <protection/>
    </xf>
    <xf numFmtId="0" fontId="30" fillId="0" borderId="10" xfId="36" applyFont="1" applyFill="1" applyBorder="1" applyAlignment="1">
      <alignment horizontal="left"/>
      <protection/>
    </xf>
    <xf numFmtId="0" fontId="30" fillId="0" borderId="2" xfId="35" applyFont="1" applyFill="1" applyBorder="1" applyAlignment="1">
      <alignment horizontal="center"/>
      <protection/>
    </xf>
    <xf numFmtId="3" fontId="30" fillId="0" borderId="2" xfId="36" applyNumberFormat="1" applyFont="1" applyFill="1" applyBorder="1" applyAlignment="1">
      <alignment horizontal="right"/>
      <protection/>
    </xf>
    <xf numFmtId="3" fontId="30" fillId="0" borderId="15" xfId="38" applyNumberFormat="1" applyFont="1" applyFill="1" applyBorder="1" applyAlignment="1">
      <alignment horizontal="right"/>
      <protection/>
    </xf>
    <xf numFmtId="0" fontId="29" fillId="0" borderId="11" xfId="33" applyFont="1" applyFill="1" applyBorder="1">
      <alignment/>
      <protection/>
    </xf>
    <xf numFmtId="0" fontId="29" fillId="0" borderId="4" xfId="35" applyFont="1" applyFill="1" applyBorder="1" applyAlignment="1">
      <alignment horizontal="center"/>
      <protection/>
    </xf>
    <xf numFmtId="3" fontId="29" fillId="0" borderId="4" xfId="35" applyNumberFormat="1" applyFont="1" applyFill="1" applyBorder="1" applyAlignment="1">
      <alignment horizontal="right"/>
      <protection/>
    </xf>
    <xf numFmtId="3" fontId="29" fillId="0" borderId="18" xfId="35" applyNumberFormat="1" applyFont="1" applyFill="1" applyBorder="1" applyAlignment="1">
      <alignment horizontal="right"/>
      <protection/>
    </xf>
    <xf numFmtId="3" fontId="2" fillId="0" borderId="0" xfId="35" applyNumberFormat="1" applyFill="1">
      <alignment/>
      <protection/>
    </xf>
    <xf numFmtId="0" fontId="30" fillId="0" borderId="20" xfId="36" applyFont="1" applyFill="1" applyBorder="1" applyAlignment="1">
      <alignment horizontal="left"/>
      <protection/>
    </xf>
    <xf numFmtId="0" fontId="30" fillId="0" borderId="21" xfId="35" applyFont="1" applyFill="1" applyBorder="1" applyAlignment="1">
      <alignment horizontal="center"/>
      <protection/>
    </xf>
    <xf numFmtId="3" fontId="30" fillId="0" borderId="21" xfId="35" applyNumberFormat="1" applyFont="1" applyFill="1" applyBorder="1" applyAlignment="1">
      <alignment horizontal="right"/>
      <protection/>
    </xf>
    <xf numFmtId="3" fontId="30" fillId="0" borderId="14" xfId="35" applyNumberFormat="1" applyFont="1" applyFill="1" applyBorder="1">
      <alignment/>
      <protection/>
    </xf>
    <xf numFmtId="0" fontId="30" fillId="0" borderId="10" xfId="36" applyFont="1" applyFill="1" applyBorder="1" applyAlignment="1">
      <alignment horizontal="left" vertical="justify" wrapText="1"/>
      <protection/>
    </xf>
    <xf numFmtId="3" fontId="30" fillId="0" borderId="15" xfId="35" applyNumberFormat="1" applyFont="1" applyFill="1" applyBorder="1">
      <alignment/>
      <protection/>
    </xf>
    <xf numFmtId="0" fontId="30" fillId="0" borderId="15" xfId="35" applyFont="1" applyFill="1" applyBorder="1">
      <alignment/>
      <protection/>
    </xf>
    <xf numFmtId="3" fontId="30" fillId="0" borderId="2" xfId="33" applyNumberFormat="1" applyFont="1" applyFill="1" applyBorder="1">
      <alignment/>
      <protection/>
    </xf>
    <xf numFmtId="0" fontId="30" fillId="0" borderId="10" xfId="38" applyFont="1" applyFill="1" applyBorder="1" applyAlignment="1">
      <alignment wrapText="1"/>
      <protection/>
    </xf>
    <xf numFmtId="0" fontId="30" fillId="0" borderId="10" xfId="36" applyFont="1" applyFill="1" applyBorder="1" applyAlignment="1">
      <alignment wrapText="1"/>
      <protection/>
    </xf>
    <xf numFmtId="0" fontId="30" fillId="0" borderId="2" xfId="36" applyFont="1" applyFill="1" applyBorder="1" applyAlignment="1">
      <alignment horizontal="center"/>
      <protection/>
    </xf>
    <xf numFmtId="3" fontId="30" fillId="0" borderId="2" xfId="36" applyNumberFormat="1" applyFont="1" applyFill="1" applyBorder="1">
      <alignment/>
      <protection/>
    </xf>
    <xf numFmtId="0" fontId="30" fillId="0" borderId="2" xfId="35" applyFont="1" applyFill="1" applyBorder="1">
      <alignment/>
      <protection/>
    </xf>
    <xf numFmtId="0" fontId="30" fillId="0" borderId="22" xfId="36" applyFont="1" applyFill="1" applyBorder="1" applyAlignment="1">
      <alignment wrapText="1"/>
      <protection/>
    </xf>
    <xf numFmtId="0" fontId="30" fillId="0" borderId="23" xfId="36" applyFont="1" applyFill="1" applyBorder="1" applyAlignment="1">
      <alignment horizontal="center"/>
      <protection/>
    </xf>
    <xf numFmtId="3" fontId="30" fillId="0" borderId="23" xfId="36" applyNumberFormat="1" applyFont="1" applyFill="1" applyBorder="1">
      <alignment/>
      <protection/>
    </xf>
    <xf numFmtId="3" fontId="30" fillId="0" borderId="23" xfId="35" applyNumberFormat="1" applyFont="1" applyFill="1" applyBorder="1" applyAlignment="1">
      <alignment horizontal="right"/>
      <protection/>
    </xf>
    <xf numFmtId="0" fontId="30" fillId="0" borderId="24" xfId="35" applyFont="1" applyFill="1" applyBorder="1">
      <alignment/>
      <protection/>
    </xf>
    <xf numFmtId="0" fontId="29" fillId="0" borderId="49" xfId="35" applyFont="1" applyFill="1" applyBorder="1" applyAlignment="1">
      <alignment horizontal="center"/>
      <protection/>
    </xf>
    <xf numFmtId="3" fontId="29" fillId="0" borderId="49" xfId="35" applyNumberFormat="1" applyFont="1" applyFill="1" applyBorder="1" applyAlignment="1">
      <alignment horizontal="right"/>
      <protection/>
    </xf>
    <xf numFmtId="3" fontId="29" fillId="0" borderId="19" xfId="35" applyNumberFormat="1" applyFont="1" applyFill="1" applyBorder="1" applyAlignment="1">
      <alignment horizontal="right"/>
      <protection/>
    </xf>
    <xf numFmtId="0" fontId="2" fillId="0" borderId="0" xfId="35" applyFill="1" applyAlignment="1">
      <alignment horizontal="center"/>
      <protection/>
    </xf>
    <xf numFmtId="0" fontId="2" fillId="0" borderId="0" xfId="35" applyFill="1" applyBorder="1">
      <alignment/>
      <protection/>
    </xf>
    <xf numFmtId="0" fontId="2" fillId="0" borderId="48" xfId="35" applyFill="1" applyBorder="1">
      <alignment/>
      <protection/>
    </xf>
    <xf numFmtId="0" fontId="30" fillId="0" borderId="50" xfId="36" applyFont="1" applyFill="1" applyBorder="1" applyAlignment="1">
      <alignment horizontal="center"/>
      <protection/>
    </xf>
    <xf numFmtId="0" fontId="30" fillId="0" borderId="50" xfId="33" applyFont="1" applyFill="1" applyBorder="1" applyAlignment="1">
      <alignment horizontal="center"/>
      <protection/>
    </xf>
    <xf numFmtId="49" fontId="30" fillId="0" borderId="47" xfId="36" applyNumberFormat="1" applyFont="1" applyFill="1" applyBorder="1" applyAlignment="1">
      <alignment horizontal="center"/>
      <protection/>
    </xf>
    <xf numFmtId="49" fontId="30" fillId="0" borderId="50" xfId="36" applyNumberFormat="1" applyFont="1" applyFill="1" applyBorder="1" applyAlignment="1">
      <alignment horizontal="center"/>
      <protection/>
    </xf>
    <xf numFmtId="0" fontId="31" fillId="0" borderId="27" xfId="35" applyFont="1" applyFill="1" applyBorder="1">
      <alignment/>
      <protection/>
    </xf>
    <xf numFmtId="0" fontId="30" fillId="0" borderId="50" xfId="38" applyFont="1" applyFill="1" applyBorder="1" applyAlignment="1">
      <alignment horizontal="center"/>
      <protection/>
    </xf>
    <xf numFmtId="0" fontId="30" fillId="0" borderId="50" xfId="33" applyFont="1" applyFill="1" applyBorder="1" applyAlignment="1">
      <alignment horizontal="center" wrapText="1"/>
      <protection/>
    </xf>
    <xf numFmtId="0" fontId="30" fillId="0" borderId="51" xfId="33" applyFont="1" applyFill="1" applyBorder="1" applyAlignment="1">
      <alignment horizontal="center" wrapText="1"/>
      <protection/>
    </xf>
    <xf numFmtId="0" fontId="29" fillId="0" borderId="48" xfId="33" applyFont="1" applyFill="1" applyBorder="1">
      <alignment/>
      <protection/>
    </xf>
    <xf numFmtId="3" fontId="8" fillId="0" borderId="0" xfId="37" applyNumberFormat="1" applyFont="1" applyFill="1" applyBorder="1">
      <alignment/>
      <protection/>
    </xf>
    <xf numFmtId="176" fontId="8" fillId="0" borderId="0" xfId="37" applyNumberFormat="1" applyFont="1" applyFill="1" applyBorder="1">
      <alignment/>
      <protection/>
    </xf>
    <xf numFmtId="1" fontId="8" fillId="0" borderId="40" xfId="37" applyNumberFormat="1" applyFont="1" applyFill="1" applyBorder="1" applyAlignment="1">
      <alignment horizontal="center"/>
      <protection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3" fontId="30" fillId="0" borderId="24" xfId="35" applyNumberFormat="1" applyFont="1" applyFill="1" applyBorder="1" applyAlignment="1">
      <alignment horizontal="right"/>
      <protection/>
    </xf>
    <xf numFmtId="3" fontId="2" fillId="0" borderId="14" xfId="35" applyNumberFormat="1" applyBorder="1" applyAlignment="1">
      <alignment horizontal="right"/>
      <protection/>
    </xf>
    <xf numFmtId="3" fontId="2" fillId="0" borderId="14" xfId="35" applyNumberFormat="1" applyFill="1" applyBorder="1" applyAlignment="1">
      <alignment horizontal="right"/>
      <protection/>
    </xf>
    <xf numFmtId="0" fontId="8" fillId="0" borderId="10" xfId="37" applyFont="1" applyFill="1" applyBorder="1">
      <alignment/>
      <protection/>
    </xf>
    <xf numFmtId="3" fontId="8" fillId="0" borderId="21" xfId="37" applyNumberFormat="1" applyFont="1" applyFill="1" applyBorder="1">
      <alignment/>
      <protection/>
    </xf>
    <xf numFmtId="10" fontId="8" fillId="0" borderId="15" xfId="41" applyNumberFormat="1" applyFont="1" applyFill="1" applyBorder="1" applyAlignment="1">
      <alignment horizontal="right"/>
    </xf>
    <xf numFmtId="0" fontId="12" fillId="0" borderId="11" xfId="37" applyFont="1" applyFill="1" applyBorder="1">
      <alignment/>
      <protection/>
    </xf>
    <xf numFmtId="10" fontId="12" fillId="0" borderId="18" xfId="41" applyNumberFormat="1" applyFont="1" applyFill="1" applyBorder="1" applyAlignment="1">
      <alignment horizontal="right"/>
    </xf>
    <xf numFmtId="170" fontId="8" fillId="0" borderId="2" xfId="37" applyNumberFormat="1" applyFont="1" applyFill="1" applyBorder="1" applyAlignment="1">
      <alignment horizontal="center"/>
      <protection/>
    </xf>
    <xf numFmtId="10" fontId="8" fillId="0" borderId="15" xfId="41" applyNumberFormat="1" applyFont="1" applyFill="1" applyBorder="1" applyAlignment="1">
      <alignment horizontal="center"/>
    </xf>
    <xf numFmtId="0" fontId="8" fillId="0" borderId="9" xfId="37" applyFont="1" applyFill="1" applyBorder="1">
      <alignment/>
      <protection/>
    </xf>
    <xf numFmtId="3" fontId="8" fillId="0" borderId="0" xfId="37" applyNumberFormat="1" applyFont="1" applyFill="1">
      <alignment/>
      <protection/>
    </xf>
    <xf numFmtId="170" fontId="9" fillId="0" borderId="0" xfId="37" applyNumberFormat="1" applyFont="1" applyFill="1">
      <alignment/>
      <protection/>
    </xf>
    <xf numFmtId="179" fontId="9" fillId="0" borderId="0" xfId="37" applyNumberFormat="1" applyFont="1" applyFill="1">
      <alignment/>
      <protection/>
    </xf>
    <xf numFmtId="180" fontId="9" fillId="0" borderId="0" xfId="37" applyNumberFormat="1" applyFont="1" applyFill="1">
      <alignment/>
      <protection/>
    </xf>
    <xf numFmtId="0" fontId="12" fillId="0" borderId="0" xfId="0" applyFont="1" applyFill="1" applyAlignment="1">
      <alignment/>
    </xf>
    <xf numFmtId="169" fontId="8" fillId="0" borderId="0" xfId="29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183" fontId="9" fillId="0" borderId="0" xfId="37" applyNumberFormat="1" applyFont="1" applyFill="1">
      <alignment/>
      <protection/>
    </xf>
    <xf numFmtId="1" fontId="8" fillId="0" borderId="2" xfId="37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3" fontId="0" fillId="0" borderId="2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/>
    </xf>
    <xf numFmtId="10" fontId="0" fillId="0" borderId="15" xfId="0" applyNumberFormat="1" applyBorder="1" applyAlignment="1">
      <alignment/>
    </xf>
    <xf numFmtId="3" fontId="0" fillId="0" borderId="29" xfId="0" applyNumberFormat="1" applyBorder="1" applyAlignment="1">
      <alignment/>
    </xf>
    <xf numFmtId="10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8" fillId="0" borderId="20" xfId="37" applyFont="1" applyFill="1" applyBorder="1">
      <alignment/>
      <protection/>
    </xf>
    <xf numFmtId="170" fontId="8" fillId="0" borderId="21" xfId="37" applyNumberFormat="1" applyFont="1" applyFill="1" applyBorder="1" applyAlignment="1">
      <alignment horizontal="center"/>
      <protection/>
    </xf>
    <xf numFmtId="3" fontId="8" fillId="0" borderId="1" xfId="37" applyNumberFormat="1" applyFont="1" applyFill="1" applyBorder="1">
      <alignment/>
      <protection/>
    </xf>
    <xf numFmtId="10" fontId="8" fillId="0" borderId="13" xfId="41" applyNumberFormat="1" applyFont="1" applyFill="1" applyBorder="1" applyAlignment="1">
      <alignment horizontal="center"/>
    </xf>
    <xf numFmtId="185" fontId="9" fillId="0" borderId="0" xfId="37" applyNumberFormat="1" applyFont="1" applyFill="1">
      <alignment/>
      <protection/>
    </xf>
    <xf numFmtId="187" fontId="9" fillId="0" borderId="0" xfId="37" applyNumberFormat="1" applyFont="1" applyFill="1">
      <alignment/>
      <protection/>
    </xf>
    <xf numFmtId="173" fontId="9" fillId="0" borderId="0" xfId="37" applyNumberFormat="1" applyFont="1" applyFill="1">
      <alignment/>
      <protection/>
    </xf>
    <xf numFmtId="0" fontId="16" fillId="0" borderId="0" xfId="0" applyFont="1" applyFill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16" fillId="0" borderId="25" xfId="0" applyFont="1" applyFill="1" applyBorder="1" applyAlignment="1">
      <alignment horizontal="left"/>
    </xf>
    <xf numFmtId="0" fontId="16" fillId="0" borderId="58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36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2" fillId="0" borderId="42" xfId="0" applyFont="1" applyFill="1" applyBorder="1" applyAlignment="1">
      <alignment horizontal="left"/>
    </xf>
    <xf numFmtId="0" fontId="16" fillId="0" borderId="5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centerContinuous"/>
    </xf>
    <xf numFmtId="0" fontId="16" fillId="0" borderId="47" xfId="0" applyFont="1" applyBorder="1" applyAlignment="1">
      <alignment horizontal="left"/>
    </xf>
    <xf numFmtId="3" fontId="16" fillId="0" borderId="60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16" fillId="0" borderId="60" xfId="0" applyNumberFormat="1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22" fillId="0" borderId="60" xfId="0" applyNumberFormat="1" applyFont="1" applyBorder="1" applyAlignment="1">
      <alignment/>
    </xf>
    <xf numFmtId="3" fontId="22" fillId="0" borderId="6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6" fillId="0" borderId="42" xfId="0" applyFont="1" applyBorder="1" applyAlignment="1">
      <alignment horizontal="left"/>
    </xf>
    <xf numFmtId="3" fontId="16" fillId="0" borderId="59" xfId="0" applyNumberFormat="1" applyFont="1" applyBorder="1" applyAlignment="1">
      <alignment/>
    </xf>
    <xf numFmtId="0" fontId="16" fillId="0" borderId="55" xfId="0" applyFont="1" applyBorder="1" applyAlignment="1">
      <alignment horizontal="left"/>
    </xf>
    <xf numFmtId="3" fontId="16" fillId="0" borderId="61" xfId="0" applyNumberFormat="1" applyFont="1" applyBorder="1" applyAlignment="1">
      <alignment/>
    </xf>
    <xf numFmtId="169" fontId="9" fillId="0" borderId="22" xfId="31" applyFont="1" applyFill="1" applyBorder="1" applyAlignment="1" applyProtection="1">
      <alignment horizontal="left"/>
      <protection/>
    </xf>
    <xf numFmtId="168" fontId="9" fillId="0" borderId="23" xfId="30" applyNumberFormat="1" applyFont="1" applyFill="1" applyBorder="1" applyAlignment="1">
      <alignment horizontal="center"/>
      <protection/>
    </xf>
    <xf numFmtId="3" fontId="9" fillId="0" borderId="54" xfId="30" applyNumberFormat="1" applyFont="1" applyFill="1" applyBorder="1" applyAlignment="1">
      <alignment horizontal="right"/>
      <protection/>
    </xf>
    <xf numFmtId="172" fontId="9" fillId="0" borderId="23" xfId="31" applyNumberFormat="1" applyFont="1" applyFill="1" applyBorder="1" applyAlignment="1" applyProtection="1">
      <alignment horizontal="right"/>
      <protection/>
    </xf>
    <xf numFmtId="176" fontId="9" fillId="0" borderId="23" xfId="31" applyNumberFormat="1" applyFont="1" applyFill="1" applyBorder="1" applyProtection="1">
      <alignment/>
      <protection/>
    </xf>
    <xf numFmtId="178" fontId="9" fillId="0" borderId="54" xfId="41" applyNumberFormat="1" applyFont="1" applyFill="1" applyBorder="1" applyAlignment="1" applyProtection="1">
      <alignment/>
      <protection/>
    </xf>
    <xf numFmtId="169" fontId="11" fillId="0" borderId="7" xfId="31" applyFont="1" applyFill="1" applyBorder="1" applyAlignment="1" applyProtection="1">
      <alignment horizontal="left"/>
      <protection/>
    </xf>
    <xf numFmtId="168" fontId="11" fillId="0" borderId="3" xfId="30" applyNumberFormat="1" applyFont="1" applyFill="1" applyBorder="1" applyAlignment="1">
      <alignment horizontal="center"/>
      <protection/>
    </xf>
    <xf numFmtId="3" fontId="11" fillId="0" borderId="62" xfId="30" applyNumberFormat="1" applyFont="1" applyFill="1" applyBorder="1" applyAlignment="1">
      <alignment horizontal="right"/>
      <protection/>
    </xf>
    <xf numFmtId="3" fontId="11" fillId="0" borderId="3" xfId="31" applyNumberFormat="1" applyFont="1" applyFill="1" applyBorder="1" applyAlignment="1" applyProtection="1">
      <alignment horizontal="right"/>
      <protection/>
    </xf>
    <xf numFmtId="172" fontId="11" fillId="0" borderId="62" xfId="31" applyNumberFormat="1" applyFont="1" applyFill="1" applyBorder="1" applyAlignment="1" applyProtection="1">
      <alignment horizontal="right"/>
      <protection/>
    </xf>
    <xf numFmtId="178" fontId="11" fillId="0" borderId="62" xfId="41" applyNumberFormat="1" applyFont="1" applyFill="1" applyBorder="1" applyAlignment="1" applyProtection="1">
      <alignment/>
      <protection/>
    </xf>
    <xf numFmtId="178" fontId="11" fillId="0" borderId="12" xfId="41" applyNumberFormat="1" applyFont="1" applyFill="1" applyBorder="1" applyAlignment="1" applyProtection="1">
      <alignment/>
      <protection/>
    </xf>
    <xf numFmtId="169" fontId="9" fillId="0" borderId="7" xfId="31" applyFont="1" applyFill="1" applyBorder="1" applyAlignment="1" applyProtection="1">
      <alignment horizontal="left"/>
      <protection/>
    </xf>
    <xf numFmtId="168" fontId="9" fillId="0" borderId="3" xfId="30" applyNumberFormat="1" applyFont="1" applyFill="1" applyBorder="1" applyAlignment="1">
      <alignment horizontal="center"/>
      <protection/>
    </xf>
    <xf numFmtId="3" fontId="9" fillId="0" borderId="62" xfId="30" applyNumberFormat="1" applyFont="1" applyFill="1" applyBorder="1" applyAlignment="1">
      <alignment horizontal="right"/>
      <protection/>
    </xf>
    <xf numFmtId="172" fontId="9" fillId="0" borderId="3" xfId="31" applyNumberFormat="1" applyFont="1" applyFill="1" applyBorder="1" applyAlignment="1" applyProtection="1">
      <alignment horizontal="right"/>
      <protection/>
    </xf>
    <xf numFmtId="178" fontId="9" fillId="0" borderId="62" xfId="41" applyNumberFormat="1" applyFont="1" applyFill="1" applyBorder="1" applyAlignment="1" applyProtection="1">
      <alignment/>
      <protection/>
    </xf>
    <xf numFmtId="172" fontId="9" fillId="0" borderId="3" xfId="37" applyNumberFormat="1" applyFont="1" applyFill="1" applyBorder="1" applyAlignment="1">
      <alignment horizontal="right"/>
      <protection/>
    </xf>
    <xf numFmtId="172" fontId="9" fillId="0" borderId="62" xfId="30" applyNumberFormat="1" applyFont="1" applyFill="1" applyBorder="1" applyAlignment="1">
      <alignment horizontal="right"/>
      <protection/>
    </xf>
    <xf numFmtId="176" fontId="9" fillId="0" borderId="62" xfId="30" applyNumberFormat="1" applyFont="1" applyFill="1" applyBorder="1" applyAlignment="1">
      <alignment horizontal="right"/>
      <protection/>
    </xf>
    <xf numFmtId="3" fontId="9" fillId="0" borderId="0" xfId="30" applyNumberFormat="1" applyFont="1" applyFill="1" applyBorder="1" applyAlignment="1">
      <alignment horizontal="center"/>
      <protection/>
    </xf>
    <xf numFmtId="172" fontId="9" fillId="0" borderId="3" xfId="30" applyNumberFormat="1" applyFont="1" applyFill="1" applyBorder="1" applyAlignment="1">
      <alignment horizontal="right"/>
      <protection/>
    </xf>
    <xf numFmtId="178" fontId="9" fillId="0" borderId="62" xfId="41" applyNumberFormat="1" applyFont="1" applyFill="1" applyBorder="1" applyAlignment="1" applyProtection="1">
      <alignment horizontal="center"/>
      <protection/>
    </xf>
    <xf numFmtId="178" fontId="9" fillId="0" borderId="12" xfId="41" applyNumberFormat="1" applyFont="1" applyFill="1" applyBorder="1" applyAlignment="1" applyProtection="1">
      <alignment horizontal="center"/>
      <protection/>
    </xf>
    <xf numFmtId="176" fontId="11" fillId="0" borderId="62" xfId="31" applyNumberFormat="1" applyFont="1" applyFill="1" applyBorder="1" applyProtection="1">
      <alignment/>
      <protection/>
    </xf>
    <xf numFmtId="0" fontId="9" fillId="0" borderId="7" xfId="0" applyFont="1" applyFill="1" applyBorder="1" applyAlignment="1">
      <alignment/>
    </xf>
    <xf numFmtId="172" fontId="11" fillId="0" borderId="62" xfId="30" applyNumberFormat="1" applyFont="1" applyFill="1" applyBorder="1" applyAlignment="1">
      <alignment horizontal="right"/>
      <protection/>
    </xf>
    <xf numFmtId="176" fontId="11" fillId="0" borderId="62" xfId="30" applyNumberFormat="1" applyFont="1" applyFill="1" applyBorder="1" applyAlignment="1">
      <alignment horizontal="right"/>
      <protection/>
    </xf>
    <xf numFmtId="169" fontId="11" fillId="0" borderId="28" xfId="31" applyFont="1" applyFill="1" applyBorder="1">
      <alignment/>
      <protection/>
    </xf>
    <xf numFmtId="168" fontId="11" fillId="0" borderId="29" xfId="30" applyNumberFormat="1" applyFont="1" applyFill="1" applyBorder="1" applyAlignment="1">
      <alignment horizontal="center"/>
      <protection/>
    </xf>
    <xf numFmtId="3" fontId="11" fillId="0" borderId="29" xfId="30" applyNumberFormat="1" applyFont="1" applyFill="1" applyBorder="1" applyAlignment="1">
      <alignment horizontal="right"/>
      <protection/>
    </xf>
    <xf numFmtId="172" fontId="11" fillId="0" borderId="29" xfId="30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25" xfId="0" applyFont="1" applyFill="1" applyBorder="1" applyAlignment="1">
      <alignment/>
    </xf>
    <xf numFmtId="0" fontId="19" fillId="0" borderId="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8" fillId="0" borderId="63" xfId="0" applyFont="1" applyFill="1" applyBorder="1" applyAlignment="1">
      <alignment/>
    </xf>
    <xf numFmtId="0" fontId="19" fillId="0" borderId="6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/>
    </xf>
    <xf numFmtId="0" fontId="18" fillId="0" borderId="27" xfId="0" applyFont="1" applyFill="1" applyBorder="1" applyAlignment="1">
      <alignment/>
    </xf>
    <xf numFmtId="3" fontId="18" fillId="0" borderId="7" xfId="0" applyNumberFormat="1" applyFont="1" applyFill="1" applyBorder="1" applyAlignment="1">
      <alignment/>
    </xf>
    <xf numFmtId="3" fontId="18" fillId="0" borderId="3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" fontId="18" fillId="0" borderId="7" xfId="0" applyNumberFormat="1" applyFont="1" applyFill="1" applyBorder="1" applyAlignment="1">
      <alignment horizontal="center"/>
    </xf>
    <xf numFmtId="172" fontId="18" fillId="0" borderId="3" xfId="0" applyNumberFormat="1" applyFont="1" applyFill="1" applyBorder="1" applyAlignment="1">
      <alignment horizontal="center"/>
    </xf>
    <xf numFmtId="172" fontId="18" fillId="0" borderId="17" xfId="0" applyNumberFormat="1" applyFont="1" applyFill="1" applyBorder="1" applyAlignment="1">
      <alignment horizontal="center"/>
    </xf>
    <xf numFmtId="172" fontId="18" fillId="0" borderId="0" xfId="0" applyNumberFormat="1" applyFont="1" applyFill="1" applyAlignment="1">
      <alignment/>
    </xf>
    <xf numFmtId="3" fontId="18" fillId="0" borderId="3" xfId="0" applyNumberFormat="1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1" xfId="0" applyFont="1" applyFill="1" applyBorder="1" applyAlignment="1">
      <alignment/>
    </xf>
    <xf numFmtId="3" fontId="18" fillId="0" borderId="22" xfId="0" applyNumberFormat="1" applyFont="1" applyFill="1" applyBorder="1" applyAlignment="1">
      <alignment horizontal="center"/>
    </xf>
    <xf numFmtId="172" fontId="18" fillId="0" borderId="23" xfId="0" applyNumberFormat="1" applyFont="1" applyFill="1" applyBorder="1" applyAlignment="1">
      <alignment horizontal="center"/>
    </xf>
    <xf numFmtId="172" fontId="18" fillId="0" borderId="24" xfId="0" applyNumberFormat="1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172" fontId="18" fillId="0" borderId="2" xfId="0" applyNumberFormat="1" applyFont="1" applyFill="1" applyBorder="1" applyAlignment="1">
      <alignment horizontal="center"/>
    </xf>
    <xf numFmtId="175" fontId="18" fillId="0" borderId="2" xfId="0" applyNumberFormat="1" applyFont="1" applyFill="1" applyBorder="1" applyAlignment="1">
      <alignment horizontal="center"/>
    </xf>
    <xf numFmtId="172" fontId="18" fillId="0" borderId="15" xfId="0" applyNumberFormat="1" applyFont="1" applyFill="1" applyBorder="1" applyAlignment="1">
      <alignment horizontal="center"/>
    </xf>
    <xf numFmtId="0" fontId="2" fillId="0" borderId="0" xfId="32" applyFont="1" applyFill="1" applyBorder="1">
      <alignment/>
      <protection/>
    </xf>
    <xf numFmtId="3" fontId="18" fillId="0" borderId="23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3" fontId="19" fillId="0" borderId="7" xfId="0" applyNumberFormat="1" applyFont="1" applyFill="1" applyBorder="1" applyAlignment="1">
      <alignment horizontal="center"/>
    </xf>
    <xf numFmtId="172" fontId="19" fillId="0" borderId="3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21" xfId="0" applyNumberFormat="1" applyFont="1" applyFill="1" applyBorder="1" applyAlignment="1">
      <alignment horizontal="center"/>
    </xf>
    <xf numFmtId="172" fontId="18" fillId="0" borderId="21" xfId="0" applyNumberFormat="1" applyFont="1" applyFill="1" applyBorder="1" applyAlignment="1">
      <alignment horizontal="center"/>
    </xf>
    <xf numFmtId="172" fontId="18" fillId="0" borderId="14" xfId="0" applyNumberFormat="1" applyFont="1" applyFill="1" applyBorder="1" applyAlignment="1">
      <alignment horizontal="center"/>
    </xf>
    <xf numFmtId="175" fontId="18" fillId="0" borderId="0" xfId="0" applyNumberFormat="1" applyFont="1" applyFill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3" fontId="19" fillId="0" borderId="8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>
      <alignment horizontal="center"/>
    </xf>
    <xf numFmtId="172" fontId="18" fillId="0" borderId="31" xfId="0" applyNumberFormat="1" applyFont="1" applyFill="1" applyBorder="1" applyAlignment="1">
      <alignment horizontal="center"/>
    </xf>
    <xf numFmtId="172" fontId="19" fillId="0" borderId="66" xfId="0" applyNumberFormat="1" applyFont="1" applyFill="1" applyBorder="1" applyAlignment="1">
      <alignment horizontal="center"/>
    </xf>
    <xf numFmtId="172" fontId="19" fillId="0" borderId="32" xfId="0" applyNumberFormat="1" applyFont="1" applyFill="1" applyBorder="1" applyAlignment="1">
      <alignment horizontal="center"/>
    </xf>
    <xf numFmtId="172" fontId="9" fillId="0" borderId="62" xfId="31" applyNumberFormat="1" applyFont="1" applyFill="1" applyBorder="1" applyProtection="1">
      <alignment/>
      <protection/>
    </xf>
    <xf numFmtId="172" fontId="9" fillId="0" borderId="62" xfId="31" applyNumberFormat="1" applyFont="1" applyFill="1" applyBorder="1" applyAlignment="1" applyProtection="1">
      <alignment horizontal="right"/>
      <protection/>
    </xf>
    <xf numFmtId="176" fontId="11" fillId="0" borderId="3" xfId="31" applyNumberFormat="1" applyFont="1" applyFill="1" applyBorder="1" applyProtection="1">
      <alignment/>
      <protection/>
    </xf>
    <xf numFmtId="176" fontId="9" fillId="0" borderId="62" xfId="31" applyNumberFormat="1" applyFont="1" applyFill="1" applyBorder="1" applyProtection="1">
      <alignment/>
      <protection/>
    </xf>
    <xf numFmtId="176" fontId="9" fillId="0" borderId="3" xfId="31" applyNumberFormat="1" applyFont="1" applyFill="1" applyBorder="1" applyProtection="1">
      <alignment/>
      <protection/>
    </xf>
    <xf numFmtId="176" fontId="11" fillId="0" borderId="29" xfId="30" applyNumberFormat="1" applyFont="1" applyFill="1" applyBorder="1" applyAlignment="1">
      <alignment horizontal="right"/>
      <protection/>
    </xf>
    <xf numFmtId="178" fontId="9" fillId="0" borderId="12" xfId="41" applyNumberFormat="1" applyFont="1" applyFill="1" applyBorder="1" applyAlignment="1" applyProtection="1">
      <alignment/>
      <protection/>
    </xf>
    <xf numFmtId="178" fontId="11" fillId="0" borderId="29" xfId="41" applyNumberFormat="1" applyFont="1" applyFill="1" applyBorder="1" applyAlignment="1" applyProtection="1">
      <alignment/>
      <protection/>
    </xf>
    <xf numFmtId="169" fontId="11" fillId="0" borderId="0" xfId="31" applyFont="1" applyFill="1" applyBorder="1">
      <alignment/>
      <protection/>
    </xf>
    <xf numFmtId="168" fontId="11" fillId="0" borderId="0" xfId="30" applyNumberFormat="1" applyFont="1" applyFill="1" applyBorder="1" applyAlignment="1">
      <alignment horizontal="center"/>
      <protection/>
    </xf>
    <xf numFmtId="3" fontId="11" fillId="0" borderId="0" xfId="30" applyNumberFormat="1" applyFont="1" applyFill="1" applyBorder="1" applyAlignment="1">
      <alignment horizontal="right"/>
      <protection/>
    </xf>
    <xf numFmtId="172" fontId="11" fillId="0" borderId="0" xfId="30" applyNumberFormat="1" applyFont="1" applyFill="1" applyBorder="1" applyAlignment="1">
      <alignment horizontal="right"/>
      <protection/>
    </xf>
    <xf numFmtId="176" fontId="11" fillId="0" borderId="0" xfId="30" applyNumberFormat="1" applyFont="1" applyFill="1" applyBorder="1" applyAlignment="1">
      <alignment horizontal="right"/>
      <protection/>
    </xf>
    <xf numFmtId="178" fontId="11" fillId="0" borderId="0" xfId="41" applyNumberFormat="1" applyFont="1" applyFill="1" applyBorder="1" applyAlignment="1" applyProtection="1">
      <alignment/>
      <protection/>
    </xf>
    <xf numFmtId="178" fontId="9" fillId="0" borderId="67" xfId="41" applyNumberFormat="1" applyFont="1" applyFill="1" applyBorder="1" applyAlignment="1" applyProtection="1">
      <alignment/>
      <protection/>
    </xf>
    <xf numFmtId="178" fontId="11" fillId="0" borderId="30" xfId="41" applyNumberFormat="1" applyFont="1" applyFill="1" applyBorder="1" applyAlignment="1" applyProtection="1">
      <alignment/>
      <protection/>
    </xf>
    <xf numFmtId="187" fontId="18" fillId="0" borderId="17" xfId="0" applyNumberFormat="1" applyFont="1" applyFill="1" applyBorder="1" applyAlignment="1">
      <alignment horizontal="center"/>
    </xf>
    <xf numFmtId="176" fontId="19" fillId="0" borderId="66" xfId="0" applyNumberFormat="1" applyFont="1" applyFill="1" applyBorder="1" applyAlignment="1">
      <alignment horizontal="center"/>
    </xf>
    <xf numFmtId="0" fontId="28" fillId="0" borderId="0" xfId="32" applyFont="1">
      <alignment/>
      <protection/>
    </xf>
    <xf numFmtId="0" fontId="28" fillId="0" borderId="0" xfId="32" applyFont="1" applyAlignment="1">
      <alignment horizontal="center"/>
      <protection/>
    </xf>
    <xf numFmtId="0" fontId="2" fillId="0" borderId="0" xfId="32">
      <alignment/>
      <protection/>
    </xf>
    <xf numFmtId="0" fontId="28" fillId="0" borderId="48" xfId="32" applyFont="1" applyBorder="1" applyAlignment="1">
      <alignment horizontal="center"/>
      <protection/>
    </xf>
    <xf numFmtId="0" fontId="28" fillId="0" borderId="68" xfId="32" applyFont="1" applyBorder="1" applyAlignment="1">
      <alignment horizontal="center"/>
      <protection/>
    </xf>
    <xf numFmtId="0" fontId="28" fillId="0" borderId="19" xfId="32" applyFont="1" applyBorder="1" applyAlignment="1">
      <alignment horizontal="center"/>
      <protection/>
    </xf>
    <xf numFmtId="0" fontId="28" fillId="0" borderId="47" xfId="32" applyFont="1" applyBorder="1" applyAlignment="1">
      <alignment horizontal="center"/>
      <protection/>
    </xf>
    <xf numFmtId="0" fontId="28" fillId="0" borderId="47" xfId="32" applyFont="1" applyBorder="1">
      <alignment/>
      <protection/>
    </xf>
    <xf numFmtId="0" fontId="28" fillId="0" borderId="60" xfId="32" applyFont="1" applyBorder="1" applyAlignment="1">
      <alignment horizontal="center"/>
      <protection/>
    </xf>
    <xf numFmtId="3" fontId="2" fillId="0" borderId="60" xfId="32" applyNumberFormat="1" applyFont="1" applyBorder="1" applyAlignment="1">
      <alignment horizontal="center"/>
      <protection/>
    </xf>
    <xf numFmtId="3" fontId="2" fillId="0" borderId="69" xfId="32" applyNumberFormat="1" applyBorder="1">
      <alignment/>
      <protection/>
    </xf>
    <xf numFmtId="0" fontId="28" fillId="0" borderId="50" xfId="32" applyFont="1" applyBorder="1" applyAlignment="1">
      <alignment horizontal="center"/>
      <protection/>
    </xf>
    <xf numFmtId="0" fontId="28" fillId="0" borderId="50" xfId="32" applyFont="1" applyBorder="1">
      <alignment/>
      <protection/>
    </xf>
    <xf numFmtId="3" fontId="2" fillId="0" borderId="70" xfId="32" applyNumberFormat="1" applyBorder="1">
      <alignment/>
      <protection/>
    </xf>
    <xf numFmtId="0" fontId="28" fillId="0" borderId="51" xfId="32" applyFont="1" applyBorder="1" applyAlignment="1">
      <alignment horizontal="center"/>
      <protection/>
    </xf>
    <xf numFmtId="0" fontId="28" fillId="0" borderId="51" xfId="32" applyFont="1" applyBorder="1">
      <alignment/>
      <protection/>
    </xf>
    <xf numFmtId="3" fontId="2" fillId="0" borderId="71" xfId="32" applyNumberFormat="1" applyFont="1" applyBorder="1" applyAlignment="1">
      <alignment horizontal="center"/>
      <protection/>
    </xf>
    <xf numFmtId="3" fontId="2" fillId="0" borderId="67" xfId="32" applyNumberFormat="1" applyBorder="1">
      <alignment/>
      <protection/>
    </xf>
    <xf numFmtId="0" fontId="33" fillId="0" borderId="48" xfId="32" applyFont="1" applyBorder="1">
      <alignment/>
      <protection/>
    </xf>
    <xf numFmtId="0" fontId="33" fillId="0" borderId="68" xfId="32" applyFont="1" applyBorder="1">
      <alignment/>
      <protection/>
    </xf>
    <xf numFmtId="3" fontId="34" fillId="0" borderId="68" xfId="32" applyNumberFormat="1" applyFont="1" applyBorder="1">
      <alignment/>
      <protection/>
    </xf>
    <xf numFmtId="3" fontId="33" fillId="0" borderId="19" xfId="32" applyNumberFormat="1" applyFont="1" applyBorder="1">
      <alignment/>
      <protection/>
    </xf>
    <xf numFmtId="0" fontId="2" fillId="0" borderId="0" xfId="32" applyAlignment="1">
      <alignment horizontal="center"/>
      <protection/>
    </xf>
    <xf numFmtId="0" fontId="2" fillId="0" borderId="0" xfId="32" applyFont="1">
      <alignment/>
      <protection/>
    </xf>
    <xf numFmtId="49" fontId="2" fillId="0" borderId="0" xfId="32" applyNumberFormat="1" applyFont="1" applyAlignment="1">
      <alignment horizontal="center"/>
      <protection/>
    </xf>
    <xf numFmtId="0" fontId="9" fillId="0" borderId="0" xfId="29" applyFont="1" applyFill="1">
      <alignment/>
      <protection/>
    </xf>
    <xf numFmtId="1" fontId="8" fillId="0" borderId="72" xfId="37" applyNumberFormat="1" applyFont="1" applyFill="1" applyBorder="1" applyAlignment="1">
      <alignment horizontal="center"/>
      <protection/>
    </xf>
    <xf numFmtId="1" fontId="8" fillId="0" borderId="57" xfId="37" applyNumberFormat="1" applyFont="1" applyFill="1" applyBorder="1" applyAlignment="1">
      <alignment horizontal="center"/>
      <protection/>
    </xf>
    <xf numFmtId="0" fontId="19" fillId="0" borderId="26" xfId="0" applyFont="1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</cellXfs>
  <cellStyles count="29">
    <cellStyle name="Normal" xfId="0"/>
    <cellStyle name="_x0000__x0002_" xfId="15"/>
    <cellStyle name="Currency [0]" xfId="16"/>
    <cellStyle name="1 000 Kč_Vyhod ZVVZ-1_6_02_DŽKV" xfId="17"/>
    <cellStyle name="1000 Sk_1_2ROK" xfId="18"/>
    <cellStyle name="C|‰" xfId="19"/>
    <cellStyle name="Comma" xfId="20"/>
    <cellStyle name="Comma [0]" xfId="21"/>
    <cellStyle name="čárky [0]_Vyhod ZVVZ-1_6_02_DŽKV" xfId="22"/>
    <cellStyle name="čiarky [0]_1_2ROK" xfId="23"/>
    <cellStyle name="čiarky_1_2ROK" xfId="24"/>
    <cellStyle name="Hypertextový odkaz" xfId="25"/>
    <cellStyle name="Currency" xfId="26"/>
    <cellStyle name="meny_1_2ROK" xfId="27"/>
    <cellStyle name="normálne_KLv" xfId="28"/>
    <cellStyle name="normální_2a" xfId="29"/>
    <cellStyle name="normální_3A" xfId="30"/>
    <cellStyle name="normální_3A_1" xfId="31"/>
    <cellStyle name="normální_Finančné nákl. a úveryr 2002" xfId="32"/>
    <cellStyle name="normální_Investície 2002" xfId="33"/>
    <cellStyle name="normální_investície 2002- predstavenstvo 03.085" xfId="34"/>
    <cellStyle name="normální_Investície do OD za 1-12 2002" xfId="35"/>
    <cellStyle name="normální_Predstav.Stav investícií" xfId="36"/>
    <cellStyle name="normální_príloha 1b" xfId="37"/>
    <cellStyle name="normální_Rozbor 1-10" xfId="38"/>
    <cellStyle name="percentá_KL" xfId="39"/>
    <cellStyle name="Popis" xfId="40"/>
    <cellStyle name="Percent" xfId="41"/>
    <cellStyle name="Sledovaný hypertextový odka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Plnenie GVD za rok 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Medzinárodné rýchliky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'príl 6'!$D$13:$O$13</c:f>
              <c:strCache/>
            </c:strRef>
          </c:cat>
          <c:val>
            <c:numRef>
              <c:f>'príl 6'!$D$15:$O$15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Vnútroštátne rýchliky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'príl 6'!$D$13:$O$13</c:f>
              <c:strCache/>
            </c:strRef>
          </c:cat>
          <c:val>
            <c:numRef>
              <c:f>'príl 6'!$D$16:$O$16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Osobné vlaky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'príl 6'!$D$13:$O$13</c:f>
              <c:strCache/>
            </c:strRef>
          </c:cat>
          <c:val>
            <c:numRef>
              <c:f>'príl 6'!$D$17:$O$17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Mesiac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18187"/>
        <c:crosses val="autoZero"/>
        <c:auto val="1"/>
        <c:lblOffset val="100"/>
        <c:noMultiLvlLbl val="0"/>
      </c:catAx>
      <c:valAx>
        <c:axId val="23418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1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47625</xdr:rowOff>
    </xdr:from>
    <xdr:to>
      <xdr:col>14</xdr:col>
      <xdr:colOff>342900</xdr:colOff>
      <xdr:row>40</xdr:row>
      <xdr:rowOff>152400</xdr:rowOff>
    </xdr:to>
    <xdr:graphicFrame>
      <xdr:nvGraphicFramePr>
        <xdr:cNvPr id="1" name="Chart 4"/>
        <xdr:cNvGraphicFramePr/>
      </xdr:nvGraphicFramePr>
      <xdr:xfrm>
        <a:off x="133350" y="3314700"/>
        <a:ext cx="92773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ton\Osobn&#225;%20doprava\ZVVZ\ZVVZ%202002\Vyhodnotenie%20rok%202002\Podklady\DOP\Mimor.%20prepravy_porovnanie%20so%20&#381;SR\MP_9.7.%202003\Mimor.%20prepravy_kalkul&#225;cia%20zn&#237;&#382;enia%20n&#225;kladov_10.7.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ŽSR mimo ZVVZ + neident."/>
    </sheetNames>
    <sheetDataSet>
      <sheetData sheetId="0">
        <row r="609">
          <cell r="Q609">
            <v>5716914.510509083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workbookViewId="0" topLeftCell="A13">
      <selection activeCell="G36" sqref="G36"/>
    </sheetView>
  </sheetViews>
  <sheetFormatPr defaultColWidth="9.00390625" defaultRowHeight="12.75"/>
  <cols>
    <col min="1" max="1" width="24.25390625" style="6" customWidth="1"/>
    <col min="2" max="2" width="11.75390625" style="6" bestFit="1" customWidth="1"/>
    <col min="3" max="3" width="13.25390625" style="6" customWidth="1"/>
    <col min="4" max="4" width="11.375" style="6" bestFit="1" customWidth="1"/>
    <col min="5" max="5" width="9.125" style="6" customWidth="1"/>
    <col min="6" max="6" width="14.00390625" style="6" customWidth="1"/>
    <col min="7" max="7" width="6.75390625" style="6" customWidth="1"/>
    <col min="8" max="8" width="11.375" style="6" customWidth="1"/>
    <col min="9" max="9" width="6.75390625" style="6" customWidth="1"/>
    <col min="10" max="10" width="8.00390625" style="6" customWidth="1"/>
    <col min="11" max="16384" width="6.75390625" style="6" customWidth="1"/>
  </cols>
  <sheetData>
    <row r="1" spans="1:5" ht="18.75">
      <c r="A1" s="2" t="s">
        <v>0</v>
      </c>
      <c r="B1" s="3"/>
      <c r="C1" s="3"/>
      <c r="D1" s="4"/>
      <c r="E1" s="5"/>
    </row>
    <row r="2" spans="1:5" ht="15">
      <c r="A2" s="7"/>
      <c r="B2" s="3"/>
      <c r="C2" s="3" t="s">
        <v>1</v>
      </c>
      <c r="D2" s="3"/>
      <c r="E2" s="5"/>
    </row>
    <row r="3" spans="1:5" ht="15">
      <c r="A3" s="3"/>
      <c r="B3" s="3"/>
      <c r="C3" s="8"/>
      <c r="D3" s="3"/>
      <c r="E3" s="5"/>
    </row>
    <row r="4" spans="1:5" ht="15">
      <c r="A4" s="3"/>
      <c r="B4" s="3"/>
      <c r="C4" s="8"/>
      <c r="D4" s="5"/>
      <c r="E4" s="5"/>
    </row>
    <row r="5" spans="1:5" ht="15.75">
      <c r="A5" s="9" t="s">
        <v>82</v>
      </c>
      <c r="B5" s="3"/>
      <c r="C5" s="8"/>
      <c r="D5" s="3"/>
      <c r="E5" s="5"/>
    </row>
    <row r="6" spans="2:8" ht="15.75" thickBot="1">
      <c r="B6" s="10"/>
      <c r="C6" s="10"/>
      <c r="D6" s="10"/>
      <c r="E6" s="10"/>
      <c r="F6" s="5"/>
      <c r="H6" s="11"/>
    </row>
    <row r="7" spans="1:7" ht="15">
      <c r="A7" s="17"/>
      <c r="B7" s="16" t="s">
        <v>2</v>
      </c>
      <c r="C7" s="16"/>
      <c r="D7" s="30" t="s">
        <v>90</v>
      </c>
      <c r="G7" s="11"/>
    </row>
    <row r="8" spans="1:7" ht="15">
      <c r="A8" s="18" t="s">
        <v>4</v>
      </c>
      <c r="B8" s="291" t="s">
        <v>152</v>
      </c>
      <c r="C8" s="268" t="s">
        <v>6</v>
      </c>
      <c r="D8" s="31" t="s">
        <v>173</v>
      </c>
      <c r="G8" s="11"/>
    </row>
    <row r="9" spans="1:6" ht="15.75" thickBot="1">
      <c r="A9" s="19"/>
      <c r="B9" s="475" t="s">
        <v>172</v>
      </c>
      <c r="C9" s="476"/>
      <c r="D9" s="32"/>
      <c r="F9" s="11"/>
    </row>
    <row r="10" spans="1:10" ht="15">
      <c r="A10" s="20" t="s">
        <v>10</v>
      </c>
      <c r="B10" s="12">
        <v>9400000</v>
      </c>
      <c r="C10" s="12">
        <v>9197348</v>
      </c>
      <c r="D10" s="26">
        <v>0.9784412765957446</v>
      </c>
      <c r="F10" s="11"/>
      <c r="H10" s="37"/>
      <c r="I10" s="38"/>
      <c r="J10" s="38"/>
    </row>
    <row r="11" spans="1:10" ht="15">
      <c r="A11" s="21" t="s">
        <v>11</v>
      </c>
      <c r="B11" s="13">
        <v>24420000</v>
      </c>
      <c r="C11" s="13">
        <v>24293464</v>
      </c>
      <c r="D11" s="28">
        <v>0.9948183456183456</v>
      </c>
      <c r="F11" s="11"/>
      <c r="H11" s="37"/>
      <c r="I11" s="38"/>
      <c r="J11" s="38"/>
    </row>
    <row r="12" spans="1:10" ht="15">
      <c r="A12" s="21" t="s">
        <v>12</v>
      </c>
      <c r="B12" s="13">
        <v>180000</v>
      </c>
      <c r="C12" s="13">
        <v>220253</v>
      </c>
      <c r="D12" s="27">
        <v>1.2236277777777778</v>
      </c>
      <c r="F12" s="11"/>
      <c r="H12" s="37"/>
      <c r="I12" s="38"/>
      <c r="J12" s="38"/>
    </row>
    <row r="13" spans="1:10" ht="15.75" thickBot="1">
      <c r="A13" s="18" t="s">
        <v>348</v>
      </c>
      <c r="B13" s="14">
        <v>0</v>
      </c>
      <c r="C13" s="14">
        <v>354218</v>
      </c>
      <c r="D13" s="25" t="s">
        <v>93</v>
      </c>
      <c r="F13" s="11"/>
      <c r="H13" s="37"/>
      <c r="I13" s="39"/>
      <c r="J13" s="38"/>
    </row>
    <row r="14" spans="1:10" ht="15.75" thickBot="1">
      <c r="A14" s="22" t="s">
        <v>95</v>
      </c>
      <c r="B14" s="15">
        <v>34000000</v>
      </c>
      <c r="C14" s="15">
        <v>34065283</v>
      </c>
      <c r="D14" s="35">
        <v>1.001920088235294</v>
      </c>
      <c r="E14" s="37"/>
      <c r="F14" s="315"/>
      <c r="H14" s="37"/>
      <c r="I14" s="38"/>
      <c r="J14" s="38"/>
    </row>
    <row r="15" spans="1:6" ht="15.75" thickBot="1">
      <c r="A15" s="18" t="s">
        <v>94</v>
      </c>
      <c r="B15" s="14">
        <v>963200</v>
      </c>
      <c r="C15" s="14">
        <v>463135</v>
      </c>
      <c r="D15" s="33">
        <v>0.4808295265780731</v>
      </c>
      <c r="F15" s="11"/>
    </row>
    <row r="16" spans="1:6" ht="15.75" thickBot="1">
      <c r="A16" s="22" t="s">
        <v>13</v>
      </c>
      <c r="B16" s="15">
        <v>34963200</v>
      </c>
      <c r="C16" s="15">
        <v>34528418</v>
      </c>
      <c r="D16" s="36">
        <v>0.9875645821892733</v>
      </c>
      <c r="F16" s="11"/>
    </row>
    <row r="17" spans="2:8" ht="15">
      <c r="B17" s="23"/>
      <c r="E17" s="23"/>
      <c r="F17" s="5"/>
      <c r="H17" s="11"/>
    </row>
    <row r="18" spans="1:8" ht="15">
      <c r="A18" s="23" t="s">
        <v>83</v>
      </c>
      <c r="B18" s="23"/>
      <c r="C18" s="29"/>
      <c r="D18" s="23"/>
      <c r="E18" s="23"/>
      <c r="F18" s="5"/>
      <c r="H18" s="11"/>
    </row>
    <row r="19" spans="1:8" ht="15">
      <c r="A19" s="23" t="s">
        <v>174</v>
      </c>
      <c r="B19" s="23"/>
      <c r="C19" s="23"/>
      <c r="D19" s="23"/>
      <c r="E19" s="23"/>
      <c r="F19" s="5"/>
      <c r="H19" s="11"/>
    </row>
    <row r="20" spans="1:7" ht="15">
      <c r="A20" s="5" t="s">
        <v>347</v>
      </c>
      <c r="B20" s="24"/>
      <c r="C20" s="24"/>
      <c r="D20" s="23"/>
      <c r="E20" s="34"/>
      <c r="G20" s="11"/>
    </row>
    <row r="21" spans="1:6" ht="15">
      <c r="A21" s="23" t="s">
        <v>346</v>
      </c>
      <c r="B21" s="23"/>
      <c r="C21" s="29">
        <v>170970</v>
      </c>
      <c r="D21" s="23" t="s">
        <v>175</v>
      </c>
      <c r="E21" s="5"/>
      <c r="F21" s="147"/>
    </row>
    <row r="22" spans="1:5" ht="15">
      <c r="A22" s="5"/>
      <c r="B22" s="5"/>
      <c r="C22" s="5"/>
      <c r="D22" s="5"/>
      <c r="E22" s="5"/>
    </row>
    <row r="23" spans="1:6" ht="18.75">
      <c r="A23" s="148"/>
      <c r="B23" s="5"/>
      <c r="C23" s="5"/>
      <c r="D23" s="5"/>
      <c r="E23" s="5"/>
      <c r="F23" s="11"/>
    </row>
    <row r="24" spans="1:5" ht="15">
      <c r="A24" s="149"/>
      <c r="B24" s="149"/>
      <c r="C24" s="149"/>
      <c r="D24" s="149"/>
      <c r="E24" s="149"/>
    </row>
    <row r="25" spans="1:6" ht="15">
      <c r="A25" s="149"/>
      <c r="B25" s="150"/>
      <c r="C25" s="150"/>
      <c r="D25" s="151"/>
      <c r="E25" s="152"/>
      <c r="F25" s="11"/>
    </row>
    <row r="26" spans="1:5" ht="15.75">
      <c r="A26" s="153" t="s">
        <v>81</v>
      </c>
      <c r="B26" s="150"/>
      <c r="C26" s="150"/>
      <c r="D26" s="150"/>
      <c r="E26" s="150"/>
    </row>
    <row r="27" spans="1:6" ht="15.75" thickBot="1">
      <c r="A27" s="149"/>
      <c r="B27" s="149"/>
      <c r="C27" s="149"/>
      <c r="D27" s="154" t="s">
        <v>14</v>
      </c>
      <c r="F27" s="176"/>
    </row>
    <row r="28" spans="1:6" ht="15">
      <c r="A28" s="155"/>
      <c r="B28" s="156" t="s">
        <v>5</v>
      </c>
      <c r="C28" s="157" t="s">
        <v>15</v>
      </c>
      <c r="D28" s="30" t="s">
        <v>3</v>
      </c>
      <c r="F28" s="266"/>
    </row>
    <row r="29" spans="1:6" ht="15">
      <c r="A29" s="158"/>
      <c r="B29" s="159">
        <v>2002</v>
      </c>
      <c r="C29" s="159" t="s">
        <v>172</v>
      </c>
      <c r="D29" s="160" t="s">
        <v>8</v>
      </c>
      <c r="F29" s="267"/>
    </row>
    <row r="30" spans="1:6" ht="15.75" thickBot="1">
      <c r="A30" s="161"/>
      <c r="B30" s="162"/>
      <c r="C30" s="163"/>
      <c r="D30" s="164" t="s">
        <v>9</v>
      </c>
      <c r="E30" s="11"/>
      <c r="F30" s="165"/>
    </row>
    <row r="31" spans="1:6" ht="15">
      <c r="A31" s="275" t="s">
        <v>16</v>
      </c>
      <c r="B31" s="166">
        <v>2017888.03018989</v>
      </c>
      <c r="C31" s="276">
        <v>1942371.8204699997</v>
      </c>
      <c r="D31" s="277">
        <v>0.9625766105006411</v>
      </c>
      <c r="E31" s="174"/>
      <c r="F31" s="175"/>
    </row>
    <row r="32" spans="1:6" ht="15.75" thickBot="1">
      <c r="A32" s="275" t="s">
        <v>17</v>
      </c>
      <c r="B32" s="280" t="s">
        <v>93</v>
      </c>
      <c r="C32" s="169">
        <v>375128.1298</v>
      </c>
      <c r="D32" s="281" t="s">
        <v>18</v>
      </c>
      <c r="E32" s="174"/>
      <c r="F32" s="175"/>
    </row>
    <row r="33" spans="1:6" ht="15.75" thickBot="1">
      <c r="A33" s="278" t="s">
        <v>19</v>
      </c>
      <c r="B33" s="167">
        <v>2017888.03018989</v>
      </c>
      <c r="C33" s="167">
        <f>SUM(C31:C32)</f>
        <v>2317499.95027</v>
      </c>
      <c r="D33" s="279">
        <f>C33/B33</f>
        <v>1.148477970827705</v>
      </c>
      <c r="E33" s="174"/>
      <c r="F33" s="11"/>
    </row>
    <row r="34" spans="1:6" ht="15">
      <c r="A34" s="282" t="s">
        <v>337</v>
      </c>
      <c r="B34" s="168" t="s">
        <v>93</v>
      </c>
      <c r="C34" s="312">
        <f>540968.8/1000</f>
        <v>540.9688000000001</v>
      </c>
      <c r="D34" s="313" t="s">
        <v>93</v>
      </c>
      <c r="E34" s="174"/>
      <c r="F34" s="11"/>
    </row>
    <row r="35" spans="1:6" ht="15">
      <c r="A35" s="310" t="s">
        <v>338</v>
      </c>
      <c r="B35" s="311" t="s">
        <v>93</v>
      </c>
      <c r="C35" s="283">
        <f>1460067.54/1000</f>
        <v>1460.06754</v>
      </c>
      <c r="D35" s="281" t="s">
        <v>93</v>
      </c>
      <c r="E35" s="174"/>
      <c r="F35" s="316"/>
    </row>
    <row r="36" spans="1:6" ht="15.75" thickBot="1">
      <c r="A36" s="172" t="s">
        <v>20</v>
      </c>
      <c r="B36" s="169">
        <v>1037449</v>
      </c>
      <c r="C36" s="169">
        <v>1037449</v>
      </c>
      <c r="D36" s="173">
        <v>1</v>
      </c>
      <c r="E36" s="174"/>
      <c r="F36" s="314"/>
    </row>
    <row r="37" spans="1:6" ht="15.75" thickBot="1">
      <c r="A37" s="278" t="s">
        <v>96</v>
      </c>
      <c r="B37" s="167">
        <v>3055337.03018989</v>
      </c>
      <c r="C37" s="167">
        <f>SUM(C33:C36)</f>
        <v>3356949.98661</v>
      </c>
      <c r="D37" s="279">
        <f>C37/B37</f>
        <v>1.0987167547932886</v>
      </c>
      <c r="E37" s="174"/>
      <c r="F37" s="175"/>
    </row>
    <row r="38" spans="1:4" ht="15">
      <c r="A38" s="121"/>
      <c r="B38" s="170"/>
      <c r="C38" s="170"/>
      <c r="D38" s="284"/>
    </row>
    <row r="39" spans="2:5" ht="15">
      <c r="B39" s="11"/>
      <c r="C39" s="165"/>
      <c r="D39" s="11"/>
      <c r="E39" s="165"/>
    </row>
    <row r="40" spans="2:4" ht="15">
      <c r="B40" s="171"/>
      <c r="C40" s="171"/>
      <c r="D40" s="171"/>
    </row>
    <row r="41" spans="2:4" ht="15">
      <c r="B41" s="165"/>
      <c r="C41" s="290"/>
      <c r="D41" s="171"/>
    </row>
    <row r="42" spans="3:4" ht="15">
      <c r="C42" s="171"/>
      <c r="D42" s="285"/>
    </row>
    <row r="43" spans="3:4" ht="15">
      <c r="C43" s="171"/>
      <c r="D43" s="286"/>
    </row>
    <row r="44" ht="15">
      <c r="C44" s="11"/>
    </row>
    <row r="45" ht="15">
      <c r="C45" s="11"/>
    </row>
  </sheetData>
  <mergeCells count="1">
    <mergeCell ref="B9:C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&amp;R&amp;"Times New Roman CE,obyčejné"&amp;12Príloha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4" sqref="E14"/>
    </sheetView>
  </sheetViews>
  <sheetFormatPr defaultColWidth="9.00390625" defaultRowHeight="12.75"/>
  <cols>
    <col min="1" max="1" width="6.375" style="451" customWidth="1"/>
    <col min="2" max="2" width="25.75390625" style="451" customWidth="1"/>
    <col min="3" max="3" width="19.125" style="451" bestFit="1" customWidth="1"/>
    <col min="4" max="4" width="23.25390625" style="451" customWidth="1"/>
    <col min="5" max="16384" width="9.125" style="451" customWidth="1"/>
  </cols>
  <sheetData>
    <row r="1" spans="1:5" ht="12.75">
      <c r="A1" s="449" t="s">
        <v>364</v>
      </c>
      <c r="B1" s="450"/>
      <c r="C1" s="450"/>
      <c r="D1" s="450"/>
      <c r="E1" s="450"/>
    </row>
    <row r="2" spans="1:5" ht="12.75">
      <c r="A2" s="449" t="s">
        <v>345</v>
      </c>
      <c r="B2" s="450"/>
      <c r="C2" s="450"/>
      <c r="D2" s="450"/>
      <c r="E2" s="450"/>
    </row>
    <row r="3" ht="13.5" thickBot="1"/>
    <row r="4" spans="1:5" ht="13.5" thickBot="1">
      <c r="A4" s="452"/>
      <c r="B4" s="452" t="s">
        <v>340</v>
      </c>
      <c r="C4" s="453" t="s">
        <v>341</v>
      </c>
      <c r="D4" s="453" t="s">
        <v>344</v>
      </c>
      <c r="E4" s="454" t="s">
        <v>365</v>
      </c>
    </row>
    <row r="5" spans="1:5" ht="12.75">
      <c r="A5" s="455">
        <v>1</v>
      </c>
      <c r="B5" s="456" t="s">
        <v>342</v>
      </c>
      <c r="C5" s="457" t="s">
        <v>366</v>
      </c>
      <c r="D5" s="458">
        <v>3000000</v>
      </c>
      <c r="E5" s="459">
        <v>117746</v>
      </c>
    </row>
    <row r="6" spans="1:5" ht="12.75">
      <c r="A6" s="455"/>
      <c r="B6" s="456"/>
      <c r="C6" s="457" t="s">
        <v>367</v>
      </c>
      <c r="D6" s="458"/>
      <c r="E6" s="459">
        <v>12500</v>
      </c>
    </row>
    <row r="7" spans="1:5" ht="12.75">
      <c r="A7" s="460">
        <v>2</v>
      </c>
      <c r="B7" s="461" t="s">
        <v>368</v>
      </c>
      <c r="C7" s="457" t="s">
        <v>366</v>
      </c>
      <c r="D7" s="458">
        <v>200000</v>
      </c>
      <c r="E7" s="462">
        <v>12116</v>
      </c>
    </row>
    <row r="8" spans="1:5" ht="12.75">
      <c r="A8" s="460">
        <v>3</v>
      </c>
      <c r="B8" s="461" t="s">
        <v>369</v>
      </c>
      <c r="C8" s="457" t="s">
        <v>366</v>
      </c>
      <c r="D8" s="458">
        <v>300000</v>
      </c>
      <c r="E8" s="462">
        <v>23040</v>
      </c>
    </row>
    <row r="9" spans="1:5" ht="12.75">
      <c r="A9" s="460">
        <v>4</v>
      </c>
      <c r="B9" s="461" t="s">
        <v>370</v>
      </c>
      <c r="C9" s="457" t="s">
        <v>366</v>
      </c>
      <c r="D9" s="458">
        <v>200000</v>
      </c>
      <c r="E9" s="462">
        <v>11400</v>
      </c>
    </row>
    <row r="10" spans="1:5" ht="13.5" thickBot="1">
      <c r="A10" s="463">
        <v>5</v>
      </c>
      <c r="B10" s="464" t="s">
        <v>371</v>
      </c>
      <c r="C10" s="457" t="s">
        <v>366</v>
      </c>
      <c r="D10" s="465">
        <v>300000</v>
      </c>
      <c r="E10" s="466">
        <v>18795</v>
      </c>
    </row>
    <row r="11" spans="1:5" ht="13.5" thickBot="1">
      <c r="A11" s="467"/>
      <c r="B11" s="467" t="s">
        <v>343</v>
      </c>
      <c r="C11" s="468"/>
      <c r="D11" s="469"/>
      <c r="E11" s="470">
        <f>SUM(E5:E10)</f>
        <v>195597</v>
      </c>
    </row>
    <row r="13" ht="12.75">
      <c r="C13" s="413"/>
    </row>
    <row r="14" spans="1:2" ht="12.75">
      <c r="A14" s="471">
        <v>1</v>
      </c>
      <c r="B14" s="472" t="s">
        <v>372</v>
      </c>
    </row>
    <row r="15" spans="1:2" ht="12.75">
      <c r="A15" s="473" t="s">
        <v>373</v>
      </c>
      <c r="B15" s="413" t="s">
        <v>374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&amp;RPríloha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6">
      <selection activeCell="A47" sqref="A47"/>
    </sheetView>
  </sheetViews>
  <sheetFormatPr defaultColWidth="9.00390625" defaultRowHeight="12.75"/>
  <cols>
    <col min="1" max="1" width="17.875" style="40" customWidth="1"/>
    <col min="2" max="2" width="15.125" style="40" customWidth="1"/>
    <col min="3" max="3" width="13.25390625" style="40" customWidth="1"/>
    <col min="4" max="4" width="12.25390625" style="40" customWidth="1"/>
    <col min="5" max="5" width="13.125" style="40" customWidth="1"/>
    <col min="6" max="6" width="14.625" style="40" customWidth="1"/>
    <col min="7" max="7" width="9.125" style="40" customWidth="1"/>
    <col min="8" max="8" width="11.75390625" style="40" bestFit="1" customWidth="1"/>
    <col min="9" max="16384" width="9.125" style="40" customWidth="1"/>
  </cols>
  <sheetData>
    <row r="1" ht="18.75">
      <c r="A1" s="88" t="s">
        <v>264</v>
      </c>
    </row>
    <row r="2" ht="18.75">
      <c r="A2" s="88"/>
    </row>
    <row r="4" ht="13.5" thickBot="1"/>
    <row r="5" spans="1:6" ht="12.75">
      <c r="A5" s="95" t="s">
        <v>213</v>
      </c>
      <c r="B5" s="96" t="s">
        <v>214</v>
      </c>
      <c r="C5" s="96" t="s">
        <v>215</v>
      </c>
      <c r="D5" s="96" t="s">
        <v>216</v>
      </c>
      <c r="E5" s="96" t="s">
        <v>217</v>
      </c>
      <c r="F5" s="97" t="s">
        <v>217</v>
      </c>
    </row>
    <row r="6" spans="1:6" ht="12.75">
      <c r="A6" s="98"/>
      <c r="B6" s="93" t="s">
        <v>218</v>
      </c>
      <c r="C6" s="93" t="s">
        <v>219</v>
      </c>
      <c r="D6" s="93" t="s">
        <v>220</v>
      </c>
      <c r="E6" s="93" t="s">
        <v>218</v>
      </c>
      <c r="F6" s="99" t="s">
        <v>221</v>
      </c>
    </row>
    <row r="7" spans="1:6" ht="13.5" thickBot="1">
      <c r="A7" s="100"/>
      <c r="B7" s="101" t="s">
        <v>222</v>
      </c>
      <c r="C7" s="101" t="s">
        <v>223</v>
      </c>
      <c r="D7" s="101" t="s">
        <v>224</v>
      </c>
      <c r="E7" s="101" t="s">
        <v>9</v>
      </c>
      <c r="F7" s="102" t="s">
        <v>9</v>
      </c>
    </row>
    <row r="8" spans="1:6" ht="12.75">
      <c r="A8" s="111" t="s">
        <v>225</v>
      </c>
      <c r="B8" s="94"/>
      <c r="C8" s="94"/>
      <c r="D8" s="94"/>
      <c r="E8" s="94"/>
      <c r="F8" s="112"/>
    </row>
    <row r="9" spans="1:8" ht="12.75">
      <c r="A9" s="113" t="s">
        <v>226</v>
      </c>
      <c r="B9" s="90">
        <v>1028844209</v>
      </c>
      <c r="C9" s="90">
        <v>893187858</v>
      </c>
      <c r="D9" s="89">
        <v>86.81</v>
      </c>
      <c r="E9" s="91">
        <v>1.1373</v>
      </c>
      <c r="F9" s="114">
        <v>1.2192</v>
      </c>
      <c r="H9" s="119"/>
    </row>
    <row r="10" spans="1:8" ht="12.75">
      <c r="A10" s="113" t="s">
        <v>227</v>
      </c>
      <c r="B10" s="90">
        <v>43059910</v>
      </c>
      <c r="C10" s="90">
        <v>35110260</v>
      </c>
      <c r="D10" s="89">
        <v>81.54</v>
      </c>
      <c r="E10" s="91">
        <v>0.6961</v>
      </c>
      <c r="F10" s="114">
        <v>0.3631</v>
      </c>
      <c r="H10" s="119"/>
    </row>
    <row r="11" spans="1:8" ht="12.75">
      <c r="A11" s="113" t="s">
        <v>228</v>
      </c>
      <c r="B11" s="90">
        <v>635443</v>
      </c>
      <c r="C11" s="90">
        <v>430609</v>
      </c>
      <c r="D11" s="89">
        <v>67.77</v>
      </c>
      <c r="E11" s="91">
        <v>0.0171</v>
      </c>
      <c r="F11" s="114">
        <v>0.0179</v>
      </c>
      <c r="H11" s="119"/>
    </row>
    <row r="12" spans="1:8" ht="12.75">
      <c r="A12" s="113" t="s">
        <v>229</v>
      </c>
      <c r="B12" s="90">
        <v>203827145</v>
      </c>
      <c r="C12" s="90">
        <v>75710675</v>
      </c>
      <c r="D12" s="89">
        <v>37.14</v>
      </c>
      <c r="E12" s="91">
        <v>1.4403</v>
      </c>
      <c r="F12" s="114">
        <v>1.4629</v>
      </c>
      <c r="H12" s="119"/>
    </row>
    <row r="13" spans="1:8" ht="12.75">
      <c r="A13" s="113" t="s">
        <v>230</v>
      </c>
      <c r="B13" s="90">
        <v>3397779</v>
      </c>
      <c r="C13" s="90">
        <v>1390210</v>
      </c>
      <c r="D13" s="89">
        <v>40.92</v>
      </c>
      <c r="E13" s="91">
        <v>0.2248</v>
      </c>
      <c r="F13" s="114">
        <v>0.1292</v>
      </c>
      <c r="H13" s="119"/>
    </row>
    <row r="14" spans="1:8" ht="12.75">
      <c r="A14" s="113" t="s">
        <v>231</v>
      </c>
      <c r="B14" s="90">
        <v>63748467</v>
      </c>
      <c r="C14" s="90">
        <v>42715608</v>
      </c>
      <c r="D14" s="89">
        <v>67.01</v>
      </c>
      <c r="E14" s="91">
        <v>0.8988</v>
      </c>
      <c r="F14" s="114">
        <v>0.9156</v>
      </c>
      <c r="H14" s="119"/>
    </row>
    <row r="15" spans="1:8" ht="12.75">
      <c r="A15" s="113" t="s">
        <v>232</v>
      </c>
      <c r="B15" s="90">
        <v>20277909</v>
      </c>
      <c r="C15" s="90">
        <v>9627989</v>
      </c>
      <c r="D15" s="89">
        <v>47.48</v>
      </c>
      <c r="E15" s="91">
        <v>0.1233</v>
      </c>
      <c r="F15" s="114">
        <v>0.1353</v>
      </c>
      <c r="H15" s="119"/>
    </row>
    <row r="16" spans="1:8" ht="12.75">
      <c r="A16" s="113" t="s">
        <v>233</v>
      </c>
      <c r="B16" s="90">
        <v>34656362</v>
      </c>
      <c r="C16" s="90">
        <v>19077812</v>
      </c>
      <c r="D16" s="89">
        <v>55.05</v>
      </c>
      <c r="E16" s="91">
        <v>1.0502</v>
      </c>
      <c r="F16" s="114">
        <v>1.1018</v>
      </c>
      <c r="H16" s="119"/>
    </row>
    <row r="17" spans="1:8" ht="12.75">
      <c r="A17" s="115" t="s">
        <v>234</v>
      </c>
      <c r="B17" s="89"/>
      <c r="C17" s="89"/>
      <c r="D17" s="89"/>
      <c r="E17" s="89"/>
      <c r="F17" s="116"/>
      <c r="H17" s="119"/>
    </row>
    <row r="18" spans="1:8" ht="12.75">
      <c r="A18" s="115" t="s">
        <v>235</v>
      </c>
      <c r="B18" s="89"/>
      <c r="C18" s="89"/>
      <c r="D18" s="89"/>
      <c r="E18" s="89"/>
      <c r="F18" s="116"/>
      <c r="H18" s="119"/>
    </row>
    <row r="19" spans="1:8" ht="12.75">
      <c r="A19" s="113" t="s">
        <v>236</v>
      </c>
      <c r="B19" s="90">
        <v>238373117</v>
      </c>
      <c r="C19" s="90">
        <v>106183409</v>
      </c>
      <c r="D19" s="89">
        <v>44.55</v>
      </c>
      <c r="E19" s="91">
        <v>0.8525</v>
      </c>
      <c r="F19" s="114">
        <v>0.8823</v>
      </c>
      <c r="H19" s="119"/>
    </row>
    <row r="20" spans="1:8" ht="12.75">
      <c r="A20" s="113" t="s">
        <v>237</v>
      </c>
      <c r="B20" s="90">
        <v>138718212</v>
      </c>
      <c r="C20" s="90">
        <v>23584939</v>
      </c>
      <c r="D20" s="89">
        <v>17</v>
      </c>
      <c r="E20" s="91">
        <v>1.1576</v>
      </c>
      <c r="F20" s="114">
        <v>1.1864</v>
      </c>
      <c r="H20" s="119"/>
    </row>
    <row r="21" spans="1:8" ht="12.75">
      <c r="A21" s="113" t="s">
        <v>238</v>
      </c>
      <c r="B21" s="90">
        <v>81927833</v>
      </c>
      <c r="C21" s="90">
        <v>13886851</v>
      </c>
      <c r="D21" s="89">
        <v>16.95</v>
      </c>
      <c r="E21" s="91">
        <v>0.9376</v>
      </c>
      <c r="F21" s="114">
        <v>0.9914</v>
      </c>
      <c r="H21" s="119"/>
    </row>
    <row r="22" spans="1:8" ht="12.75">
      <c r="A22" s="115" t="s">
        <v>239</v>
      </c>
      <c r="B22" s="89"/>
      <c r="C22" s="89"/>
      <c r="D22" s="89"/>
      <c r="E22" s="89"/>
      <c r="F22" s="116"/>
      <c r="H22" s="119"/>
    </row>
    <row r="23" spans="1:8" ht="12.75">
      <c r="A23" s="113" t="s">
        <v>240</v>
      </c>
      <c r="B23" s="90">
        <v>203667672</v>
      </c>
      <c r="C23" s="90">
        <v>137652891</v>
      </c>
      <c r="D23" s="89">
        <v>67.59</v>
      </c>
      <c r="E23" s="91">
        <v>1.0413</v>
      </c>
      <c r="F23" s="114">
        <v>1.0582</v>
      </c>
      <c r="H23" s="119"/>
    </row>
    <row r="24" spans="1:8" ht="12.75">
      <c r="A24" s="113" t="s">
        <v>241</v>
      </c>
      <c r="B24" s="90">
        <v>30621572</v>
      </c>
      <c r="C24" s="90">
        <v>20177612</v>
      </c>
      <c r="D24" s="89">
        <v>65.89</v>
      </c>
      <c r="E24" s="91">
        <v>0.6812</v>
      </c>
      <c r="F24" s="114">
        <v>0.7014</v>
      </c>
      <c r="H24" s="119"/>
    </row>
    <row r="25" spans="1:8" ht="12.75">
      <c r="A25" s="113" t="s">
        <v>242</v>
      </c>
      <c r="B25" s="90">
        <v>1675030</v>
      </c>
      <c r="C25" s="90">
        <v>1070970</v>
      </c>
      <c r="D25" s="89">
        <v>63.94</v>
      </c>
      <c r="E25" s="91">
        <v>0.3722</v>
      </c>
      <c r="F25" s="114">
        <v>0.4134</v>
      </c>
      <c r="H25" s="119"/>
    </row>
    <row r="26" spans="1:8" ht="12.75">
      <c r="A26" s="115" t="s">
        <v>243</v>
      </c>
      <c r="B26" s="89"/>
      <c r="C26" s="89"/>
      <c r="D26" s="89"/>
      <c r="E26" s="89"/>
      <c r="F26" s="116"/>
      <c r="H26" s="119"/>
    </row>
    <row r="27" spans="1:8" ht="12.75">
      <c r="A27" s="113" t="s">
        <v>244</v>
      </c>
      <c r="B27" s="90">
        <v>113085009</v>
      </c>
      <c r="C27" s="90">
        <v>52594846</v>
      </c>
      <c r="D27" s="89">
        <v>46.51</v>
      </c>
      <c r="E27" s="91">
        <v>1.0926</v>
      </c>
      <c r="F27" s="114">
        <v>1.1171</v>
      </c>
      <c r="H27" s="119"/>
    </row>
    <row r="28" spans="1:8" ht="12.75">
      <c r="A28" s="113" t="s">
        <v>245</v>
      </c>
      <c r="B28" s="90">
        <v>36612</v>
      </c>
      <c r="C28" s="90">
        <v>17858</v>
      </c>
      <c r="D28" s="89">
        <v>48.78</v>
      </c>
      <c r="E28" s="91">
        <v>1.5255</v>
      </c>
      <c r="F28" s="114">
        <v>1.5023</v>
      </c>
      <c r="H28" s="119"/>
    </row>
    <row r="29" spans="1:8" ht="12.75">
      <c r="A29" s="113" t="s">
        <v>246</v>
      </c>
      <c r="B29" s="90">
        <v>14989856</v>
      </c>
      <c r="C29" s="90">
        <v>6887242</v>
      </c>
      <c r="D29" s="89">
        <v>45.95</v>
      </c>
      <c r="E29" s="91">
        <v>1.1554</v>
      </c>
      <c r="F29" s="114">
        <v>1.1863</v>
      </c>
      <c r="H29" s="119"/>
    </row>
    <row r="30" spans="1:8" ht="12.75">
      <c r="A30" s="113" t="s">
        <v>247</v>
      </c>
      <c r="B30" s="90">
        <v>21512456</v>
      </c>
      <c r="C30" s="90">
        <v>4995086</v>
      </c>
      <c r="D30" s="89">
        <v>23.22</v>
      </c>
      <c r="E30" s="91">
        <v>1.5414</v>
      </c>
      <c r="F30" s="114">
        <v>1.6079</v>
      </c>
      <c r="H30" s="119"/>
    </row>
    <row r="31" spans="1:8" ht="12.75">
      <c r="A31" s="115" t="s">
        <v>248</v>
      </c>
      <c r="B31" s="89"/>
      <c r="C31" s="89"/>
      <c r="D31" s="89"/>
      <c r="E31" s="89"/>
      <c r="F31" s="116"/>
      <c r="H31" s="119"/>
    </row>
    <row r="32" spans="1:8" ht="12.75">
      <c r="A32" s="113" t="s">
        <v>249</v>
      </c>
      <c r="B32" s="90">
        <v>101985715</v>
      </c>
      <c r="C32" s="90">
        <v>2881615</v>
      </c>
      <c r="D32" s="89">
        <v>2.83</v>
      </c>
      <c r="E32" s="91">
        <v>0.9794</v>
      </c>
      <c r="F32" s="114">
        <v>1.0249</v>
      </c>
      <c r="H32" s="119"/>
    </row>
    <row r="33" spans="1:8" ht="12.75">
      <c r="A33" s="113" t="s">
        <v>250</v>
      </c>
      <c r="B33" s="90">
        <v>23264</v>
      </c>
      <c r="C33" s="89">
        <v>705</v>
      </c>
      <c r="D33" s="89">
        <v>3.03</v>
      </c>
      <c r="E33" s="91">
        <v>1.8034</v>
      </c>
      <c r="F33" s="114">
        <v>3.5715</v>
      </c>
      <c r="H33" s="119"/>
    </row>
    <row r="34" spans="1:8" ht="12.75">
      <c r="A34" s="113" t="s">
        <v>251</v>
      </c>
      <c r="B34" s="90">
        <v>3657474</v>
      </c>
      <c r="C34" s="90">
        <v>91639</v>
      </c>
      <c r="D34" s="89">
        <v>2.51</v>
      </c>
      <c r="E34" s="91">
        <v>0.9676</v>
      </c>
      <c r="F34" s="114">
        <v>1.0541</v>
      </c>
      <c r="H34" s="119"/>
    </row>
    <row r="35" spans="1:8" ht="12.75">
      <c r="A35" s="115" t="s">
        <v>252</v>
      </c>
      <c r="B35" s="89"/>
      <c r="C35" s="89"/>
      <c r="D35" s="89"/>
      <c r="E35" s="89"/>
      <c r="F35" s="116"/>
      <c r="H35" s="119"/>
    </row>
    <row r="36" spans="1:8" ht="12.75">
      <c r="A36" s="113" t="s">
        <v>253</v>
      </c>
      <c r="B36" s="90">
        <v>29565559</v>
      </c>
      <c r="C36" s="90">
        <v>23586240</v>
      </c>
      <c r="D36" s="89">
        <v>79.78</v>
      </c>
      <c r="E36" s="91">
        <v>1.083</v>
      </c>
      <c r="F36" s="114">
        <v>1.1314</v>
      </c>
      <c r="H36" s="119"/>
    </row>
    <row r="37" spans="1:8" ht="12.75">
      <c r="A37" s="113" t="s">
        <v>254</v>
      </c>
      <c r="B37" s="90">
        <v>767238</v>
      </c>
      <c r="C37" s="90">
        <v>493801</v>
      </c>
      <c r="D37" s="89">
        <v>64.36</v>
      </c>
      <c r="E37" s="91">
        <v>0.9134</v>
      </c>
      <c r="F37" s="114">
        <v>1.0669</v>
      </c>
      <c r="H37" s="119"/>
    </row>
    <row r="38" spans="1:8" ht="12.75">
      <c r="A38" s="113" t="s">
        <v>255</v>
      </c>
      <c r="B38" s="90">
        <v>1109097</v>
      </c>
      <c r="C38" s="90">
        <v>684452</v>
      </c>
      <c r="D38" s="89">
        <v>61.71</v>
      </c>
      <c r="E38" s="91">
        <v>1.2323</v>
      </c>
      <c r="F38" s="114">
        <v>1.2631</v>
      </c>
      <c r="H38" s="119"/>
    </row>
    <row r="39" spans="1:8" ht="12.75">
      <c r="A39" s="113" t="s">
        <v>256</v>
      </c>
      <c r="B39" s="90">
        <v>1970931</v>
      </c>
      <c r="C39" s="90">
        <v>5575724</v>
      </c>
      <c r="D39" s="89">
        <v>282.9</v>
      </c>
      <c r="E39" s="91">
        <v>0.9855</v>
      </c>
      <c r="F39" s="114">
        <v>0.9913</v>
      </c>
      <c r="H39" s="119"/>
    </row>
    <row r="40" spans="1:8" ht="12.75">
      <c r="A40" s="113" t="s">
        <v>257</v>
      </c>
      <c r="B40" s="90">
        <v>169560</v>
      </c>
      <c r="C40" s="90">
        <v>412514</v>
      </c>
      <c r="D40" s="89">
        <v>243.28</v>
      </c>
      <c r="E40" s="91">
        <v>1.256</v>
      </c>
      <c r="F40" s="114">
        <v>1.3049</v>
      </c>
      <c r="H40" s="119"/>
    </row>
    <row r="41" spans="1:8" ht="12.75">
      <c r="A41" s="115" t="s">
        <v>258</v>
      </c>
      <c r="B41" s="89">
        <v>0</v>
      </c>
      <c r="C41" s="90">
        <v>131102916</v>
      </c>
      <c r="D41" s="89"/>
      <c r="E41" s="92" t="s">
        <v>93</v>
      </c>
      <c r="F41" s="114">
        <v>0.8664</v>
      </c>
      <c r="H41" s="119"/>
    </row>
    <row r="42" spans="1:8" ht="25.5">
      <c r="A42" s="115" t="s">
        <v>259</v>
      </c>
      <c r="B42" s="89"/>
      <c r="C42" s="89"/>
      <c r="D42" s="89"/>
      <c r="E42" s="89"/>
      <c r="F42" s="116"/>
      <c r="H42" s="119"/>
    </row>
    <row r="43" spans="1:8" ht="12.75">
      <c r="A43" s="113" t="s">
        <v>260</v>
      </c>
      <c r="B43" s="90">
        <v>4643134</v>
      </c>
      <c r="C43" s="90">
        <v>6184339</v>
      </c>
      <c r="D43" s="89">
        <v>133.19</v>
      </c>
      <c r="E43" s="91">
        <v>0.5963</v>
      </c>
      <c r="F43" s="114">
        <v>0.7776</v>
      </c>
      <c r="H43" s="119"/>
    </row>
    <row r="44" spans="1:8" ht="12.75">
      <c r="A44" s="113" t="s">
        <v>261</v>
      </c>
      <c r="B44" s="90">
        <v>107778139</v>
      </c>
      <c r="C44" s="90">
        <v>240460248</v>
      </c>
      <c r="D44" s="89">
        <v>223.11</v>
      </c>
      <c r="E44" s="91">
        <v>0.5948</v>
      </c>
      <c r="F44" s="114">
        <v>0.6573</v>
      </c>
      <c r="H44" s="119"/>
    </row>
    <row r="45" spans="1:8" ht="12.75">
      <c r="A45" s="113" t="s">
        <v>262</v>
      </c>
      <c r="B45" s="89">
        <v>0</v>
      </c>
      <c r="C45" s="90">
        <v>26449128</v>
      </c>
      <c r="D45" s="89"/>
      <c r="E45" s="92" t="s">
        <v>93</v>
      </c>
      <c r="F45" s="114">
        <v>0.6672</v>
      </c>
      <c r="H45" s="119"/>
    </row>
    <row r="46" spans="1:6" ht="13.5" thickBot="1">
      <c r="A46" s="117" t="s">
        <v>263</v>
      </c>
      <c r="B46" s="103">
        <v>600000</v>
      </c>
      <c r="C46" s="104"/>
      <c r="D46" s="105"/>
      <c r="E46" s="104"/>
      <c r="F46" s="118"/>
    </row>
    <row r="47" spans="1:6" ht="13.5" thickBot="1">
      <c r="A47" s="106" t="s">
        <v>349</v>
      </c>
      <c r="B47" s="107">
        <v>2495324704</v>
      </c>
      <c r="C47" s="107">
        <v>1882082919</v>
      </c>
      <c r="D47" s="108"/>
      <c r="E47" s="109">
        <v>0.9528</v>
      </c>
      <c r="F47" s="110">
        <v>0.9327</v>
      </c>
    </row>
    <row r="48" spans="1:6" ht="12.75">
      <c r="A48" s="41"/>
      <c r="B48" s="41"/>
      <c r="C48" s="41"/>
      <c r="D48" s="41"/>
      <c r="E48" s="41"/>
      <c r="F48" s="41"/>
    </row>
    <row r="49" spans="1:3" ht="12.75">
      <c r="A49" s="40" t="s">
        <v>339</v>
      </c>
      <c r="B49" s="42"/>
      <c r="C49" s="42"/>
    </row>
    <row r="50" ht="12.75">
      <c r="C50" s="42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9" sqref="F29"/>
    </sheetView>
  </sheetViews>
  <sheetFormatPr defaultColWidth="9.00390625" defaultRowHeight="12.75"/>
  <cols>
    <col min="1" max="1" width="5.00390625" style="381" customWidth="1"/>
    <col min="2" max="2" width="34.875" style="381" customWidth="1"/>
    <col min="3" max="3" width="7.375" style="381" customWidth="1"/>
    <col min="4" max="4" width="8.375" style="381" customWidth="1"/>
    <col min="5" max="5" width="7.375" style="381" customWidth="1"/>
    <col min="6" max="6" width="12.375" style="381" customWidth="1"/>
    <col min="7" max="7" width="14.00390625" style="381" customWidth="1"/>
    <col min="8" max="9" width="7.375" style="381" customWidth="1"/>
    <col min="10" max="10" width="9.125" style="381" customWidth="1"/>
    <col min="11" max="11" width="9.375" style="381" customWidth="1"/>
    <col min="12" max="16384" width="9.125" style="381" customWidth="1"/>
  </cols>
  <sheetData>
    <row r="1" spans="1:9" ht="15">
      <c r="A1" s="380" t="s">
        <v>274</v>
      </c>
      <c r="I1" s="382" t="s">
        <v>160</v>
      </c>
    </row>
    <row r="2" spans="3:9" ht="15.75" thickBot="1">
      <c r="C2" s="383"/>
      <c r="F2" s="383"/>
      <c r="G2" s="383"/>
      <c r="H2" s="383"/>
      <c r="I2" s="383" t="s">
        <v>149</v>
      </c>
    </row>
    <row r="3" spans="1:9" ht="15">
      <c r="A3" s="384" t="s">
        <v>150</v>
      </c>
      <c r="B3" s="384" t="s">
        <v>151</v>
      </c>
      <c r="C3" s="385" t="s">
        <v>152</v>
      </c>
      <c r="D3" s="386" t="s">
        <v>157</v>
      </c>
      <c r="E3" s="386" t="s">
        <v>3</v>
      </c>
      <c r="F3" s="386" t="s">
        <v>21</v>
      </c>
      <c r="G3" s="477" t="s">
        <v>353</v>
      </c>
      <c r="H3" s="386" t="s">
        <v>3</v>
      </c>
      <c r="I3" s="387" t="s">
        <v>153</v>
      </c>
    </row>
    <row r="4" spans="1:9" ht="15.75" thickBot="1">
      <c r="A4" s="388"/>
      <c r="B4" s="388"/>
      <c r="C4" s="389"/>
      <c r="D4" s="390" t="s">
        <v>158</v>
      </c>
      <c r="E4" s="390" t="s">
        <v>154</v>
      </c>
      <c r="F4" s="390" t="s">
        <v>352</v>
      </c>
      <c r="G4" s="478"/>
      <c r="H4" s="390" t="s">
        <v>154</v>
      </c>
      <c r="I4" s="391"/>
    </row>
    <row r="5" spans="1:9" ht="15.75" thickTop="1">
      <c r="A5" s="392"/>
      <c r="B5" s="392"/>
      <c r="C5" s="393"/>
      <c r="D5" s="394"/>
      <c r="E5" s="394"/>
      <c r="F5" s="394"/>
      <c r="G5" s="394"/>
      <c r="H5" s="394"/>
      <c r="I5" s="395"/>
    </row>
    <row r="6" spans="1:9" ht="15">
      <c r="A6" s="396">
        <v>1</v>
      </c>
      <c r="B6" s="392" t="s">
        <v>23</v>
      </c>
      <c r="C6" s="393"/>
      <c r="D6" s="394"/>
      <c r="E6" s="394"/>
      <c r="F6" s="394"/>
      <c r="G6" s="394"/>
      <c r="H6" s="394"/>
      <c r="I6" s="395"/>
    </row>
    <row r="7" spans="1:11" ht="15">
      <c r="A7" s="396"/>
      <c r="B7" s="392" t="s">
        <v>24</v>
      </c>
      <c r="C7" s="397">
        <v>311.64570340796087</v>
      </c>
      <c r="D7" s="398">
        <v>305.37528700999997</v>
      </c>
      <c r="E7" s="398">
        <v>97.98796635750419</v>
      </c>
      <c r="F7" s="398">
        <v>305.37528700999997</v>
      </c>
      <c r="G7" s="398">
        <v>305.37528700999997</v>
      </c>
      <c r="H7" s="398">
        <v>97.98796635750419</v>
      </c>
      <c r="I7" s="399">
        <v>0</v>
      </c>
      <c r="K7" s="400"/>
    </row>
    <row r="8" spans="1:11" ht="15">
      <c r="A8" s="396"/>
      <c r="B8" s="392" t="s">
        <v>25</v>
      </c>
      <c r="C8" s="397">
        <v>681.2675279563908</v>
      </c>
      <c r="D8" s="398">
        <v>604.27816388</v>
      </c>
      <c r="E8" s="398">
        <v>88.69909970502526</v>
      </c>
      <c r="F8" s="398">
        <v>604.27816388</v>
      </c>
      <c r="G8" s="398">
        <v>604.27816388</v>
      </c>
      <c r="H8" s="398">
        <v>88.69909970502526</v>
      </c>
      <c r="I8" s="399">
        <v>0</v>
      </c>
      <c r="J8" s="400"/>
      <c r="K8" s="400"/>
    </row>
    <row r="9" spans="1:11" ht="15">
      <c r="A9" s="396"/>
      <c r="B9" s="392"/>
      <c r="C9" s="397"/>
      <c r="D9" s="398"/>
      <c r="E9" s="398"/>
      <c r="F9" s="398"/>
      <c r="G9" s="398"/>
      <c r="H9" s="398"/>
      <c r="I9" s="399"/>
      <c r="K9" s="400"/>
    </row>
    <row r="10" spans="1:11" ht="15">
      <c r="A10" s="396">
        <v>2</v>
      </c>
      <c r="B10" s="392" t="s">
        <v>26</v>
      </c>
      <c r="C10" s="397">
        <v>438.3348519071117</v>
      </c>
      <c r="D10" s="398">
        <v>448.12934097999994</v>
      </c>
      <c r="E10" s="398">
        <v>102.23447645795771</v>
      </c>
      <c r="F10" s="398">
        <v>447.83918704999996</v>
      </c>
      <c r="G10" s="398">
        <v>447.83918704999996</v>
      </c>
      <c r="H10" s="398">
        <v>102.16828187435625</v>
      </c>
      <c r="I10" s="399">
        <v>0.290153929999974</v>
      </c>
      <c r="K10" s="400"/>
    </row>
    <row r="11" spans="1:11" ht="15">
      <c r="A11" s="396"/>
      <c r="B11" s="392"/>
      <c r="C11" s="397"/>
      <c r="D11" s="398"/>
      <c r="E11" s="398"/>
      <c r="F11" s="398"/>
      <c r="G11" s="398"/>
      <c r="H11" s="398"/>
      <c r="I11" s="399"/>
      <c r="K11" s="400"/>
    </row>
    <row r="12" spans="1:11" ht="15">
      <c r="A12" s="396">
        <v>3</v>
      </c>
      <c r="B12" s="392" t="s">
        <v>27</v>
      </c>
      <c r="C12" s="397">
        <v>1019.6520713189431</v>
      </c>
      <c r="D12" s="398">
        <v>1221.8641672799997</v>
      </c>
      <c r="E12" s="398">
        <v>119.83147993800382</v>
      </c>
      <c r="F12" s="398">
        <v>1221.8539258899998</v>
      </c>
      <c r="G12" s="398">
        <v>1221.8539258899998</v>
      </c>
      <c r="H12" s="398">
        <v>119.83047553755313</v>
      </c>
      <c r="I12" s="399">
        <v>0.010241389999919193</v>
      </c>
      <c r="K12" s="400"/>
    </row>
    <row r="13" spans="1:11" ht="15">
      <c r="A13" s="396"/>
      <c r="B13" s="392"/>
      <c r="C13" s="397"/>
      <c r="D13" s="401"/>
      <c r="E13" s="398"/>
      <c r="F13" s="398"/>
      <c r="G13" s="398"/>
      <c r="H13" s="398"/>
      <c r="I13" s="399"/>
      <c r="K13" s="400"/>
    </row>
    <row r="14" spans="1:11" ht="15">
      <c r="A14" s="396">
        <v>4</v>
      </c>
      <c r="B14" s="392" t="s">
        <v>28</v>
      </c>
      <c r="C14" s="397"/>
      <c r="D14" s="401"/>
      <c r="E14" s="398"/>
      <c r="F14" s="398"/>
      <c r="G14" s="398"/>
      <c r="H14" s="398"/>
      <c r="I14" s="399"/>
      <c r="K14" s="400"/>
    </row>
    <row r="15" spans="1:11" ht="15">
      <c r="A15" s="396"/>
      <c r="B15" s="392" t="s">
        <v>29</v>
      </c>
      <c r="C15" s="397">
        <v>206.43034659925448</v>
      </c>
      <c r="D15" s="398">
        <v>279.38655778</v>
      </c>
      <c r="E15" s="398">
        <v>135.3418053026749</v>
      </c>
      <c r="F15" s="398">
        <v>279.12456677999995</v>
      </c>
      <c r="G15" s="398">
        <v>279.12456677999995</v>
      </c>
      <c r="H15" s="398">
        <v>135.21489033870952</v>
      </c>
      <c r="I15" s="399">
        <v>0.2619910000000232</v>
      </c>
      <c r="K15" s="400"/>
    </row>
    <row r="16" spans="1:11" ht="15">
      <c r="A16" s="396"/>
      <c r="B16" s="392" t="s">
        <v>30</v>
      </c>
      <c r="C16" s="397"/>
      <c r="D16" s="398">
        <v>37.112484589999994</v>
      </c>
      <c r="E16" s="398" t="s">
        <v>93</v>
      </c>
      <c r="F16" s="398">
        <v>37.07788480999999</v>
      </c>
      <c r="G16" s="398">
        <v>37.07788480999999</v>
      </c>
      <c r="H16" s="398" t="s">
        <v>93</v>
      </c>
      <c r="I16" s="399">
        <v>0.034599780000000635</v>
      </c>
      <c r="K16" s="400"/>
    </row>
    <row r="17" spans="1:11" ht="15">
      <c r="A17" s="396"/>
      <c r="B17" s="392"/>
      <c r="C17" s="397"/>
      <c r="D17" s="401"/>
      <c r="E17" s="398"/>
      <c r="F17" s="401"/>
      <c r="G17" s="401"/>
      <c r="H17" s="398"/>
      <c r="I17" s="399"/>
      <c r="K17" s="400"/>
    </row>
    <row r="18" spans="1:11" ht="15">
      <c r="A18" s="396">
        <v>5</v>
      </c>
      <c r="B18" s="392" t="s">
        <v>31</v>
      </c>
      <c r="C18" s="397"/>
      <c r="D18" s="401"/>
      <c r="E18" s="398"/>
      <c r="F18" s="401"/>
      <c r="G18" s="401"/>
      <c r="H18" s="398"/>
      <c r="I18" s="399"/>
      <c r="K18" s="400"/>
    </row>
    <row r="19" spans="1:11" ht="15">
      <c r="A19" s="396"/>
      <c r="B19" s="392" t="s">
        <v>32</v>
      </c>
      <c r="C19" s="397">
        <v>759.5116338855071</v>
      </c>
      <c r="D19" s="398">
        <v>769.33998806</v>
      </c>
      <c r="E19" s="398">
        <v>101.29403602736313</v>
      </c>
      <c r="F19" s="398">
        <v>769.33998806</v>
      </c>
      <c r="G19" s="398">
        <v>769.33998806</v>
      </c>
      <c r="H19" s="398">
        <v>101.29403602736313</v>
      </c>
      <c r="I19" s="399">
        <v>0</v>
      </c>
      <c r="K19" s="400"/>
    </row>
    <row r="20" spans="1:11" ht="15">
      <c r="A20" s="396"/>
      <c r="B20" s="392" t="s">
        <v>33</v>
      </c>
      <c r="C20" s="397"/>
      <c r="D20" s="398">
        <v>55.47373443</v>
      </c>
      <c r="E20" s="398" t="s">
        <v>93</v>
      </c>
      <c r="F20" s="398">
        <v>55.45801373</v>
      </c>
      <c r="G20" s="398">
        <v>55.45801373</v>
      </c>
      <c r="H20" s="398" t="s">
        <v>93</v>
      </c>
      <c r="I20" s="399">
        <v>0.015720700000002807</v>
      </c>
      <c r="J20" s="400"/>
      <c r="K20" s="400"/>
    </row>
    <row r="21" spans="1:11" ht="15">
      <c r="A21" s="396"/>
      <c r="B21" s="392"/>
      <c r="C21" s="397"/>
      <c r="D21" s="401"/>
      <c r="E21" s="398"/>
      <c r="F21" s="398"/>
      <c r="G21" s="398"/>
      <c r="H21" s="398"/>
      <c r="I21" s="399"/>
      <c r="K21" s="400"/>
    </row>
    <row r="22" spans="1:11" ht="15">
      <c r="A22" s="396">
        <v>6</v>
      </c>
      <c r="B22" s="392" t="s">
        <v>34</v>
      </c>
      <c r="C22" s="397"/>
      <c r="D22" s="401"/>
      <c r="E22" s="398"/>
      <c r="F22" s="398"/>
      <c r="G22" s="398"/>
      <c r="H22" s="398"/>
      <c r="I22" s="399"/>
      <c r="K22" s="400"/>
    </row>
    <row r="23" spans="1:11" ht="15">
      <c r="A23" s="396"/>
      <c r="B23" s="392" t="s">
        <v>155</v>
      </c>
      <c r="C23" s="397">
        <v>384.91959875955064</v>
      </c>
      <c r="D23" s="398">
        <v>459.21546293</v>
      </c>
      <c r="E23" s="398">
        <v>119.30165790722963</v>
      </c>
      <c r="F23" s="398">
        <v>459.21147765</v>
      </c>
      <c r="G23" s="398">
        <v>459.21147765</v>
      </c>
      <c r="H23" s="398">
        <v>119.30062255334978</v>
      </c>
      <c r="I23" s="399">
        <v>0.003985279999994873</v>
      </c>
      <c r="K23" s="400"/>
    </row>
    <row r="24" spans="1:11" ht="15">
      <c r="A24" s="396"/>
      <c r="B24" s="392" t="s">
        <v>35</v>
      </c>
      <c r="C24" s="397">
        <v>51.64980020703429</v>
      </c>
      <c r="D24" s="398">
        <v>58.35778534000001</v>
      </c>
      <c r="E24" s="398">
        <v>112.98743674917864</v>
      </c>
      <c r="F24" s="398">
        <v>58.35778534000001</v>
      </c>
      <c r="G24" s="398">
        <v>58.35778534000001</v>
      </c>
      <c r="H24" s="398">
        <v>112.98743674917864</v>
      </c>
      <c r="I24" s="399">
        <v>0</v>
      </c>
      <c r="K24" s="400"/>
    </row>
    <row r="25" spans="1:11" ht="15">
      <c r="A25" s="396"/>
      <c r="B25" s="392" t="s">
        <v>36</v>
      </c>
      <c r="C25" s="397"/>
      <c r="D25" s="401"/>
      <c r="E25" s="398"/>
      <c r="F25" s="398"/>
      <c r="G25" s="398"/>
      <c r="H25" s="398"/>
      <c r="I25" s="399"/>
      <c r="K25" s="400"/>
    </row>
    <row r="26" spans="1:11" ht="15">
      <c r="A26" s="396"/>
      <c r="B26" s="392" t="s">
        <v>37</v>
      </c>
      <c r="C26" s="397">
        <v>1863.689382666667</v>
      </c>
      <c r="D26" s="398">
        <v>1722.167318</v>
      </c>
      <c r="E26" s="398">
        <v>92.40634914901058</v>
      </c>
      <c r="F26" s="398">
        <v>1722.167318</v>
      </c>
      <c r="G26" s="398">
        <v>1722.167318</v>
      </c>
      <c r="H26" s="398">
        <v>92.40634914901058</v>
      </c>
      <c r="I26" s="399">
        <v>0</v>
      </c>
      <c r="K26" s="400"/>
    </row>
    <row r="27" spans="1:11" ht="15">
      <c r="A27" s="396"/>
      <c r="B27" s="392" t="s">
        <v>38</v>
      </c>
      <c r="C27" s="397">
        <v>271.9105243012906</v>
      </c>
      <c r="D27" s="398">
        <f>968.3393876+169.439023</f>
        <v>1137.7784106</v>
      </c>
      <c r="E27" s="398">
        <f>D27/C27*100</f>
        <v>418.4385336035335</v>
      </c>
      <c r="F27" s="417">
        <f>861.401341803333</f>
        <v>861.401341803333</v>
      </c>
      <c r="G27" s="417">
        <f>F27</f>
        <v>861.401341803333</v>
      </c>
      <c r="H27" s="417">
        <f>F27/C27*100</f>
        <v>316.79588129838504</v>
      </c>
      <c r="I27" s="399">
        <f>D27-F27</f>
        <v>276.3770687966669</v>
      </c>
      <c r="K27" s="400"/>
    </row>
    <row r="28" spans="1:9" ht="15">
      <c r="A28" s="402"/>
      <c r="B28" s="403"/>
      <c r="C28" s="404"/>
      <c r="D28" s="405"/>
      <c r="E28" s="405"/>
      <c r="F28" s="414"/>
      <c r="G28" s="414"/>
      <c r="H28" s="405"/>
      <c r="I28" s="406"/>
    </row>
    <row r="29" spans="1:11" ht="15">
      <c r="A29" s="396"/>
      <c r="B29" s="415" t="s">
        <v>39</v>
      </c>
      <c r="C29" s="416">
        <f>SUM(C5:C27)</f>
        <v>5989.01144100971</v>
      </c>
      <c r="D29" s="417">
        <f>SUM(D5:D27)</f>
        <v>7098.478700879999</v>
      </c>
      <c r="E29" s="398">
        <f>D29/C29*100</f>
        <v>118.52504826210917</v>
      </c>
      <c r="F29" s="417">
        <f>SUM(F5:F27)</f>
        <v>6821.484940003332</v>
      </c>
      <c r="G29" s="417">
        <f>SUM(G5:G27)</f>
        <v>6821.484940003332</v>
      </c>
      <c r="H29" s="398">
        <f>F29/C29*100</f>
        <v>113.9000151726755</v>
      </c>
      <c r="I29" s="418">
        <f>SUM(I5:I27)</f>
        <v>276.9937608766668</v>
      </c>
      <c r="K29" s="400"/>
    </row>
    <row r="30" spans="1:9" ht="15">
      <c r="A30" s="396"/>
      <c r="B30" s="392"/>
      <c r="C30" s="419"/>
      <c r="D30" s="420"/>
      <c r="E30" s="421"/>
      <c r="F30" s="420"/>
      <c r="G30" s="420"/>
      <c r="H30" s="421"/>
      <c r="I30" s="422"/>
    </row>
    <row r="31" spans="1:9" ht="15">
      <c r="A31" s="402">
        <v>7</v>
      </c>
      <c r="B31" s="403" t="s">
        <v>40</v>
      </c>
      <c r="C31" s="397">
        <v>563.8517211139622</v>
      </c>
      <c r="D31" s="398">
        <v>338.60695981000003</v>
      </c>
      <c r="E31" s="398">
        <v>60.05248314947733</v>
      </c>
      <c r="F31" s="398">
        <v>335.5222108500001</v>
      </c>
      <c r="G31" s="398">
        <f>F31</f>
        <v>335.5222108500001</v>
      </c>
      <c r="H31" s="398">
        <v>59.50539801264284</v>
      </c>
      <c r="I31" s="399">
        <f>D31-F31</f>
        <v>3.0847489599999562</v>
      </c>
    </row>
    <row r="32" spans="1:9" ht="15">
      <c r="A32" s="402"/>
      <c r="B32" s="403"/>
      <c r="C32" s="404"/>
      <c r="D32" s="405"/>
      <c r="E32" s="405"/>
      <c r="F32" s="405"/>
      <c r="G32" s="405"/>
      <c r="H32" s="405"/>
      <c r="I32" s="406"/>
    </row>
    <row r="33" spans="1:9" ht="15">
      <c r="A33" s="396"/>
      <c r="B33" s="415" t="s">
        <v>41</v>
      </c>
      <c r="C33" s="416">
        <f>C29+C31</f>
        <v>6552.863162123673</v>
      </c>
      <c r="D33" s="417">
        <f>D29+D31</f>
        <v>7437.08566069</v>
      </c>
      <c r="E33" s="398">
        <f>D33/C33*100</f>
        <v>113.4936817188132</v>
      </c>
      <c r="F33" s="417">
        <f>F29+F31</f>
        <v>7157.007150853332</v>
      </c>
      <c r="G33" s="417">
        <f>G29+G31</f>
        <v>7157.007150853332</v>
      </c>
      <c r="H33" s="398">
        <f>F33/C33*100</f>
        <v>109.21954226393255</v>
      </c>
      <c r="I33" s="418">
        <f>I29+I31</f>
        <v>280.07850983666674</v>
      </c>
    </row>
    <row r="34" spans="1:9" ht="15">
      <c r="A34" s="396"/>
      <c r="B34" s="392"/>
      <c r="C34" s="397"/>
      <c r="D34" s="401"/>
      <c r="E34" s="398"/>
      <c r="F34" s="401"/>
      <c r="G34" s="401"/>
      <c r="H34" s="398"/>
      <c r="I34" s="399"/>
    </row>
    <row r="35" spans="1:9" ht="15">
      <c r="A35" s="407">
        <v>8</v>
      </c>
      <c r="B35" s="408" t="s">
        <v>156</v>
      </c>
      <c r="C35" s="409">
        <v>453.13630619455284</v>
      </c>
      <c r="D35" s="410">
        <f>294.68161033+0.895565</f>
        <v>295.57717533</v>
      </c>
      <c r="E35" s="410">
        <f>D35/C35*100</f>
        <v>65.22919732745818</v>
      </c>
      <c r="F35" s="410">
        <f>212.21133321+0.895565</f>
        <v>213.10689821</v>
      </c>
      <c r="G35" s="410">
        <f>F35</f>
        <v>213.10689821</v>
      </c>
      <c r="H35" s="410">
        <f>F35/C35*100</f>
        <v>47.02931442410247</v>
      </c>
      <c r="I35" s="412">
        <f>D35-F35</f>
        <v>82.47027711999999</v>
      </c>
    </row>
    <row r="36" spans="1:9" ht="15">
      <c r="A36" s="407">
        <v>9</v>
      </c>
      <c r="B36" s="408" t="s">
        <v>42</v>
      </c>
      <c r="C36" s="409">
        <v>202.08421521180904</v>
      </c>
      <c r="D36" s="410">
        <v>210.41023556</v>
      </c>
      <c r="E36" s="410">
        <v>104.12007456369822</v>
      </c>
      <c r="F36" s="410">
        <v>195.597</v>
      </c>
      <c r="G36" s="410">
        <f>F36</f>
        <v>195.597</v>
      </c>
      <c r="H36" s="411">
        <f>F36/C36*100</f>
        <v>96.78984565666862</v>
      </c>
      <c r="I36" s="412">
        <f>D36-F36</f>
        <v>14.813235559999981</v>
      </c>
    </row>
    <row r="37" spans="1:9" ht="15">
      <c r="A37" s="396"/>
      <c r="B37" s="392"/>
      <c r="C37" s="397"/>
      <c r="D37" s="401"/>
      <c r="E37" s="398"/>
      <c r="F37" s="398"/>
      <c r="G37" s="398"/>
      <c r="H37" s="398"/>
      <c r="I37" s="447"/>
    </row>
    <row r="38" spans="1:9" ht="15">
      <c r="A38" s="396"/>
      <c r="B38" s="415" t="s">
        <v>43</v>
      </c>
      <c r="C38" s="397"/>
      <c r="D38" s="401"/>
      <c r="E38" s="398"/>
      <c r="F38" s="398"/>
      <c r="G38" s="398"/>
      <c r="H38" s="398"/>
      <c r="I38" s="399"/>
    </row>
    <row r="39" spans="1:9" ht="15">
      <c r="A39" s="396"/>
      <c r="B39" s="415" t="s">
        <v>44</v>
      </c>
      <c r="C39" s="416">
        <f>C33+C35+C36</f>
        <v>7208.083683530035</v>
      </c>
      <c r="D39" s="417">
        <f>D33+D35+D36</f>
        <v>7943.073071579999</v>
      </c>
      <c r="E39" s="398">
        <f>D39/C39*100</f>
        <v>110.19673772280645</v>
      </c>
      <c r="F39" s="417">
        <f>F33+F35+F36</f>
        <v>7565.711049063331</v>
      </c>
      <c r="G39" s="417">
        <f>F39</f>
        <v>7565.711049063331</v>
      </c>
      <c r="H39" s="423">
        <f>F39/C39*100</f>
        <v>104.96147632623148</v>
      </c>
      <c r="I39" s="418">
        <f>I33+I35+I36</f>
        <v>377.3620225166667</v>
      </c>
    </row>
    <row r="40" spans="1:9" ht="15">
      <c r="A40" s="396"/>
      <c r="B40" s="392"/>
      <c r="C40" s="397"/>
      <c r="D40" s="398"/>
      <c r="E40" s="398"/>
      <c r="F40" s="398"/>
      <c r="G40" s="398"/>
      <c r="H40" s="398"/>
      <c r="I40" s="399"/>
    </row>
    <row r="41" spans="1:9" ht="15">
      <c r="A41" s="407">
        <v>10</v>
      </c>
      <c r="B41" s="408" t="s">
        <v>45</v>
      </c>
      <c r="C41" s="409">
        <v>0</v>
      </c>
      <c r="D41" s="410">
        <v>0</v>
      </c>
      <c r="E41" s="410" t="s">
        <v>93</v>
      </c>
      <c r="F41" s="410">
        <v>0</v>
      </c>
      <c r="G41" s="410">
        <f>F41</f>
        <v>0</v>
      </c>
      <c r="H41" s="410" t="s">
        <v>93</v>
      </c>
      <c r="I41" s="412">
        <v>0</v>
      </c>
    </row>
    <row r="42" spans="1:9" ht="15">
      <c r="A42" s="396"/>
      <c r="B42" s="392"/>
      <c r="C42" s="397"/>
      <c r="D42" s="398"/>
      <c r="E42" s="398"/>
      <c r="F42" s="401"/>
      <c r="G42" s="401"/>
      <c r="H42" s="398"/>
      <c r="I42" s="399"/>
    </row>
    <row r="43" spans="1:10" ht="15.75" thickBot="1">
      <c r="A43" s="424"/>
      <c r="B43" s="425" t="s">
        <v>46</v>
      </c>
      <c r="C43" s="426">
        <f>C39+C41</f>
        <v>7208.083683530035</v>
      </c>
      <c r="D43" s="427">
        <f>D39+D41</f>
        <v>7943.073071579999</v>
      </c>
      <c r="E43" s="428">
        <f>D43/C43*100</f>
        <v>110.19673772280645</v>
      </c>
      <c r="F43" s="429">
        <f>F39+F41</f>
        <v>7565.711049063331</v>
      </c>
      <c r="G43" s="429">
        <f>F43</f>
        <v>7565.711049063331</v>
      </c>
      <c r="H43" s="428">
        <f>F43/C43*100</f>
        <v>104.96147632623148</v>
      </c>
      <c r="I43" s="430">
        <f>I39+I41</f>
        <v>377.3620225166667</v>
      </c>
      <c r="J43" s="400"/>
    </row>
    <row r="44" spans="1:10" ht="15">
      <c r="A44" s="396"/>
      <c r="B44" s="392"/>
      <c r="C44" s="397"/>
      <c r="D44" s="398"/>
      <c r="E44" s="398"/>
      <c r="F44" s="401"/>
      <c r="G44" s="401"/>
      <c r="H44" s="398"/>
      <c r="I44" s="399"/>
      <c r="J44" s="400"/>
    </row>
    <row r="45" spans="1:10" ht="15.75" thickBot="1">
      <c r="A45" s="424"/>
      <c r="B45" s="425" t="s">
        <v>354</v>
      </c>
      <c r="C45" s="426"/>
      <c r="D45" s="427"/>
      <c r="E45" s="428"/>
      <c r="F45" s="448">
        <f>F43-'[1]4. ŽSR mimo ZVVZ + neident.'!$Q$609/1000000-169.439023-22.272276</f>
        <v>7368.282835552823</v>
      </c>
      <c r="G45" s="429"/>
      <c r="H45" s="428">
        <f>F45/C43*100</f>
        <v>102.22249295452592</v>
      </c>
      <c r="I45" s="430">
        <f>D43-F45</f>
        <v>574.7902360271764</v>
      </c>
      <c r="J45" s="400"/>
    </row>
    <row r="47" spans="1:9" ht="15">
      <c r="A47" s="381" t="s">
        <v>159</v>
      </c>
      <c r="I47" s="400"/>
    </row>
    <row r="48" ht="15">
      <c r="A48" s="381" t="s">
        <v>350</v>
      </c>
    </row>
    <row r="49" ht="15">
      <c r="A49" s="199" t="s">
        <v>355</v>
      </c>
    </row>
    <row r="50" ht="15">
      <c r="A50" s="181" t="s">
        <v>356</v>
      </c>
    </row>
    <row r="51" ht="15">
      <c r="A51" s="40" t="s">
        <v>357</v>
      </c>
    </row>
    <row r="52" ht="15">
      <c r="A52" s="381" t="s">
        <v>358</v>
      </c>
    </row>
  </sheetData>
  <mergeCells count="1">
    <mergeCell ref="G3:G4"/>
  </mergeCells>
  <printOptions/>
  <pageMargins left="0.6692913385826772" right="0.3937007874015748" top="0.984251968503937" bottom="0.73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9"/>
  <sheetViews>
    <sheetView workbookViewId="0" topLeftCell="A1">
      <selection activeCell="B20" sqref="B20"/>
    </sheetView>
  </sheetViews>
  <sheetFormatPr defaultColWidth="9.00390625" defaultRowHeight="12.75"/>
  <cols>
    <col min="1" max="1" width="9.125" style="319" customWidth="1"/>
    <col min="2" max="2" width="45.75390625" style="319" customWidth="1"/>
    <col min="3" max="3" width="21.625" style="319" customWidth="1"/>
    <col min="4" max="4" width="10.875" style="319" customWidth="1"/>
    <col min="5" max="5" width="9.875" style="319" customWidth="1"/>
    <col min="6" max="6" width="9.625" style="319" customWidth="1"/>
    <col min="7" max="7" width="18.875" style="319" customWidth="1"/>
    <col min="8" max="8" width="15.00390625" style="319" customWidth="1"/>
    <col min="9" max="9" width="18.75390625" style="319" customWidth="1"/>
    <col min="10" max="16384" width="9.125" style="319" customWidth="1"/>
  </cols>
  <sheetData>
    <row r="1" spans="2:6" ht="15.75">
      <c r="B1" s="317" t="s">
        <v>171</v>
      </c>
      <c r="C1" s="318"/>
      <c r="D1" s="318"/>
      <c r="E1" s="318"/>
      <c r="F1" s="318"/>
    </row>
    <row r="2" spans="2:6" ht="12.75">
      <c r="B2" s="320"/>
      <c r="C2" s="318"/>
      <c r="D2" s="318"/>
      <c r="E2" s="318"/>
      <c r="F2" s="318"/>
    </row>
    <row r="3" spans="2:8" ht="13.5" thickBot="1">
      <c r="B3" s="321"/>
      <c r="C3" s="321"/>
      <c r="D3" s="321"/>
      <c r="E3" s="321"/>
      <c r="F3" s="321"/>
      <c r="G3" s="322"/>
      <c r="H3" s="323"/>
    </row>
    <row r="4" spans="2:8" ht="15.75">
      <c r="B4" s="324" t="s">
        <v>51</v>
      </c>
      <c r="C4" s="325">
        <v>2002</v>
      </c>
      <c r="D4" s="326"/>
      <c r="E4" s="327"/>
      <c r="F4" s="328"/>
      <c r="G4" s="329"/>
      <c r="H4" s="329"/>
    </row>
    <row r="5" spans="2:8" ht="16.5" thickBot="1">
      <c r="B5" s="330"/>
      <c r="C5" s="331" t="s">
        <v>170</v>
      </c>
      <c r="D5" s="326"/>
      <c r="E5" s="332"/>
      <c r="F5" s="326"/>
      <c r="H5" s="333"/>
    </row>
    <row r="6" spans="2:8" ht="15.75">
      <c r="B6" s="334" t="s">
        <v>85</v>
      </c>
      <c r="C6" s="335">
        <v>355758529</v>
      </c>
      <c r="D6" s="336"/>
      <c r="E6" s="336"/>
      <c r="F6" s="336"/>
      <c r="G6" s="323"/>
      <c r="H6" s="333"/>
    </row>
    <row r="7" spans="2:7" ht="15.75">
      <c r="B7" s="334" t="s">
        <v>52</v>
      </c>
      <c r="C7" s="337">
        <v>243778282</v>
      </c>
      <c r="D7" s="338"/>
      <c r="E7" s="338"/>
      <c r="F7" s="336"/>
      <c r="G7" s="323"/>
    </row>
    <row r="8" spans="2:6" ht="15.75">
      <c r="B8" s="339" t="s">
        <v>161</v>
      </c>
      <c r="C8" s="340">
        <v>136361396</v>
      </c>
      <c r="D8" s="326"/>
      <c r="E8" s="326"/>
      <c r="F8" s="326"/>
    </row>
    <row r="9" spans="2:10" ht="15.75">
      <c r="B9" s="339" t="s">
        <v>162</v>
      </c>
      <c r="C9" s="341">
        <v>107289140</v>
      </c>
      <c r="D9" s="342"/>
      <c r="E9" s="342"/>
      <c r="F9" s="326"/>
      <c r="J9" s="323"/>
    </row>
    <row r="10" spans="2:10" ht="15.75">
      <c r="B10" s="334" t="s">
        <v>86</v>
      </c>
      <c r="C10" s="337">
        <v>68627876</v>
      </c>
      <c r="D10" s="338"/>
      <c r="E10" s="338"/>
      <c r="F10" s="336"/>
      <c r="G10" s="323"/>
      <c r="H10" s="323"/>
      <c r="I10" s="323"/>
      <c r="J10" s="323"/>
    </row>
    <row r="11" spans="2:7" ht="15.75">
      <c r="B11" s="334" t="s">
        <v>87</v>
      </c>
      <c r="C11" s="337">
        <v>85150313</v>
      </c>
      <c r="D11" s="338"/>
      <c r="E11" s="338"/>
      <c r="F11" s="336"/>
      <c r="G11" s="323"/>
    </row>
    <row r="12" spans="2:6" ht="15.75">
      <c r="B12" s="339" t="s">
        <v>163</v>
      </c>
      <c r="C12" s="341">
        <v>5695290</v>
      </c>
      <c r="D12" s="342"/>
      <c r="E12" s="342"/>
      <c r="F12" s="326"/>
    </row>
    <row r="13" spans="2:6" ht="15.75">
      <c r="B13" s="339" t="s">
        <v>164</v>
      </c>
      <c r="C13" s="341">
        <v>26446740</v>
      </c>
      <c r="D13" s="342"/>
      <c r="E13" s="342"/>
      <c r="F13" s="326"/>
    </row>
    <row r="14" spans="2:6" ht="15.75">
      <c r="B14" s="339" t="s">
        <v>165</v>
      </c>
      <c r="C14" s="341">
        <v>873552</v>
      </c>
      <c r="D14" s="342"/>
      <c r="E14" s="342"/>
      <c r="F14" s="326"/>
    </row>
    <row r="15" spans="2:6" ht="15.75">
      <c r="B15" s="339" t="s">
        <v>166</v>
      </c>
      <c r="C15" s="340">
        <v>957210</v>
      </c>
      <c r="D15" s="326"/>
      <c r="E15" s="326"/>
      <c r="F15" s="326"/>
    </row>
    <row r="16" spans="2:6" ht="15.75">
      <c r="B16" s="339" t="s">
        <v>167</v>
      </c>
      <c r="C16" s="340">
        <v>51177521</v>
      </c>
      <c r="D16" s="326"/>
      <c r="E16" s="326"/>
      <c r="F16" s="326"/>
    </row>
    <row r="17" spans="2:6" ht="15.75">
      <c r="B17" s="334" t="s">
        <v>168</v>
      </c>
      <c r="C17" s="335">
        <v>284134000</v>
      </c>
      <c r="D17" s="326"/>
      <c r="E17" s="326"/>
      <c r="F17" s="326"/>
    </row>
    <row r="18" spans="2:6" ht="16.5" thickBot="1">
      <c r="B18" s="345" t="s">
        <v>169</v>
      </c>
      <c r="C18" s="346">
        <v>1037449000</v>
      </c>
      <c r="D18" s="336"/>
      <c r="E18" s="336"/>
      <c r="F18" s="336"/>
    </row>
    <row r="19" spans="2:6" ht="16.5" thickBot="1">
      <c r="B19" s="343" t="s">
        <v>351</v>
      </c>
      <c r="C19" s="344">
        <v>1037449000</v>
      </c>
      <c r="D19" s="326"/>
      <c r="E19" s="326"/>
      <c r="F19" s="326"/>
    </row>
    <row r="20" spans="2:6" ht="12.75">
      <c r="B20" s="326"/>
      <c r="C20" s="326"/>
      <c r="D20" s="326"/>
      <c r="E20" s="326"/>
      <c r="F20" s="326"/>
    </row>
    <row r="21" spans="2:6" ht="12.75">
      <c r="B21" s="326"/>
      <c r="C21" s="326"/>
      <c r="D21" s="326"/>
      <c r="E21" s="326"/>
      <c r="F21" s="326"/>
    </row>
    <row r="22" spans="2:6" ht="12.75">
      <c r="B22" s="326"/>
      <c r="E22" s="336"/>
      <c r="F22" s="336"/>
    </row>
    <row r="23" spans="2:6" ht="12.75">
      <c r="B23" s="326"/>
      <c r="C23" s="326"/>
      <c r="D23" s="326"/>
      <c r="E23" s="336"/>
      <c r="F23" s="336"/>
    </row>
    <row r="24" spans="2:6" ht="12.75">
      <c r="B24" s="326"/>
      <c r="C24" s="336"/>
      <c r="D24" s="336"/>
      <c r="E24" s="336"/>
      <c r="F24" s="336"/>
    </row>
    <row r="25" spans="2:6" ht="12.75">
      <c r="B25" s="326"/>
      <c r="C25" s="336"/>
      <c r="D25" s="336"/>
      <c r="E25" s="326"/>
      <c r="F25" s="326"/>
    </row>
    <row r="26" spans="2:6" ht="12.75">
      <c r="B26" s="326"/>
      <c r="C26" s="336"/>
      <c r="D26" s="326"/>
      <c r="E26" s="336"/>
      <c r="F26" s="336"/>
    </row>
    <row r="27" spans="2:6" ht="12.75">
      <c r="B27" s="326"/>
      <c r="C27" s="336"/>
      <c r="D27" s="336"/>
      <c r="E27" s="336"/>
      <c r="F27" s="336"/>
    </row>
    <row r="28" spans="2:8" ht="12.75">
      <c r="B28" s="336"/>
      <c r="C28" s="336"/>
      <c r="D28" s="336"/>
      <c r="E28" s="336"/>
      <c r="F28" s="336"/>
      <c r="G28" s="323"/>
      <c r="H28" s="323"/>
    </row>
    <row r="29" spans="2:8" ht="12.75">
      <c r="B29" s="323"/>
      <c r="C29" s="323"/>
      <c r="D29" s="323"/>
      <c r="E29" s="323"/>
      <c r="F29" s="323"/>
      <c r="G29" s="323"/>
      <c r="H29" s="323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&amp;RPríloha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5" zoomScaleNormal="95" workbookViewId="0" topLeftCell="A1">
      <selection activeCell="A1" sqref="A1"/>
    </sheetView>
  </sheetViews>
  <sheetFormatPr defaultColWidth="9.00390625" defaultRowHeight="12.75"/>
  <cols>
    <col min="1" max="1" width="26.00390625" style="121" customWidth="1"/>
    <col min="2" max="2" width="8.125" style="121" bestFit="1" customWidth="1"/>
    <col min="3" max="3" width="11.375" style="121" customWidth="1"/>
    <col min="4" max="4" width="8.75390625" style="121" customWidth="1"/>
    <col min="5" max="5" width="8.875" style="121" customWidth="1"/>
    <col min="6" max="6" width="10.75390625" style="121" customWidth="1"/>
    <col min="7" max="7" width="9.875" style="121" customWidth="1"/>
    <col min="8" max="8" width="9.375" style="121" customWidth="1"/>
    <col min="9" max="9" width="9.00390625" style="121" customWidth="1"/>
    <col min="10" max="16384" width="6.75390625" style="121" customWidth="1"/>
  </cols>
  <sheetData>
    <row r="1" spans="1:9" ht="18.75">
      <c r="A1" s="177" t="s">
        <v>275</v>
      </c>
      <c r="B1" s="178"/>
      <c r="C1" s="178"/>
      <c r="D1" s="178"/>
      <c r="E1" s="178"/>
      <c r="F1" s="178"/>
      <c r="G1" s="178"/>
      <c r="H1" s="178"/>
      <c r="I1" s="179"/>
    </row>
    <row r="2" spans="1:9" ht="12.75">
      <c r="A2" s="180"/>
      <c r="B2" s="181"/>
      <c r="C2" s="181"/>
      <c r="D2" s="181"/>
      <c r="E2" s="181"/>
      <c r="F2" s="181"/>
      <c r="G2" s="181"/>
      <c r="H2" s="181"/>
      <c r="I2" s="181"/>
    </row>
    <row r="3" spans="1:9" ht="12.75">
      <c r="A3" s="181"/>
      <c r="B3" s="181"/>
      <c r="C3" s="181"/>
      <c r="D3" s="181"/>
      <c r="E3" s="181"/>
      <c r="F3" s="181"/>
      <c r="G3" s="181"/>
      <c r="H3" s="181"/>
      <c r="I3" s="181"/>
    </row>
    <row r="4" spans="1:9" ht="12.75">
      <c r="A4" s="182"/>
      <c r="B4" s="182"/>
      <c r="C4" s="182"/>
      <c r="D4" s="183"/>
      <c r="E4" s="182"/>
      <c r="F4" s="181"/>
      <c r="G4" s="181"/>
      <c r="H4" s="182"/>
      <c r="I4" s="184"/>
    </row>
    <row r="5" spans="1:9" ht="13.5" thickBot="1">
      <c r="A5" s="181"/>
      <c r="B5" s="181"/>
      <c r="C5" s="181"/>
      <c r="D5" s="181"/>
      <c r="E5" s="181"/>
      <c r="F5" s="181"/>
      <c r="G5" s="181"/>
      <c r="H5" s="181"/>
      <c r="I5" s="181"/>
    </row>
    <row r="6" spans="1:9" ht="15.75">
      <c r="A6" s="185" t="s">
        <v>53</v>
      </c>
      <c r="B6" s="186" t="s">
        <v>54</v>
      </c>
      <c r="C6" s="187" t="s">
        <v>5</v>
      </c>
      <c r="D6" s="188" t="s">
        <v>276</v>
      </c>
      <c r="E6" s="189"/>
      <c r="F6" s="190"/>
      <c r="G6" s="188" t="s">
        <v>55</v>
      </c>
      <c r="H6" s="191"/>
      <c r="I6" s="192"/>
    </row>
    <row r="7" spans="1:9" ht="15.75">
      <c r="A7" s="193"/>
      <c r="B7" s="194"/>
      <c r="C7" s="194">
        <v>2002</v>
      </c>
      <c r="D7" s="195" t="s">
        <v>56</v>
      </c>
      <c r="E7" s="195" t="s">
        <v>57</v>
      </c>
      <c r="F7" s="195" t="s">
        <v>58</v>
      </c>
      <c r="G7" s="195" t="s">
        <v>56</v>
      </c>
      <c r="H7" s="195" t="s">
        <v>57</v>
      </c>
      <c r="I7" s="196" t="s">
        <v>58</v>
      </c>
    </row>
    <row r="8" spans="1:9" ht="15">
      <c r="A8" s="347" t="s">
        <v>47</v>
      </c>
      <c r="B8" s="348" t="s">
        <v>59</v>
      </c>
      <c r="C8" s="349">
        <v>34963.2</v>
      </c>
      <c r="D8" s="350">
        <f>'príl 1'!C16/1000</f>
        <v>34528.418</v>
      </c>
      <c r="E8" s="350">
        <f>'príl 1'!C16/1000</f>
        <v>34528.418</v>
      </c>
      <c r="F8" s="351">
        <f>'príl 1'!C16/1000</f>
        <v>34528.418</v>
      </c>
      <c r="G8" s="352">
        <f>D8/$C$8</f>
        <v>0.9875645821892733</v>
      </c>
      <c r="H8" s="352">
        <f>E8/$C$8</f>
        <v>0.9875645821892733</v>
      </c>
      <c r="I8" s="445">
        <f>F8/$C$8</f>
        <v>0.9875645821892733</v>
      </c>
    </row>
    <row r="9" spans="1:9" ht="14.25">
      <c r="A9" s="353" t="s">
        <v>49</v>
      </c>
      <c r="B9" s="354" t="s">
        <v>22</v>
      </c>
      <c r="C9" s="355">
        <v>7208.083683530035</v>
      </c>
      <c r="D9" s="356">
        <f>D8*D10/1000</f>
        <v>7118.4481513106575</v>
      </c>
      <c r="E9" s="357">
        <f>'príl 3'!D43</f>
        <v>7943.073071579999</v>
      </c>
      <c r="F9" s="433">
        <f>'príl 3'!F45-1000/1000000</f>
        <v>7368.2818355528225</v>
      </c>
      <c r="G9" s="358">
        <f>D9/$C$9</f>
        <v>0.9875645821892733</v>
      </c>
      <c r="H9" s="358">
        <f>E9/$C$9</f>
        <v>1.1019673772280645</v>
      </c>
      <c r="I9" s="359">
        <f>F9/$C$9</f>
        <v>1.0222247908121307</v>
      </c>
    </row>
    <row r="10" spans="1:9" ht="15">
      <c r="A10" s="360" t="s">
        <v>60</v>
      </c>
      <c r="B10" s="361" t="s">
        <v>48</v>
      </c>
      <c r="C10" s="362">
        <v>206.16201273138716</v>
      </c>
      <c r="D10" s="363">
        <f>C10</f>
        <v>206.16201273138716</v>
      </c>
      <c r="E10" s="431">
        <f>E9*1000/E8</f>
        <v>230.04451207640037</v>
      </c>
      <c r="F10" s="434">
        <f>F9*1000/F8</f>
        <v>213.39760876252203</v>
      </c>
      <c r="G10" s="364">
        <f>D10/$C$10</f>
        <v>1</v>
      </c>
      <c r="H10" s="364">
        <f>E10/$C$10</f>
        <v>1.1158433555658491</v>
      </c>
      <c r="I10" s="437">
        <f>F10/$C$10</f>
        <v>1.0350966501309933</v>
      </c>
    </row>
    <row r="11" spans="1:9" ht="15">
      <c r="A11" s="360"/>
      <c r="B11" s="361"/>
      <c r="C11" s="362"/>
      <c r="D11" s="363"/>
      <c r="E11" s="432"/>
      <c r="F11" s="435"/>
      <c r="G11" s="364"/>
      <c r="H11" s="364"/>
      <c r="I11" s="437"/>
    </row>
    <row r="12" spans="1:9" ht="15">
      <c r="A12" s="360" t="s">
        <v>61</v>
      </c>
      <c r="B12" s="361" t="s">
        <v>50</v>
      </c>
      <c r="C12" s="362">
        <v>2017.88803018989</v>
      </c>
      <c r="D12" s="365">
        <f>'príl 1'!C31/1000</f>
        <v>1942.3718204699996</v>
      </c>
      <c r="E12" s="366">
        <f>'príl 1'!C31/1000</f>
        <v>1942.3718204699996</v>
      </c>
      <c r="F12" s="367">
        <f>'príl 1'!C31/1000</f>
        <v>1942.3718204699996</v>
      </c>
      <c r="G12" s="364">
        <f>D12/$C$12</f>
        <v>0.962576610500641</v>
      </c>
      <c r="H12" s="364">
        <f>E12/$C$12</f>
        <v>0.962576610500641</v>
      </c>
      <c r="I12" s="437">
        <f>F12/$C$12</f>
        <v>0.962576610500641</v>
      </c>
    </row>
    <row r="13" spans="1:9" ht="15">
      <c r="A13" s="360" t="s">
        <v>62</v>
      </c>
      <c r="B13" s="361" t="s">
        <v>50</v>
      </c>
      <c r="C13" s="368" t="s">
        <v>18</v>
      </c>
      <c r="D13" s="369">
        <f>'príl 1'!C32/1000</f>
        <v>375.1281298</v>
      </c>
      <c r="E13" s="366">
        <f>'príl 1'!C32/1000</f>
        <v>375.1281298</v>
      </c>
      <c r="F13" s="367">
        <f>'príl 1'!C32/1000</f>
        <v>375.1281298</v>
      </c>
      <c r="G13" s="370" t="s">
        <v>18</v>
      </c>
      <c r="H13" s="370" t="s">
        <v>18</v>
      </c>
      <c r="I13" s="371" t="s">
        <v>18</v>
      </c>
    </row>
    <row r="14" spans="1:9" s="287" customFormat="1" ht="14.25">
      <c r="A14" s="353" t="s">
        <v>63</v>
      </c>
      <c r="B14" s="354" t="s">
        <v>50</v>
      </c>
      <c r="C14" s="355">
        <v>2017.88803018989</v>
      </c>
      <c r="D14" s="357">
        <f>D12+D13</f>
        <v>2317.4999502699998</v>
      </c>
      <c r="E14" s="357">
        <f>E12+E13</f>
        <v>2317.4999502699998</v>
      </c>
      <c r="F14" s="372">
        <f>F12+F13</f>
        <v>2317.4999502699998</v>
      </c>
      <c r="G14" s="358">
        <f>D14/$C$14</f>
        <v>1.148477970827705</v>
      </c>
      <c r="H14" s="358">
        <f>E14/$C$14</f>
        <v>1.148477970827705</v>
      </c>
      <c r="I14" s="359">
        <f>F14/$C$14</f>
        <v>1.148477970827705</v>
      </c>
    </row>
    <row r="15" spans="1:11" ht="15">
      <c r="A15" s="360" t="s">
        <v>64</v>
      </c>
      <c r="B15" s="361" t="s">
        <v>50</v>
      </c>
      <c r="C15" s="362">
        <v>0</v>
      </c>
      <c r="D15" s="366">
        <f>('príl 1'!C34+'príl 1'!C35)/1000</f>
        <v>2.00103634</v>
      </c>
      <c r="E15" s="366">
        <f>('príl 1'!C34+'príl 1'!C35)/1000</f>
        <v>2.00103634</v>
      </c>
      <c r="F15" s="367">
        <f>('príl 1'!C34+'príl 1'!C35)/1000</f>
        <v>2.00103634</v>
      </c>
      <c r="G15" s="358"/>
      <c r="H15" s="358"/>
      <c r="I15" s="359"/>
      <c r="K15" s="289"/>
    </row>
    <row r="16" spans="1:9" ht="15">
      <c r="A16" s="373" t="s">
        <v>20</v>
      </c>
      <c r="B16" s="361" t="s">
        <v>50</v>
      </c>
      <c r="C16" s="362">
        <v>1037.449</v>
      </c>
      <c r="D16" s="366">
        <f>'príl 1'!C36/1000</f>
        <v>1037.449</v>
      </c>
      <c r="E16" s="366">
        <f>'príl 1'!C36/1000</f>
        <v>1037.449</v>
      </c>
      <c r="F16" s="367">
        <f>'príl 1'!C36/1000</f>
        <v>1037.449</v>
      </c>
      <c r="G16" s="364">
        <f>D16/$C$16</f>
        <v>1</v>
      </c>
      <c r="H16" s="364">
        <f>E16/$C$16</f>
        <v>1</v>
      </c>
      <c r="I16" s="437">
        <f>F16/$C$16</f>
        <v>1</v>
      </c>
    </row>
    <row r="17" spans="1:9" ht="14.25">
      <c r="A17" s="353" t="s">
        <v>65</v>
      </c>
      <c r="B17" s="354" t="s">
        <v>50</v>
      </c>
      <c r="C17" s="355">
        <v>3055.3370301898904</v>
      </c>
      <c r="D17" s="374">
        <f>SUM(D14:D16)</f>
        <v>3356.94998661</v>
      </c>
      <c r="E17" s="374">
        <f>SUM(E14:E16)</f>
        <v>3356.94998661</v>
      </c>
      <c r="F17" s="375">
        <f>SUM(F14:F16)</f>
        <v>3356.94998661</v>
      </c>
      <c r="G17" s="358">
        <f>D17/$C$17</f>
        <v>1.0987167547932886</v>
      </c>
      <c r="H17" s="358">
        <f>E17/$C$17</f>
        <v>1.0987167547932886</v>
      </c>
      <c r="I17" s="359">
        <f>F17/$C$17</f>
        <v>1.0987167547932886</v>
      </c>
    </row>
    <row r="18" spans="1:9" ht="15" thickBot="1">
      <c r="A18" s="376" t="s">
        <v>66</v>
      </c>
      <c r="B18" s="377" t="s">
        <v>50</v>
      </c>
      <c r="C18" s="378">
        <v>-4152.746653340145</v>
      </c>
      <c r="D18" s="379">
        <f>D17-D9</f>
        <v>-3761.4981647006575</v>
      </c>
      <c r="E18" s="379">
        <f>E17-E9</f>
        <v>-4586.123084969999</v>
      </c>
      <c r="F18" s="436">
        <f>F17-F9</f>
        <v>-4011.3318489428225</v>
      </c>
      <c r="G18" s="438">
        <f>D18/$C$18</f>
        <v>0.9057856109944011</v>
      </c>
      <c r="H18" s="438">
        <f>E18/$C$18</f>
        <v>1.1043589864267978</v>
      </c>
      <c r="I18" s="446">
        <f>F18/$C$18</f>
        <v>0.9659466815093141</v>
      </c>
    </row>
    <row r="19" spans="1:9" ht="14.25">
      <c r="A19" s="439"/>
      <c r="B19" s="440"/>
      <c r="C19" s="441"/>
      <c r="D19" s="442"/>
      <c r="E19" s="442"/>
      <c r="F19" s="443"/>
      <c r="G19" s="444"/>
      <c r="H19" s="444"/>
      <c r="I19" s="444"/>
    </row>
    <row r="20" spans="1:9" ht="15">
      <c r="A20" s="197" t="s">
        <v>84</v>
      </c>
      <c r="B20" s="181"/>
      <c r="C20" s="181"/>
      <c r="D20" s="181"/>
      <c r="E20" s="181"/>
      <c r="F20" s="181"/>
      <c r="G20" s="181"/>
      <c r="H20" s="181"/>
      <c r="I20" s="181"/>
    </row>
    <row r="21" spans="1:9" ht="15">
      <c r="A21" s="198" t="s">
        <v>67</v>
      </c>
      <c r="B21" s="181"/>
      <c r="C21" s="181"/>
      <c r="D21" s="181"/>
      <c r="E21" s="181"/>
      <c r="F21" s="181"/>
      <c r="G21" s="181"/>
      <c r="H21" s="181"/>
      <c r="I21" s="181"/>
    </row>
    <row r="22" spans="1:9" ht="15">
      <c r="A22" s="198" t="s">
        <v>361</v>
      </c>
      <c r="B22" s="181"/>
      <c r="C22" s="181"/>
      <c r="D22" s="181"/>
      <c r="E22" s="181"/>
      <c r="F22" s="181"/>
      <c r="G22" s="181"/>
      <c r="H22" s="181"/>
      <c r="I22" s="181"/>
    </row>
    <row r="23" spans="1:9" ht="15">
      <c r="A23" s="474" t="s">
        <v>362</v>
      </c>
      <c r="B23" s="199"/>
      <c r="C23" s="199"/>
      <c r="D23" s="199"/>
      <c r="E23" s="199"/>
      <c r="F23" s="288"/>
      <c r="G23" s="199"/>
      <c r="H23" s="199"/>
      <c r="I23" s="181"/>
    </row>
    <row r="24" spans="1:9" ht="15">
      <c r="A24" s="198" t="s">
        <v>363</v>
      </c>
      <c r="B24" s="181"/>
      <c r="C24" s="181"/>
      <c r="D24" s="181"/>
      <c r="E24" s="181"/>
      <c r="F24" s="181"/>
      <c r="G24" s="181"/>
      <c r="H24" s="181"/>
      <c r="I24" s="181"/>
    </row>
  </sheetData>
  <printOptions horizontalCentered="1"/>
  <pageMargins left="0.7874015748031497" right="0.7" top="1.3385826771653544" bottom="0.984251968503937" header="0.7086614173228347" footer="0.5118110236220472"/>
  <pageSetup horizontalDpi="300" verticalDpi="300" orientation="landscape" paperSize="9" r:id="rId1"/>
  <headerFooter alignWithMargins="0">
    <oddHeader>&amp;RPríloha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 topLeftCell="A1">
      <selection activeCell="G9" sqref="G9"/>
    </sheetView>
  </sheetViews>
  <sheetFormatPr defaultColWidth="9.00390625" defaultRowHeight="12.75"/>
  <cols>
    <col min="1" max="2" width="9.125" style="4" customWidth="1"/>
    <col min="3" max="3" width="2.25390625" style="4" customWidth="1"/>
    <col min="4" max="4" width="10.00390625" style="4" customWidth="1"/>
    <col min="5" max="5" width="10.125" style="4" customWidth="1"/>
    <col min="6" max="6" width="8.25390625" style="4" customWidth="1"/>
    <col min="7" max="7" width="8.625" style="4" customWidth="1"/>
    <col min="8" max="8" width="10.25390625" style="4" customWidth="1"/>
    <col min="9" max="10" width="8.875" style="4" customWidth="1"/>
    <col min="11" max="11" width="8.375" style="4" customWidth="1"/>
    <col min="12" max="12" width="8.00390625" style="4" customWidth="1"/>
    <col min="13" max="13" width="8.875" style="4" customWidth="1"/>
    <col min="14" max="15" width="8.25390625" style="4" customWidth="1"/>
    <col min="16" max="16384" width="9.125" style="4" customWidth="1"/>
  </cols>
  <sheetData>
    <row r="1" spans="1:13" ht="15.75">
      <c r="A1" s="120" t="s">
        <v>89</v>
      </c>
      <c r="B1" s="121"/>
      <c r="C1" s="121"/>
      <c r="D1" s="121"/>
      <c r="E1" s="121"/>
      <c r="F1" s="121"/>
      <c r="G1" s="121"/>
      <c r="H1" s="121"/>
      <c r="M1" s="121"/>
    </row>
    <row r="2" spans="1:9" ht="12.75">
      <c r="A2" s="122"/>
      <c r="B2" s="122"/>
      <c r="C2" s="122"/>
      <c r="D2" s="122"/>
      <c r="E2" s="122"/>
      <c r="F2" s="122"/>
      <c r="G2" s="122"/>
      <c r="H2" s="122"/>
      <c r="I2" s="122"/>
    </row>
    <row r="3" spans="1:9" ht="12.75">
      <c r="A3" s="123"/>
      <c r="B3" s="124"/>
      <c r="C3" s="124"/>
      <c r="D3" s="479" t="s">
        <v>71</v>
      </c>
      <c r="E3" s="480"/>
      <c r="F3" s="123"/>
      <c r="G3" s="125" t="s">
        <v>90</v>
      </c>
      <c r="H3" s="123"/>
      <c r="I3" s="126" t="s">
        <v>91</v>
      </c>
    </row>
    <row r="4" spans="1:9" ht="15.75">
      <c r="A4" s="127" t="s">
        <v>4</v>
      </c>
      <c r="B4" s="128"/>
      <c r="C4" s="121"/>
      <c r="D4" s="129" t="s">
        <v>92</v>
      </c>
      <c r="E4" s="129" t="s">
        <v>6</v>
      </c>
      <c r="F4" s="129" t="s">
        <v>7</v>
      </c>
      <c r="G4" s="129" t="s">
        <v>8</v>
      </c>
      <c r="H4" s="129" t="s">
        <v>6</v>
      </c>
      <c r="I4" s="130" t="s">
        <v>88</v>
      </c>
    </row>
    <row r="5" spans="1:9" ht="13.5" thickBot="1">
      <c r="A5" s="131"/>
      <c r="B5" s="132"/>
      <c r="C5" s="132"/>
      <c r="D5" s="133">
        <v>2002</v>
      </c>
      <c r="E5" s="134" t="s">
        <v>172</v>
      </c>
      <c r="F5" s="131"/>
      <c r="G5" s="133" t="s">
        <v>266</v>
      </c>
      <c r="H5" s="134" t="s">
        <v>265</v>
      </c>
      <c r="I5" s="135"/>
    </row>
    <row r="6" spans="1:9" ht="13.5" thickTop="1">
      <c r="A6" s="127" t="s">
        <v>72</v>
      </c>
      <c r="B6" s="121"/>
      <c r="C6" s="121"/>
      <c r="D6" s="136">
        <v>90.5</v>
      </c>
      <c r="E6" s="136">
        <v>91.22</v>
      </c>
      <c r="F6" s="136">
        <f>E6-D6</f>
        <v>0.7199999999999989</v>
      </c>
      <c r="G6" s="136">
        <f>E6/D6*100</f>
        <v>100.79558011049723</v>
      </c>
      <c r="H6" s="136">
        <v>93.12</v>
      </c>
      <c r="I6" s="137">
        <f>E6/H6</f>
        <v>0.9795962199312714</v>
      </c>
    </row>
    <row r="7" spans="1:9" ht="12.75">
      <c r="A7" s="127" t="s">
        <v>68</v>
      </c>
      <c r="B7" s="121"/>
      <c r="C7" s="121"/>
      <c r="D7" s="136">
        <v>90.5</v>
      </c>
      <c r="E7" s="136">
        <v>90.65</v>
      </c>
      <c r="F7" s="136">
        <f>E7-D7</f>
        <v>0.15000000000000568</v>
      </c>
      <c r="G7" s="136">
        <f>E7/D7*100</f>
        <v>100.16574585635361</v>
      </c>
      <c r="H7" s="136">
        <v>94.53</v>
      </c>
      <c r="I7" s="137">
        <f>E7/H7</f>
        <v>0.9589548291547657</v>
      </c>
    </row>
    <row r="8" spans="1:9" ht="12.75">
      <c r="A8" s="127" t="s">
        <v>69</v>
      </c>
      <c r="B8" s="122"/>
      <c r="C8" s="122"/>
      <c r="D8" s="136">
        <v>96.7</v>
      </c>
      <c r="E8" s="136">
        <v>97.36</v>
      </c>
      <c r="F8" s="136">
        <f>E8-D8</f>
        <v>0.6599999999999966</v>
      </c>
      <c r="G8" s="136">
        <f>E8/D8*100</f>
        <v>100.68252326783866</v>
      </c>
      <c r="H8" s="136">
        <v>97.41</v>
      </c>
      <c r="I8" s="137">
        <f>E6/H6</f>
        <v>0.9795962199312714</v>
      </c>
    </row>
    <row r="9" spans="1:9" ht="12.75">
      <c r="A9" s="138" t="s">
        <v>70</v>
      </c>
      <c r="B9" s="139"/>
      <c r="C9" s="140"/>
      <c r="D9" s="141">
        <v>96</v>
      </c>
      <c r="E9" s="142">
        <v>96.92</v>
      </c>
      <c r="F9" s="143">
        <f>E9-D9</f>
        <v>0.9200000000000017</v>
      </c>
      <c r="G9" s="142">
        <f>E9/D9*100</f>
        <v>100.95833333333333</v>
      </c>
      <c r="H9" s="142">
        <v>97.14</v>
      </c>
      <c r="I9" s="144">
        <f>E6/H6</f>
        <v>0.9795962199312714</v>
      </c>
    </row>
    <row r="10" spans="1:9" ht="12.75">
      <c r="A10" s="121"/>
      <c r="B10" s="121"/>
      <c r="C10" s="121"/>
      <c r="D10" s="121"/>
      <c r="E10" s="121"/>
      <c r="F10" s="121"/>
      <c r="G10" s="121"/>
      <c r="H10" s="121"/>
      <c r="I10" s="121"/>
    </row>
    <row r="11" spans="1:9" ht="18.75">
      <c r="A11" s="120" t="s">
        <v>267</v>
      </c>
      <c r="B11" s="145"/>
      <c r="C11" s="145"/>
      <c r="D11" s="145"/>
      <c r="E11" s="121"/>
      <c r="F11" s="121"/>
      <c r="G11" s="121"/>
      <c r="H11" s="121"/>
      <c r="I11" s="121"/>
    </row>
    <row r="12" spans="1:9" ht="12.7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15" ht="12.75">
      <c r="A13" s="123" t="s">
        <v>73</v>
      </c>
      <c r="B13" s="124"/>
      <c r="C13" s="124"/>
      <c r="D13" s="125" t="s">
        <v>74</v>
      </c>
      <c r="E13" s="125" t="s">
        <v>75</v>
      </c>
      <c r="F13" s="125" t="s">
        <v>76</v>
      </c>
      <c r="G13" s="125" t="s">
        <v>77</v>
      </c>
      <c r="H13" s="125" t="s">
        <v>78</v>
      </c>
      <c r="I13" s="126" t="s">
        <v>79</v>
      </c>
      <c r="J13" s="125" t="s">
        <v>268</v>
      </c>
      <c r="K13" s="125" t="s">
        <v>269</v>
      </c>
      <c r="L13" s="125" t="s">
        <v>270</v>
      </c>
      <c r="M13" s="125" t="s">
        <v>271</v>
      </c>
      <c r="N13" s="125" t="s">
        <v>272</v>
      </c>
      <c r="O13" s="126" t="s">
        <v>273</v>
      </c>
    </row>
    <row r="14" spans="1:15" ht="13.5" thickBot="1">
      <c r="A14" s="131" t="s">
        <v>80</v>
      </c>
      <c r="B14" s="132"/>
      <c r="C14" s="132"/>
      <c r="D14" s="131"/>
      <c r="E14" s="131"/>
      <c r="F14" s="131"/>
      <c r="G14" s="131"/>
      <c r="H14" s="131"/>
      <c r="I14" s="135"/>
      <c r="J14" s="131"/>
      <c r="K14" s="131"/>
      <c r="L14" s="131"/>
      <c r="M14" s="131"/>
      <c r="N14" s="131"/>
      <c r="O14" s="135"/>
    </row>
    <row r="15" spans="1:15" ht="13.5" thickTop="1">
      <c r="A15" s="127" t="s">
        <v>72</v>
      </c>
      <c r="B15" s="121"/>
      <c r="C15" s="121"/>
      <c r="D15" s="136">
        <v>90.96</v>
      </c>
      <c r="E15" s="136">
        <v>97.95</v>
      </c>
      <c r="F15" s="136">
        <v>94.05</v>
      </c>
      <c r="G15" s="136">
        <v>91.63</v>
      </c>
      <c r="H15" s="136">
        <v>92.41</v>
      </c>
      <c r="I15" s="137">
        <v>91.44</v>
      </c>
      <c r="J15" s="136">
        <v>91.19</v>
      </c>
      <c r="K15" s="136">
        <v>88.24</v>
      </c>
      <c r="L15" s="136">
        <v>88.58</v>
      </c>
      <c r="M15" s="136">
        <v>83.49</v>
      </c>
      <c r="N15" s="136">
        <v>90.86</v>
      </c>
      <c r="O15" s="137">
        <v>94.46</v>
      </c>
    </row>
    <row r="16" spans="1:15" ht="12.75">
      <c r="A16" s="127" t="s">
        <v>68</v>
      </c>
      <c r="B16" s="121"/>
      <c r="C16" s="121"/>
      <c r="D16" s="136">
        <v>94.55</v>
      </c>
      <c r="E16" s="136">
        <v>96.03</v>
      </c>
      <c r="F16" s="136">
        <v>94.72</v>
      </c>
      <c r="G16" s="136">
        <v>94.87</v>
      </c>
      <c r="H16" s="136">
        <v>90.33</v>
      </c>
      <c r="I16" s="137">
        <v>84.96</v>
      </c>
      <c r="J16" s="136">
        <v>83.8</v>
      </c>
      <c r="K16" s="136">
        <v>88.05</v>
      </c>
      <c r="L16" s="136">
        <v>85.65</v>
      </c>
      <c r="M16" s="136">
        <v>88.13</v>
      </c>
      <c r="N16" s="136">
        <v>93.41</v>
      </c>
      <c r="O16" s="137">
        <v>94.77</v>
      </c>
    </row>
    <row r="17" spans="1:15" ht="12.75">
      <c r="A17" s="127" t="s">
        <v>69</v>
      </c>
      <c r="B17" s="122"/>
      <c r="C17" s="122"/>
      <c r="D17" s="136">
        <v>97.46</v>
      </c>
      <c r="E17" s="136">
        <v>99.05</v>
      </c>
      <c r="F17" s="136">
        <v>98.17</v>
      </c>
      <c r="G17" s="136">
        <v>97.47</v>
      </c>
      <c r="H17" s="136">
        <v>97.17</v>
      </c>
      <c r="I17" s="137">
        <v>97.45</v>
      </c>
      <c r="J17" s="136">
        <v>96.82</v>
      </c>
      <c r="K17" s="136">
        <v>97</v>
      </c>
      <c r="L17" s="136">
        <v>96.88</v>
      </c>
      <c r="M17" s="136">
        <v>95.91</v>
      </c>
      <c r="N17" s="136">
        <v>97.17</v>
      </c>
      <c r="O17" s="137">
        <v>97.92</v>
      </c>
    </row>
    <row r="18" spans="1:15" ht="12.75">
      <c r="A18" s="138" t="s">
        <v>70</v>
      </c>
      <c r="B18" s="146"/>
      <c r="C18" s="139"/>
      <c r="D18" s="142">
        <v>97.25</v>
      </c>
      <c r="E18" s="142">
        <v>98.87</v>
      </c>
      <c r="F18" s="142">
        <v>97.96</v>
      </c>
      <c r="G18" s="142">
        <v>97.24</v>
      </c>
      <c r="H18" s="142">
        <v>96.82</v>
      </c>
      <c r="I18" s="142">
        <v>96.27</v>
      </c>
      <c r="J18" s="142">
        <v>96.23</v>
      </c>
      <c r="K18" s="142">
        <v>96.47</v>
      </c>
      <c r="L18" s="142">
        <v>96.29</v>
      </c>
      <c r="M18" s="142">
        <v>95.29</v>
      </c>
      <c r="N18" s="142">
        <v>96.8</v>
      </c>
      <c r="O18" s="142">
        <v>97.67</v>
      </c>
    </row>
  </sheetData>
  <mergeCells count="1">
    <mergeCell ref="D3:E3"/>
  </mergeCells>
  <printOptions/>
  <pageMargins left="0.7480314960629921" right="0.7874015748031497" top="0.3937007874015748" bottom="0.31496062992125984" header="0.5511811023622047" footer="0.2755905511811024"/>
  <pageSetup horizontalDpi="300" verticalDpi="300" orientation="landscape" paperSize="9" r:id="rId2"/>
  <headerFooter alignWithMargins="0">
    <oddHeader>&amp;RPríloha č. 6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C33" sqref="C33"/>
    </sheetView>
  </sheetViews>
  <sheetFormatPr defaultColWidth="9.00390625" defaultRowHeight="12.75"/>
  <cols>
    <col min="1" max="1" width="16.00390625" style="44" customWidth="1"/>
    <col min="2" max="2" width="17.00390625" style="44" customWidth="1"/>
    <col min="3" max="3" width="8.00390625" style="44" customWidth="1"/>
    <col min="4" max="4" width="9.125" style="44" customWidth="1"/>
    <col min="5" max="5" width="15.375" style="44" customWidth="1"/>
    <col min="6" max="6" width="11.125" style="44" customWidth="1"/>
    <col min="7" max="16384" width="9.125" style="44" customWidth="1"/>
  </cols>
  <sheetData>
    <row r="1" ht="18.75">
      <c r="A1" s="87" t="s">
        <v>176</v>
      </c>
    </row>
    <row r="3" ht="15.75">
      <c r="A3" s="43" t="s">
        <v>197</v>
      </c>
    </row>
    <row r="4" ht="16.5" thickBot="1"/>
    <row r="5" spans="1:6" ht="16.5" thickBot="1">
      <c r="A5" s="45" t="s">
        <v>177</v>
      </c>
      <c r="B5" s="46" t="s">
        <v>97</v>
      </c>
      <c r="C5" s="46" t="s">
        <v>178</v>
      </c>
      <c r="D5" s="46" t="s">
        <v>179</v>
      </c>
      <c r="E5" s="46" t="s">
        <v>180</v>
      </c>
      <c r="F5" s="47" t="s">
        <v>181</v>
      </c>
    </row>
    <row r="6" spans="1:6" ht="15.75">
      <c r="A6" s="48" t="s">
        <v>182</v>
      </c>
      <c r="B6" s="49">
        <v>94</v>
      </c>
      <c r="C6" s="50">
        <v>5963</v>
      </c>
      <c r="D6" s="49">
        <v>1</v>
      </c>
      <c r="E6" s="49">
        <v>445</v>
      </c>
      <c r="F6" s="51">
        <v>68232</v>
      </c>
    </row>
    <row r="7" spans="1:6" ht="15.75">
      <c r="A7" s="52" t="s">
        <v>183</v>
      </c>
      <c r="B7" s="53">
        <v>124</v>
      </c>
      <c r="C7" s="54">
        <v>6997</v>
      </c>
      <c r="D7" s="53">
        <v>0</v>
      </c>
      <c r="E7" s="53">
        <v>0</v>
      </c>
      <c r="F7" s="55">
        <v>72100</v>
      </c>
    </row>
    <row r="8" spans="1:6" ht="15.75">
      <c r="A8" s="52" t="s">
        <v>184</v>
      </c>
      <c r="B8" s="53">
        <v>72</v>
      </c>
      <c r="C8" s="54">
        <v>5637</v>
      </c>
      <c r="D8" s="53">
        <v>50</v>
      </c>
      <c r="E8" s="53">
        <v>549</v>
      </c>
      <c r="F8" s="55">
        <v>56084</v>
      </c>
    </row>
    <row r="9" spans="1:6" ht="15.75">
      <c r="A9" s="52" t="s">
        <v>185</v>
      </c>
      <c r="B9" s="53">
        <v>27</v>
      </c>
      <c r="C9" s="54">
        <v>1910</v>
      </c>
      <c r="D9" s="53">
        <v>1</v>
      </c>
      <c r="E9" s="53">
        <v>445</v>
      </c>
      <c r="F9" s="55">
        <v>42292</v>
      </c>
    </row>
    <row r="10" spans="1:6" ht="15.75">
      <c r="A10" s="52" t="s">
        <v>186</v>
      </c>
      <c r="B10" s="53">
        <v>30</v>
      </c>
      <c r="C10" s="54">
        <v>2304</v>
      </c>
      <c r="D10" s="53">
        <v>4</v>
      </c>
      <c r="E10" s="53">
        <v>247</v>
      </c>
      <c r="F10" s="55">
        <v>5780</v>
      </c>
    </row>
    <row r="11" spans="1:6" ht="16.5" thickBot="1">
      <c r="A11" s="56" t="s">
        <v>187</v>
      </c>
      <c r="B11" s="57">
        <v>72</v>
      </c>
      <c r="C11" s="58">
        <v>5368</v>
      </c>
      <c r="D11" s="57">
        <v>0</v>
      </c>
      <c r="E11" s="57">
        <v>0</v>
      </c>
      <c r="F11" s="59">
        <v>13280</v>
      </c>
    </row>
    <row r="12" spans="1:6" ht="19.5" customHeight="1" thickBot="1">
      <c r="A12" s="45" t="s">
        <v>188</v>
      </c>
      <c r="B12" s="60">
        <v>419</v>
      </c>
      <c r="C12" s="61">
        <v>28197</v>
      </c>
      <c r="D12" s="60">
        <v>11</v>
      </c>
      <c r="E12" s="61">
        <v>1686</v>
      </c>
      <c r="F12" s="62">
        <v>257768</v>
      </c>
    </row>
    <row r="13" spans="1:6" ht="15.75">
      <c r="A13" s="48" t="s">
        <v>189</v>
      </c>
      <c r="B13" s="49">
        <v>352</v>
      </c>
      <c r="C13" s="50">
        <v>26171</v>
      </c>
      <c r="D13" s="49">
        <v>20</v>
      </c>
      <c r="E13" s="49">
        <v>233</v>
      </c>
      <c r="F13" s="51">
        <v>24352</v>
      </c>
    </row>
    <row r="14" spans="1:6" ht="15.75">
      <c r="A14" s="52" t="s">
        <v>190</v>
      </c>
      <c r="B14" s="53">
        <v>244</v>
      </c>
      <c r="C14" s="54">
        <v>16749</v>
      </c>
      <c r="D14" s="53">
        <v>2</v>
      </c>
      <c r="E14" s="53">
        <v>64</v>
      </c>
      <c r="F14" s="55">
        <v>24972</v>
      </c>
    </row>
    <row r="15" spans="1:6" ht="15.75">
      <c r="A15" s="52" t="s">
        <v>191</v>
      </c>
      <c r="B15" s="53">
        <v>180</v>
      </c>
      <c r="C15" s="54">
        <v>11109</v>
      </c>
      <c r="D15" s="53">
        <v>6</v>
      </c>
      <c r="E15" s="53">
        <v>303</v>
      </c>
      <c r="F15" s="55">
        <v>21950</v>
      </c>
    </row>
    <row r="16" spans="1:6" ht="15.75">
      <c r="A16" s="52" t="s">
        <v>192</v>
      </c>
      <c r="B16" s="53">
        <v>39</v>
      </c>
      <c r="C16" s="54">
        <v>3041</v>
      </c>
      <c r="D16" s="53">
        <v>0</v>
      </c>
      <c r="E16" s="53">
        <v>0</v>
      </c>
      <c r="F16" s="55">
        <v>31328</v>
      </c>
    </row>
    <row r="17" spans="1:6" ht="15.75">
      <c r="A17" s="52" t="s">
        <v>193</v>
      </c>
      <c r="B17" s="53">
        <v>96</v>
      </c>
      <c r="C17" s="54">
        <v>6956</v>
      </c>
      <c r="D17" s="53">
        <v>3</v>
      </c>
      <c r="E17" s="53">
        <v>231</v>
      </c>
      <c r="F17" s="55">
        <v>48480</v>
      </c>
    </row>
    <row r="18" spans="1:6" ht="16.5" thickBot="1">
      <c r="A18" s="56" t="s">
        <v>194</v>
      </c>
      <c r="B18" s="57">
        <v>89</v>
      </c>
      <c r="C18" s="58">
        <v>5352</v>
      </c>
      <c r="D18" s="57">
        <v>0</v>
      </c>
      <c r="E18" s="57">
        <v>0</v>
      </c>
      <c r="F18" s="59">
        <v>90260</v>
      </c>
    </row>
    <row r="19" spans="1:6" ht="16.5" thickBot="1">
      <c r="A19" s="45" t="s">
        <v>195</v>
      </c>
      <c r="B19" s="61">
        <v>1000</v>
      </c>
      <c r="C19" s="61">
        <v>69378</v>
      </c>
      <c r="D19" s="60">
        <v>31</v>
      </c>
      <c r="E19" s="60">
        <v>831</v>
      </c>
      <c r="F19" s="62">
        <v>238342</v>
      </c>
    </row>
    <row r="20" spans="1:6" ht="16.5" thickBot="1">
      <c r="A20" s="63" t="s">
        <v>196</v>
      </c>
      <c r="B20" s="64">
        <v>1419</v>
      </c>
      <c r="C20" s="64">
        <v>97575</v>
      </c>
      <c r="D20" s="65">
        <v>42</v>
      </c>
      <c r="E20" s="64">
        <v>2517</v>
      </c>
      <c r="F20" s="66">
        <v>496110</v>
      </c>
    </row>
    <row r="22" ht="15.75">
      <c r="A22" s="43" t="s">
        <v>198</v>
      </c>
    </row>
    <row r="23" ht="16.5" thickBot="1">
      <c r="A23" s="43"/>
    </row>
    <row r="24" spans="1:5" ht="15.75">
      <c r="A24" s="67"/>
      <c r="B24" s="68" t="s">
        <v>206</v>
      </c>
      <c r="C24" s="68" t="s">
        <v>206</v>
      </c>
      <c r="D24" s="68" t="s">
        <v>206</v>
      </c>
      <c r="E24" s="69" t="s">
        <v>207</v>
      </c>
    </row>
    <row r="25" spans="1:5" ht="15.75">
      <c r="A25" s="70"/>
      <c r="B25" s="71" t="s">
        <v>201</v>
      </c>
      <c r="C25" s="71" t="s">
        <v>180</v>
      </c>
      <c r="D25" s="71" t="s">
        <v>208</v>
      </c>
      <c r="E25" s="72" t="s">
        <v>209</v>
      </c>
    </row>
    <row r="26" spans="1:5" ht="15.75">
      <c r="A26" s="73" t="s">
        <v>210</v>
      </c>
      <c r="B26" s="74">
        <v>84</v>
      </c>
      <c r="C26" s="75">
        <v>4232</v>
      </c>
      <c r="D26" s="75">
        <v>536</v>
      </c>
      <c r="E26" s="76">
        <v>6.380952380952381</v>
      </c>
    </row>
    <row r="27" spans="1:5" ht="15.75">
      <c r="A27" s="73" t="s">
        <v>211</v>
      </c>
      <c r="B27" s="74"/>
      <c r="C27" s="75"/>
      <c r="D27" s="75">
        <v>464</v>
      </c>
      <c r="E27" s="77"/>
    </row>
    <row r="28" spans="1:5" ht="16.5" thickBot="1">
      <c r="A28" s="78" t="s">
        <v>203</v>
      </c>
      <c r="B28" s="79">
        <v>84</v>
      </c>
      <c r="C28" s="80">
        <v>4232</v>
      </c>
      <c r="D28" s="80">
        <v>1000</v>
      </c>
      <c r="E28" s="81"/>
    </row>
    <row r="30" spans="1:7" ht="15.75">
      <c r="A30" s="44" t="s">
        <v>212</v>
      </c>
      <c r="F30" s="82">
        <v>23523028</v>
      </c>
      <c r="G30" s="44" t="s">
        <v>170</v>
      </c>
    </row>
    <row r="31" spans="1:7" ht="15.75">
      <c r="A31" s="44" t="s">
        <v>359</v>
      </c>
      <c r="F31" s="82">
        <v>14949097</v>
      </c>
      <c r="G31" s="44" t="s">
        <v>170</v>
      </c>
    </row>
    <row r="33" ht="15.75">
      <c r="A33" s="43" t="s">
        <v>204</v>
      </c>
    </row>
    <row r="34" ht="16.5" thickBot="1"/>
    <row r="35" spans="1:5" ht="15.75">
      <c r="A35" s="83"/>
      <c r="B35" s="269" t="s">
        <v>206</v>
      </c>
      <c r="C35" s="270"/>
      <c r="D35" s="270"/>
      <c r="E35" s="271"/>
    </row>
    <row r="36" spans="1:5" ht="15.75">
      <c r="A36" s="84" t="s">
        <v>199</v>
      </c>
      <c r="B36" s="71" t="s">
        <v>200</v>
      </c>
      <c r="C36" s="71" t="s">
        <v>201</v>
      </c>
      <c r="D36" s="71" t="s">
        <v>180</v>
      </c>
      <c r="E36" s="72" t="s">
        <v>202</v>
      </c>
    </row>
    <row r="37" spans="1:5" ht="15.75">
      <c r="A37" s="73" t="s">
        <v>205</v>
      </c>
      <c r="B37" s="74">
        <v>738.75</v>
      </c>
      <c r="C37" s="74">
        <v>0</v>
      </c>
      <c r="D37" s="74">
        <v>0</v>
      </c>
      <c r="E37" s="85">
        <v>1711690</v>
      </c>
    </row>
    <row r="38" spans="1:5" ht="16.5" thickBot="1">
      <c r="A38" s="78" t="s">
        <v>203</v>
      </c>
      <c r="B38" s="79">
        <v>738.75</v>
      </c>
      <c r="C38" s="79">
        <v>0</v>
      </c>
      <c r="D38" s="79">
        <v>0</v>
      </c>
      <c r="E38" s="86">
        <v>1711690</v>
      </c>
    </row>
    <row r="40" spans="1:7" ht="15.75">
      <c r="A40" s="44" t="s">
        <v>360</v>
      </c>
      <c r="F40" s="82">
        <v>398209</v>
      </c>
      <c r="G40" s="44" t="s">
        <v>170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F53" sqref="F53"/>
    </sheetView>
  </sheetViews>
  <sheetFormatPr defaultColWidth="9.00390625" defaultRowHeight="12.75"/>
  <cols>
    <col min="1" max="1" width="9.125" style="205" customWidth="1"/>
    <col min="2" max="2" width="44.625" style="205" customWidth="1"/>
    <col min="3" max="3" width="9.625" style="254" bestFit="1" customWidth="1"/>
    <col min="4" max="4" width="10.875" style="204" bestFit="1" customWidth="1"/>
    <col min="5" max="5" width="11.625" style="204" bestFit="1" customWidth="1"/>
    <col min="6" max="6" width="11.125" style="204" bestFit="1" customWidth="1"/>
    <col min="7" max="7" width="12.75390625" style="205" bestFit="1" customWidth="1"/>
    <col min="8" max="16384" width="9.125" style="205" customWidth="1"/>
  </cols>
  <sheetData>
    <row r="1" spans="1:5" ht="15.75">
      <c r="A1" s="200"/>
      <c r="B1" s="201" t="s">
        <v>98</v>
      </c>
      <c r="C1" s="202"/>
      <c r="D1" s="203"/>
      <c r="E1" s="203"/>
    </row>
    <row r="2" spans="1:5" ht="13.5" thickBot="1">
      <c r="A2" s="200"/>
      <c r="B2" s="200"/>
      <c r="C2" s="202"/>
      <c r="D2" s="203"/>
      <c r="E2" s="203"/>
    </row>
    <row r="3" spans="1:6" ht="22.5" thickBot="1">
      <c r="A3" s="206" t="s">
        <v>99</v>
      </c>
      <c r="B3" s="207" t="s">
        <v>100</v>
      </c>
      <c r="C3" s="208" t="s">
        <v>101</v>
      </c>
      <c r="D3" s="209" t="s">
        <v>102</v>
      </c>
      <c r="E3" s="209" t="s">
        <v>103</v>
      </c>
      <c r="F3" s="210" t="s">
        <v>277</v>
      </c>
    </row>
    <row r="4" spans="1:6" ht="22.5">
      <c r="A4" s="257" t="s">
        <v>104</v>
      </c>
      <c r="B4" s="211" t="s">
        <v>105</v>
      </c>
      <c r="C4" s="212" t="s">
        <v>278</v>
      </c>
      <c r="D4" s="213">
        <v>1880780235</v>
      </c>
      <c r="E4" s="214">
        <v>269982638</v>
      </c>
      <c r="F4" s="272">
        <v>361033499.18</v>
      </c>
    </row>
    <row r="5" spans="1:6" ht="12.75">
      <c r="A5" s="257" t="s">
        <v>104</v>
      </c>
      <c r="B5" s="211" t="s">
        <v>106</v>
      </c>
      <c r="C5" s="212" t="s">
        <v>107</v>
      </c>
      <c r="D5" s="213">
        <v>915178187</v>
      </c>
      <c r="E5" s="215">
        <v>516044356</v>
      </c>
      <c r="F5" s="273"/>
    </row>
    <row r="6" spans="1:6" ht="12.75">
      <c r="A6" s="257" t="s">
        <v>108</v>
      </c>
      <c r="B6" s="211" t="s">
        <v>279</v>
      </c>
      <c r="C6" s="212" t="s">
        <v>113</v>
      </c>
      <c r="D6" s="213">
        <v>299110140</v>
      </c>
      <c r="E6" s="216">
        <v>119375000</v>
      </c>
      <c r="F6" s="272">
        <v>528862126</v>
      </c>
    </row>
    <row r="7" spans="1:6" ht="22.5">
      <c r="A7" s="257" t="s">
        <v>108</v>
      </c>
      <c r="B7" s="211" t="s">
        <v>280</v>
      </c>
      <c r="C7" s="212" t="s">
        <v>281</v>
      </c>
      <c r="D7" s="213">
        <v>2602307480</v>
      </c>
      <c r="E7" s="217">
        <v>286290000</v>
      </c>
      <c r="F7" s="274"/>
    </row>
    <row r="8" spans="1:6" ht="12.75">
      <c r="A8" s="257" t="s">
        <v>110</v>
      </c>
      <c r="B8" s="211" t="s">
        <v>282</v>
      </c>
      <c r="C8" s="212" t="s">
        <v>113</v>
      </c>
      <c r="D8" s="213">
        <v>120000000</v>
      </c>
      <c r="E8" s="214">
        <v>20000000</v>
      </c>
      <c r="F8" s="218">
        <v>30000000</v>
      </c>
    </row>
    <row r="9" spans="1:6" ht="12.75">
      <c r="A9" s="258" t="s">
        <v>283</v>
      </c>
      <c r="B9" s="211" t="s">
        <v>284</v>
      </c>
      <c r="C9" s="212" t="s">
        <v>285</v>
      </c>
      <c r="D9" s="217">
        <v>451000000</v>
      </c>
      <c r="E9" s="217">
        <v>32250000</v>
      </c>
      <c r="F9" s="219">
        <v>50000000</v>
      </c>
    </row>
    <row r="10" spans="1:6" ht="12.75">
      <c r="A10" s="258" t="s">
        <v>286</v>
      </c>
      <c r="B10" s="211" t="s">
        <v>111</v>
      </c>
      <c r="C10" s="212" t="s">
        <v>112</v>
      </c>
      <c r="D10" s="217">
        <v>136500000</v>
      </c>
      <c r="E10" s="217">
        <v>78250000</v>
      </c>
      <c r="F10" s="219">
        <v>29572650</v>
      </c>
    </row>
    <row r="11" spans="1:6" ht="12.75">
      <c r="A11" s="259" t="s">
        <v>287</v>
      </c>
      <c r="B11" s="220" t="s">
        <v>135</v>
      </c>
      <c r="C11" s="221" t="s">
        <v>113</v>
      </c>
      <c r="D11" s="222">
        <v>1000000</v>
      </c>
      <c r="E11" s="222">
        <v>828955.5</v>
      </c>
      <c r="F11" s="223">
        <v>292130</v>
      </c>
    </row>
    <row r="12" spans="1:6" ht="12.75">
      <c r="A12" s="260" t="s">
        <v>288</v>
      </c>
      <c r="B12" s="224" t="s">
        <v>139</v>
      </c>
      <c r="C12" s="225" t="s">
        <v>113</v>
      </c>
      <c r="D12" s="226">
        <v>6000000</v>
      </c>
      <c r="E12" s="213">
        <v>2400386.4</v>
      </c>
      <c r="F12" s="227">
        <v>2286849.6</v>
      </c>
    </row>
    <row r="13" spans="1:6" ht="13.5" thickBot="1">
      <c r="A13" s="260" t="s">
        <v>289</v>
      </c>
      <c r="B13" s="224" t="s">
        <v>136</v>
      </c>
      <c r="C13" s="225" t="s">
        <v>113</v>
      </c>
      <c r="D13" s="213">
        <v>2500000</v>
      </c>
      <c r="E13" s="213">
        <v>1743083</v>
      </c>
      <c r="F13" s="227">
        <v>172444</v>
      </c>
    </row>
    <row r="14" spans="1:7" ht="13.5" thickBot="1">
      <c r="A14" s="261"/>
      <c r="B14" s="228" t="s">
        <v>114</v>
      </c>
      <c r="C14" s="229"/>
      <c r="D14" s="230"/>
      <c r="E14" s="230"/>
      <c r="F14" s="231">
        <v>999468275.1800001</v>
      </c>
      <c r="G14" s="232"/>
    </row>
    <row r="15" spans="1:6" ht="12.75">
      <c r="A15" s="260" t="s">
        <v>290</v>
      </c>
      <c r="B15" s="233" t="s">
        <v>291</v>
      </c>
      <c r="C15" s="234"/>
      <c r="D15" s="222">
        <v>151000000</v>
      </c>
      <c r="E15" s="235">
        <v>303625.40000000596</v>
      </c>
      <c r="F15" s="236">
        <v>0</v>
      </c>
    </row>
    <row r="16" spans="1:6" ht="12.75">
      <c r="A16" s="260" t="s">
        <v>292</v>
      </c>
      <c r="B16" s="237" t="s">
        <v>134</v>
      </c>
      <c r="C16" s="225" t="s">
        <v>113</v>
      </c>
      <c r="D16" s="226">
        <v>69477500</v>
      </c>
      <c r="E16" s="213">
        <v>27355136</v>
      </c>
      <c r="F16" s="238">
        <v>39927953</v>
      </c>
    </row>
    <row r="17" spans="1:6" ht="12.75">
      <c r="A17" s="260" t="s">
        <v>293</v>
      </c>
      <c r="B17" s="224" t="s">
        <v>138</v>
      </c>
      <c r="C17" s="225" t="s">
        <v>109</v>
      </c>
      <c r="D17" s="226">
        <v>8500000</v>
      </c>
      <c r="E17" s="213">
        <v>4207520</v>
      </c>
      <c r="F17" s="239">
        <v>4786752</v>
      </c>
    </row>
    <row r="18" spans="1:6" ht="12.75">
      <c r="A18" s="260" t="s">
        <v>294</v>
      </c>
      <c r="B18" s="224" t="s">
        <v>295</v>
      </c>
      <c r="C18" s="225"/>
      <c r="D18" s="226">
        <v>1500000</v>
      </c>
      <c r="E18" s="213">
        <v>328232.1</v>
      </c>
      <c r="F18" s="239">
        <v>529910</v>
      </c>
    </row>
    <row r="19" spans="1:6" ht="22.5">
      <c r="A19" s="258" t="s">
        <v>296</v>
      </c>
      <c r="B19" s="211" t="s">
        <v>297</v>
      </c>
      <c r="C19" s="212" t="s">
        <v>113</v>
      </c>
      <c r="D19" s="240">
        <v>92400000</v>
      </c>
      <c r="E19" s="213">
        <v>3994392</v>
      </c>
      <c r="F19" s="239">
        <v>3994329</v>
      </c>
    </row>
    <row r="20" spans="1:6" ht="12.75">
      <c r="A20" s="258" t="s">
        <v>298</v>
      </c>
      <c r="B20" s="211" t="s">
        <v>299</v>
      </c>
      <c r="C20" s="225"/>
      <c r="D20" s="240">
        <v>646800000</v>
      </c>
      <c r="E20" s="213">
        <v>46200000</v>
      </c>
      <c r="F20" s="239">
        <v>60000000</v>
      </c>
    </row>
    <row r="21" spans="1:6" ht="12.75">
      <c r="A21" s="258" t="s">
        <v>133</v>
      </c>
      <c r="B21" s="211" t="s">
        <v>300</v>
      </c>
      <c r="C21" s="212">
        <v>2002</v>
      </c>
      <c r="D21" s="240">
        <v>500000000</v>
      </c>
      <c r="E21" s="240">
        <v>500000000</v>
      </c>
      <c r="F21" s="218">
        <v>506577561</v>
      </c>
    </row>
    <row r="22" spans="1:6" ht="12.75">
      <c r="A22" s="260" t="s">
        <v>301</v>
      </c>
      <c r="B22" s="224" t="s">
        <v>137</v>
      </c>
      <c r="C22" s="225" t="s">
        <v>113</v>
      </c>
      <c r="D22" s="226">
        <v>7500000</v>
      </c>
      <c r="E22" s="213">
        <v>3442756.3</v>
      </c>
      <c r="F22" s="239">
        <v>4256870</v>
      </c>
    </row>
    <row r="23" spans="1:6" ht="12.75">
      <c r="A23" s="260" t="s">
        <v>302</v>
      </c>
      <c r="B23" s="224" t="s">
        <v>140</v>
      </c>
      <c r="C23" s="225" t="s">
        <v>113</v>
      </c>
      <c r="D23" s="226">
        <v>3900000</v>
      </c>
      <c r="E23" s="213">
        <v>3900000</v>
      </c>
      <c r="F23" s="239">
        <v>3176981.1</v>
      </c>
    </row>
    <row r="24" spans="1:6" ht="12.75">
      <c r="A24" s="260" t="s">
        <v>303</v>
      </c>
      <c r="B24" s="224" t="s">
        <v>141</v>
      </c>
      <c r="C24" s="225" t="s">
        <v>113</v>
      </c>
      <c r="D24" s="226">
        <v>2500000</v>
      </c>
      <c r="E24" s="213">
        <v>2500000</v>
      </c>
      <c r="F24" s="239">
        <v>3332688</v>
      </c>
    </row>
    <row r="25" spans="1:6" ht="12.75">
      <c r="A25" s="260" t="s">
        <v>304</v>
      </c>
      <c r="B25" s="224" t="s">
        <v>305</v>
      </c>
      <c r="C25" s="225" t="s">
        <v>113</v>
      </c>
      <c r="D25" s="226">
        <v>25000000</v>
      </c>
      <c r="E25" s="213">
        <v>25000000</v>
      </c>
      <c r="F25" s="239">
        <v>24706110</v>
      </c>
    </row>
    <row r="26" spans="1:6" ht="12.75">
      <c r="A26" s="260" t="s">
        <v>306</v>
      </c>
      <c r="B26" s="224" t="s">
        <v>142</v>
      </c>
      <c r="C26" s="225" t="s">
        <v>113</v>
      </c>
      <c r="D26" s="226">
        <v>1900000</v>
      </c>
      <c r="E26" s="213">
        <v>98176.6000000001</v>
      </c>
      <c r="F26" s="239">
        <v>0</v>
      </c>
    </row>
    <row r="27" spans="1:6" ht="12.75">
      <c r="A27" s="260" t="s">
        <v>307</v>
      </c>
      <c r="B27" s="224" t="s">
        <v>308</v>
      </c>
      <c r="C27" s="225" t="s">
        <v>113</v>
      </c>
      <c r="D27" s="226">
        <v>17000000</v>
      </c>
      <c r="E27" s="213">
        <v>3000000</v>
      </c>
      <c r="F27" s="239">
        <v>4612998.3</v>
      </c>
    </row>
    <row r="28" spans="1:6" ht="12.75">
      <c r="A28" s="260" t="s">
        <v>309</v>
      </c>
      <c r="B28" s="224" t="s">
        <v>143</v>
      </c>
      <c r="C28" s="225" t="s">
        <v>113</v>
      </c>
      <c r="D28" s="226">
        <v>13000000</v>
      </c>
      <c r="E28" s="213">
        <v>6000780.3</v>
      </c>
      <c r="F28" s="239">
        <v>6102889.9</v>
      </c>
    </row>
    <row r="29" spans="1:6" ht="12.75">
      <c r="A29" s="258" t="s">
        <v>310</v>
      </c>
      <c r="B29" s="211" t="s">
        <v>144</v>
      </c>
      <c r="C29" s="212" t="s">
        <v>113</v>
      </c>
      <c r="D29" s="217">
        <v>35427000</v>
      </c>
      <c r="E29" s="213">
        <v>35427000</v>
      </c>
      <c r="F29" s="239">
        <v>32471784.3</v>
      </c>
    </row>
    <row r="30" spans="1:6" ht="12.75">
      <c r="A30" s="258" t="s">
        <v>311</v>
      </c>
      <c r="B30" s="211" t="s">
        <v>145</v>
      </c>
      <c r="C30" s="212" t="s">
        <v>125</v>
      </c>
      <c r="D30" s="217">
        <v>22566000</v>
      </c>
      <c r="E30" s="213">
        <v>19366000</v>
      </c>
      <c r="F30" s="239">
        <v>13055428</v>
      </c>
    </row>
    <row r="31" spans="1:6" ht="12.75">
      <c r="A31" s="262" t="s">
        <v>312</v>
      </c>
      <c r="B31" s="241" t="s">
        <v>313</v>
      </c>
      <c r="C31" s="225" t="s">
        <v>125</v>
      </c>
      <c r="D31" s="213">
        <v>100000</v>
      </c>
      <c r="E31" s="213">
        <v>100000</v>
      </c>
      <c r="F31" s="239">
        <v>62230</v>
      </c>
    </row>
    <row r="32" spans="1:6" ht="12.75">
      <c r="A32" s="258" t="s">
        <v>314</v>
      </c>
      <c r="B32" s="211" t="s">
        <v>146</v>
      </c>
      <c r="C32" s="225"/>
      <c r="D32" s="213">
        <v>1700000</v>
      </c>
      <c r="E32" s="213">
        <v>1700000</v>
      </c>
      <c r="F32" s="239">
        <v>0</v>
      </c>
    </row>
    <row r="33" spans="1:7" ht="12.75">
      <c r="A33" s="258" t="s">
        <v>315</v>
      </c>
      <c r="B33" s="211" t="s">
        <v>147</v>
      </c>
      <c r="C33" s="225"/>
      <c r="D33" s="213">
        <v>9000000</v>
      </c>
      <c r="E33" s="213">
        <v>8000000</v>
      </c>
      <c r="F33" s="239">
        <v>0</v>
      </c>
      <c r="G33" s="255"/>
    </row>
    <row r="34" spans="1:6" ht="12.75">
      <c r="A34" s="258" t="s">
        <v>316</v>
      </c>
      <c r="B34" s="241" t="s">
        <v>317</v>
      </c>
      <c r="C34" s="225"/>
      <c r="D34" s="213">
        <v>3000000</v>
      </c>
      <c r="E34" s="213">
        <v>3000000</v>
      </c>
      <c r="F34" s="239">
        <v>3265525</v>
      </c>
    </row>
    <row r="35" spans="1:6" ht="12.75">
      <c r="A35" s="258" t="s">
        <v>318</v>
      </c>
      <c r="B35" s="242" t="s">
        <v>115</v>
      </c>
      <c r="C35" s="243" t="s">
        <v>116</v>
      </c>
      <c r="D35" s="244">
        <v>7500000</v>
      </c>
      <c r="E35" s="213">
        <v>402730</v>
      </c>
      <c r="F35" s="239">
        <v>110840</v>
      </c>
    </row>
    <row r="36" spans="1:6" ht="12.75">
      <c r="A36" s="258" t="s">
        <v>319</v>
      </c>
      <c r="B36" s="242" t="s">
        <v>117</v>
      </c>
      <c r="C36" s="243" t="s">
        <v>113</v>
      </c>
      <c r="D36" s="244">
        <v>1000000</v>
      </c>
      <c r="E36" s="213">
        <v>1000000</v>
      </c>
      <c r="F36" s="239">
        <v>0</v>
      </c>
    </row>
    <row r="37" spans="1:6" ht="22.5">
      <c r="A37" s="263" t="s">
        <v>320</v>
      </c>
      <c r="B37" s="242" t="s">
        <v>118</v>
      </c>
      <c r="C37" s="243" t="s">
        <v>116</v>
      </c>
      <c r="D37" s="244">
        <v>3500000</v>
      </c>
      <c r="E37" s="213">
        <v>0</v>
      </c>
      <c r="F37" s="239">
        <v>2300</v>
      </c>
    </row>
    <row r="38" spans="1:6" ht="12.75">
      <c r="A38" s="258" t="s">
        <v>321</v>
      </c>
      <c r="B38" s="242" t="s">
        <v>119</v>
      </c>
      <c r="C38" s="243" t="s">
        <v>120</v>
      </c>
      <c r="D38" s="244">
        <v>10000000</v>
      </c>
      <c r="E38" s="213">
        <v>3700000</v>
      </c>
      <c r="F38" s="239">
        <v>3651363</v>
      </c>
    </row>
    <row r="39" spans="1:6" ht="12.75">
      <c r="A39" s="258" t="s">
        <v>322</v>
      </c>
      <c r="B39" s="242" t="s">
        <v>121</v>
      </c>
      <c r="C39" s="243" t="s">
        <v>113</v>
      </c>
      <c r="D39" s="244">
        <v>22000000</v>
      </c>
      <c r="E39" s="213">
        <v>10000000</v>
      </c>
      <c r="F39" s="239">
        <v>7835567.8</v>
      </c>
    </row>
    <row r="40" spans="1:6" ht="12.75">
      <c r="A40" s="258" t="s">
        <v>323</v>
      </c>
      <c r="B40" s="242" t="s">
        <v>122</v>
      </c>
      <c r="C40" s="243" t="s">
        <v>120</v>
      </c>
      <c r="D40" s="244">
        <v>8568000</v>
      </c>
      <c r="E40" s="245">
        <v>5186000</v>
      </c>
      <c r="F40" s="239">
        <v>3608399</v>
      </c>
    </row>
    <row r="41" spans="1:6" ht="12.75">
      <c r="A41" s="258" t="s">
        <v>324</v>
      </c>
      <c r="B41" s="242" t="s">
        <v>123</v>
      </c>
      <c r="C41" s="243" t="s">
        <v>113</v>
      </c>
      <c r="D41" s="244">
        <v>1210000</v>
      </c>
      <c r="E41" s="213">
        <v>1200000</v>
      </c>
      <c r="F41" s="239">
        <v>1227135</v>
      </c>
    </row>
    <row r="42" spans="1:6" ht="12.75">
      <c r="A42" s="258" t="s">
        <v>325</v>
      </c>
      <c r="B42" s="242" t="s">
        <v>124</v>
      </c>
      <c r="C42" s="243" t="s">
        <v>125</v>
      </c>
      <c r="D42" s="244">
        <v>40000000</v>
      </c>
      <c r="E42" s="213">
        <v>14000000</v>
      </c>
      <c r="F42" s="239">
        <v>11230587</v>
      </c>
    </row>
    <row r="43" spans="1:6" ht="12.75">
      <c r="A43" s="258" t="s">
        <v>326</v>
      </c>
      <c r="B43" s="242" t="s">
        <v>126</v>
      </c>
      <c r="C43" s="243">
        <v>2002</v>
      </c>
      <c r="D43" s="244">
        <v>3050000</v>
      </c>
      <c r="E43" s="213">
        <v>3000000</v>
      </c>
      <c r="F43" s="239">
        <v>0</v>
      </c>
    </row>
    <row r="44" spans="1:6" ht="12.75">
      <c r="A44" s="258" t="s">
        <v>327</v>
      </c>
      <c r="B44" s="242" t="s">
        <v>127</v>
      </c>
      <c r="C44" s="243" t="s">
        <v>116</v>
      </c>
      <c r="D44" s="244">
        <v>15000000</v>
      </c>
      <c r="E44" s="213">
        <v>8374214</v>
      </c>
      <c r="F44" s="239">
        <v>4472345</v>
      </c>
    </row>
    <row r="45" spans="1:6" ht="12.75">
      <c r="A45" s="258" t="s">
        <v>328</v>
      </c>
      <c r="B45" s="242" t="s">
        <v>128</v>
      </c>
      <c r="C45" s="243" t="s">
        <v>129</v>
      </c>
      <c r="D45" s="244">
        <v>11800000</v>
      </c>
      <c r="E45" s="213">
        <v>5500000</v>
      </c>
      <c r="F45" s="239">
        <v>6037614</v>
      </c>
    </row>
    <row r="46" spans="1:6" ht="12.75">
      <c r="A46" s="258" t="s">
        <v>329</v>
      </c>
      <c r="B46" s="242" t="s">
        <v>130</v>
      </c>
      <c r="C46" s="243" t="s">
        <v>131</v>
      </c>
      <c r="D46" s="244">
        <v>32000000</v>
      </c>
      <c r="E46" s="213">
        <v>24000000</v>
      </c>
      <c r="F46" s="239">
        <v>13335503</v>
      </c>
    </row>
    <row r="47" spans="1:6" ht="23.25" thickBot="1">
      <c r="A47" s="264" t="s">
        <v>330</v>
      </c>
      <c r="B47" s="246" t="s">
        <v>132</v>
      </c>
      <c r="C47" s="247" t="s">
        <v>113</v>
      </c>
      <c r="D47" s="248">
        <v>12000000</v>
      </c>
      <c r="E47" s="249">
        <v>5236411</v>
      </c>
      <c r="F47" s="250">
        <v>7078801</v>
      </c>
    </row>
    <row r="48" spans="1:6" ht="13.5" thickBot="1">
      <c r="A48" s="256"/>
      <c r="B48" s="265" t="s">
        <v>148</v>
      </c>
      <c r="C48" s="251"/>
      <c r="D48" s="252"/>
      <c r="E48" s="252"/>
      <c r="F48" s="253">
        <v>769450464.3999999</v>
      </c>
    </row>
  </sheetData>
  <printOptions/>
  <pageMargins left="0.23" right="0.75" top="1" bottom="1" header="0.4921259845" footer="0.4921259845"/>
  <pageSetup horizontalDpi="600" verticalDpi="600" orientation="portrait" paperSize="9" scale="95" r:id="rId1"/>
  <headerFooter alignWithMargins="0">
    <oddHeader>&amp;RPríloha č.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3" max="3" width="10.375" style="0" customWidth="1"/>
    <col min="6" max="6" width="9.875" style="0" customWidth="1"/>
  </cols>
  <sheetData>
    <row r="1" ht="12.75">
      <c r="A1" s="1" t="s">
        <v>331</v>
      </c>
    </row>
    <row r="3" ht="12.75">
      <c r="A3" s="292" t="s">
        <v>332</v>
      </c>
    </row>
    <row r="4" ht="13.5" thickBot="1"/>
    <row r="5" spans="1:6" ht="12.75">
      <c r="A5" s="294"/>
      <c r="B5" s="295"/>
      <c r="C5" s="295"/>
      <c r="D5" s="296">
        <v>2001</v>
      </c>
      <c r="E5" s="296">
        <v>2002</v>
      </c>
      <c r="F5" s="297" t="s">
        <v>88</v>
      </c>
    </row>
    <row r="6" spans="1:6" ht="12.75">
      <c r="A6" s="302" t="s">
        <v>336</v>
      </c>
      <c r="B6" s="303"/>
      <c r="C6" s="304"/>
      <c r="D6" s="293">
        <v>12129.49</v>
      </c>
      <c r="E6" s="293">
        <v>11410.83</v>
      </c>
      <c r="F6" s="299">
        <f>E6/D6</f>
        <v>0.9407510126147101</v>
      </c>
    </row>
    <row r="7" spans="1:6" ht="12.75">
      <c r="A7" s="298" t="s">
        <v>333</v>
      </c>
      <c r="B7" s="305"/>
      <c r="C7" s="306"/>
      <c r="D7" s="293">
        <v>2108814</v>
      </c>
      <c r="E7" s="293">
        <v>2141459</v>
      </c>
      <c r="F7" s="299">
        <f>E7/D7</f>
        <v>1.0154802652106825</v>
      </c>
    </row>
    <row r="8" spans="1:6" ht="13.5" thickBot="1">
      <c r="A8" s="307" t="s">
        <v>334</v>
      </c>
      <c r="B8" s="308"/>
      <c r="C8" s="309"/>
      <c r="D8" s="300">
        <v>14488</v>
      </c>
      <c r="E8" s="300">
        <v>15639</v>
      </c>
      <c r="F8" s="301">
        <f>E8/D8</f>
        <v>1.0794450579790171</v>
      </c>
    </row>
    <row r="10" ht="12.75">
      <c r="A10" s="292" t="s">
        <v>335</v>
      </c>
    </row>
    <row r="11" ht="13.5" thickBot="1"/>
    <row r="12" spans="1:6" ht="12.75">
      <c r="A12" s="294"/>
      <c r="B12" s="295"/>
      <c r="C12" s="295"/>
      <c r="D12" s="296">
        <v>2001</v>
      </c>
      <c r="E12" s="296">
        <v>2002</v>
      </c>
      <c r="F12" s="297" t="s">
        <v>88</v>
      </c>
    </row>
    <row r="13" spans="1:6" ht="12.75">
      <c r="A13" s="302" t="s">
        <v>336</v>
      </c>
      <c r="B13" s="303"/>
      <c r="C13" s="304"/>
      <c r="D13" s="293">
        <v>476.21</v>
      </c>
      <c r="E13" s="293">
        <v>3231.68</v>
      </c>
      <c r="F13" s="299">
        <f>E13/D13</f>
        <v>6.7862497637596855</v>
      </c>
    </row>
    <row r="14" spans="1:6" ht="12.75">
      <c r="A14" s="302" t="s">
        <v>333</v>
      </c>
      <c r="B14" s="303"/>
      <c r="C14" s="304"/>
      <c r="D14" s="293">
        <v>85610</v>
      </c>
      <c r="E14" s="293">
        <v>562585</v>
      </c>
      <c r="F14" s="299">
        <f>E14/D14</f>
        <v>6.571486975820582</v>
      </c>
    </row>
    <row r="15" spans="1:6" ht="13.5" thickBot="1">
      <c r="A15" s="307" t="s">
        <v>334</v>
      </c>
      <c r="B15" s="308"/>
      <c r="C15" s="309"/>
      <c r="D15" s="300">
        <v>14981</v>
      </c>
      <c r="E15" s="300">
        <v>14507</v>
      </c>
      <c r="F15" s="301">
        <f>E15/D15</f>
        <v>0.9683599225685868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&amp;RPríloha č.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ZSR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Glasa Rastislav</dc:creator>
  <cp:keywords/>
  <dc:description/>
  <cp:lastModifiedBy>Sefcik</cp:lastModifiedBy>
  <cp:lastPrinted>2003-07-23T09:59:52Z</cp:lastPrinted>
  <dcterms:created xsi:type="dcterms:W3CDTF">2001-09-06T06:57:42Z</dcterms:created>
  <dcterms:modified xsi:type="dcterms:W3CDTF">2003-07-23T11:22:02Z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1885722129</vt:i4>
  </property>
  <property fmtid="{D5CDD505-2E9C-101B-9397-08002B2CF9AE}" pid="3" name="_EmailSubject">
    <vt:lpwstr>Vyhodnotenie ZVVZ 2002 - korigované</vt:lpwstr>
  </property>
  <property fmtid="{D5CDD505-2E9C-101B-9397-08002B2CF9AE}" pid="4" name="_AuthorEmail">
    <vt:lpwstr>Vojtek.Anton@slovakrail.sk</vt:lpwstr>
  </property>
  <property fmtid="{D5CDD505-2E9C-101B-9397-08002B2CF9AE}" pid="5" name="_AuthorEmailDisplayName">
    <vt:lpwstr>Vojtek Anton</vt:lpwstr>
  </property>
  <property fmtid="{D5CDD505-2E9C-101B-9397-08002B2CF9AE}" pid="6" name="_PreviousAdHocReviewCycleID">
    <vt:i4>1472426654</vt:i4>
  </property>
</Properties>
</file>