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Príloha č.2" sheetId="1" r:id="rId1"/>
    <sheet name="Príloha č.1" sheetId="2" r:id="rId2"/>
  </sheets>
  <definedNames>
    <definedName name="_xlnm.Print_Area" localSheetId="1">'Príloha č.1'!$A$3:$T$38</definedName>
  </definedNames>
  <calcPr fullCalcOnLoad="1"/>
</workbook>
</file>

<file path=xl/sharedStrings.xml><?xml version="1.0" encoding="utf-8"?>
<sst xmlns="http://schemas.openxmlformats.org/spreadsheetml/2006/main" count="153" uniqueCount="82">
  <si>
    <t>Nástroj AOTP</t>
  </si>
  <si>
    <t>Počet vytvorených-obsadených PM, resp. počet zaradených osôb, resp. počet podporených PM</t>
  </si>
  <si>
    <t>Dohodnutá suma finančných prostriedkov</t>
  </si>
  <si>
    <t>Predpokladaná suma finančných prostriedkov</t>
  </si>
  <si>
    <t>Skutočnosť</t>
  </si>
  <si>
    <t>§ 46</t>
  </si>
  <si>
    <t>§ 49a</t>
  </si>
  <si>
    <t>§ 51</t>
  </si>
  <si>
    <t>§ 52</t>
  </si>
  <si>
    <t>§ 52a</t>
  </si>
  <si>
    <t>SPOLU</t>
  </si>
  <si>
    <t>Podpora udržania zamestnateľnosti a vytvorenia nových pracovných miest/zamestnania</t>
  </si>
  <si>
    <t>§ 47</t>
  </si>
  <si>
    <t>§ 49</t>
  </si>
  <si>
    <t>§ 50</t>
  </si>
  <si>
    <t>§ 50a</t>
  </si>
  <si>
    <t>§ 50c</t>
  </si>
  <si>
    <t>§ 51a</t>
  </si>
  <si>
    <t>§ 53</t>
  </si>
  <si>
    <t>§ 53a</t>
  </si>
  <si>
    <t>§ 53b</t>
  </si>
  <si>
    <t>§ 55a</t>
  </si>
  <si>
    <t>§ 56</t>
  </si>
  <si>
    <t>§ 56a</t>
  </si>
  <si>
    <t>§ 57</t>
  </si>
  <si>
    <t>§ 57a</t>
  </si>
  <si>
    <t>§ 59</t>
  </si>
  <si>
    <t>§ 60</t>
  </si>
  <si>
    <t>§ 50d</t>
  </si>
  <si>
    <t>§ 50e</t>
  </si>
  <si>
    <t>§ 50f</t>
  </si>
  <si>
    <t>§ 50g</t>
  </si>
  <si>
    <t>§ 50h</t>
  </si>
  <si>
    <t>CELKOM</t>
  </si>
  <si>
    <t xml:space="preserve">§ 53  </t>
  </si>
  <si>
    <t>Príspevok na podporu vytvárania a udržania pracovných miest v sociálnom podniku</t>
  </si>
  <si>
    <t>Príspevok na podporu udržania zamestnanosti</t>
  </si>
  <si>
    <t>Príspevok ku mzde zamestnanca</t>
  </si>
  <si>
    <t>Príspevok na samostatnú zárobkovú činnosť v oblasti spracovania poľnohospodárskych výrobkov a obchodovania s nimi</t>
  </si>
  <si>
    <t>Príspevok na dochádzku za prácou</t>
  </si>
  <si>
    <t>v Eur</t>
  </si>
  <si>
    <t>Dohodnutá suma finančných prostriedkov na vytvorené PM</t>
  </si>
  <si>
    <t>Skutočnosť k 31.8.2009</t>
  </si>
  <si>
    <t>Aktívne opatrenia na trhu práce novelizované k 1.5.2008</t>
  </si>
  <si>
    <t>Zvýšenie zamestnateľnosti</t>
  </si>
  <si>
    <t>§ 48b,c</t>
  </si>
  <si>
    <t>§ 46 - vzdelávanie a príprava pre trh práce uchádzača o zamestnanie a záujemcu o zamestnanie</t>
  </si>
  <si>
    <t>§ 47 - vzdelávanie a príprava pre trh práce zamestnanca</t>
  </si>
  <si>
    <t>§ 48b - poskytovanie dávky počas vzdelávania a prípravy pre trh práce a počas prípravy na pracovné uplatnenie občana so ZP</t>
  </si>
  <si>
    <t>§ 49 - príspevok na samostatnú zárobkovú činnosť</t>
  </si>
  <si>
    <t>§ 50 - príspevok na podporu zamestnávania znevýhodneného uchádzača o zamestnanie</t>
  </si>
  <si>
    <t>§ 50a - príspevok na podporu udržania v zamestnaní zamestnancov s nízkymi mzdami</t>
  </si>
  <si>
    <t xml:space="preserve">§ 50c - príspevok na podporu vytvárania a udržania pracovných miest v sociálnom podniku </t>
  </si>
  <si>
    <t>§ 51 - príspevok na vykonávanie absolventskej praxe</t>
  </si>
  <si>
    <t>§ 51a - príspevok na podporu zamestnávania absolventov vzdelávania a prípravy pre trh práce</t>
  </si>
  <si>
    <t>§ 52 - príspevok na aktivačnú činnosť formou menších obecných služieb pre obec</t>
  </si>
  <si>
    <t>§ 52a - príspevok na aktivačnú činnosť formou dobrovoľníckej služby</t>
  </si>
  <si>
    <t>§ 53 - príspevok na dochádzku za prácou</t>
  </si>
  <si>
    <t>§ 53a - príspevok na presťahovanie za prácou</t>
  </si>
  <si>
    <t>§ 53b - príspevok na dopravu do zamestnania</t>
  </si>
  <si>
    <t>§ 55a - príprava na pracovné uplatnenie občana so zdravotným postihnutím</t>
  </si>
  <si>
    <t>§ 56 - príspevok na zriadenie chránenej dielne alebo chráneného pracoviska</t>
  </si>
  <si>
    <t>§ 56a - príspevok na udržanie občana so zdravotným postihnutím v zamestnaní</t>
  </si>
  <si>
    <t>§ 57 - príspevok občanovi so zdravotným postihnutím na prevádzkovanie alebo vykonávanie samostatnej zárobkovej činnosti</t>
  </si>
  <si>
    <t>§ 59 - príspevok na činnosť pracovného asistenta</t>
  </si>
  <si>
    <t>§ 60 - príspevok na úhradu prevádzkových nákladov chránenej dielne alebo pracoviska a na úhradu nákladov na dopravu zamestnancov</t>
  </si>
  <si>
    <t>Odhad k 30.6.2010</t>
  </si>
  <si>
    <t>§ 49a - príspevok na zapracovanie znevýhodneného uchádzača o zamestnanie</t>
  </si>
  <si>
    <t>§ 57a - príspevok na obnovu alebo technické zhodnotenie hmotného majetku chránenej dielne alebo chráneného pracoviska</t>
  </si>
  <si>
    <t>Odhad od 1.9.2009 - 31.12.2009</t>
  </si>
  <si>
    <t>Skutočnosť 1.1.2009 - 31.8.2009</t>
  </si>
  <si>
    <t>Skutočnosť a odhad spolu</t>
  </si>
  <si>
    <t>Opatrenia na zmiernenenie dopadov globálnej ekonomickej krízy, prijaté s účinnosťou od 1.marca 2009</t>
  </si>
  <si>
    <t>Predikcia z Doložky o posúdení vplyvov na verejné financie z januára 2009</t>
  </si>
  <si>
    <t>Účinné od 1.3.2009 do 31.12.2010</t>
  </si>
  <si>
    <t>Upravované podmienky, resp. výška príspevku od 1.3.2009 do 31.12.2010</t>
  </si>
  <si>
    <t>Predikcia z Doložky o posúdení vplyvov na verejné financie zo septembra 2007</t>
  </si>
  <si>
    <t>Príspevok na podporu vytvorenia nového pracovného miesta</t>
  </si>
  <si>
    <t>Príspevok na podporu samostatnej zárobkovej činnosti</t>
  </si>
  <si>
    <t>PRÍLOHA č.2</t>
  </si>
  <si>
    <t>PRÍLOHA č.1</t>
  </si>
  <si>
    <t>DOKONČENIE  PRÍLOHA č:1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</si>
</sst>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double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 style="medium"/>
      <top style="thin"/>
      <bottom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right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wrapText="1"/>
    </xf>
    <xf numFmtId="4" fontId="23" fillId="0" borderId="0" xfId="0" applyNumberFormat="1" applyFont="1" applyAlignment="1">
      <alignment/>
    </xf>
    <xf numFmtId="0" fontId="3" fillId="0" borderId="0" xfId="44" applyFont="1" applyFill="1" applyBorder="1" applyAlignment="1" applyProtection="1">
      <alignment horizontal="left"/>
      <protection/>
    </xf>
    <xf numFmtId="0" fontId="4" fillId="0" borderId="0" xfId="44" applyFont="1" applyFill="1" applyBorder="1" applyAlignment="1" applyProtection="1">
      <alignment horizontal="left"/>
      <protection/>
    </xf>
    <xf numFmtId="3" fontId="23" fillId="0" borderId="0" xfId="0" applyNumberFormat="1" applyFont="1" applyAlignment="1">
      <alignment wrapText="1"/>
    </xf>
    <xf numFmtId="3" fontId="23" fillId="0" borderId="0" xfId="0" applyNumberFormat="1" applyFont="1" applyAlignment="1">
      <alignment/>
    </xf>
    <xf numFmtId="0" fontId="5" fillId="0" borderId="0" xfId="45" applyFont="1" applyFill="1">
      <alignment/>
      <protection/>
    </xf>
    <xf numFmtId="3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3" fontId="24" fillId="0" borderId="0" xfId="0" applyNumberFormat="1" applyFont="1" applyAlignment="1">
      <alignment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45" applyFont="1" applyFill="1" applyBorder="1">
      <alignment/>
      <protection/>
    </xf>
    <xf numFmtId="3" fontId="23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Alignment="1">
      <alignment/>
    </xf>
    <xf numFmtId="3" fontId="23" fillId="17" borderId="10" xfId="0" applyNumberFormat="1" applyFont="1" applyFill="1" applyBorder="1" applyAlignment="1">
      <alignment wrapText="1"/>
    </xf>
    <xf numFmtId="3" fontId="23" fillId="17" borderId="10" xfId="0" applyNumberFormat="1" applyFont="1" applyFill="1" applyBorder="1" applyAlignment="1">
      <alignment/>
    </xf>
    <xf numFmtId="3" fontId="24" fillId="17" borderId="10" xfId="0" applyNumberFormat="1" applyFont="1" applyFill="1" applyBorder="1" applyAlignment="1">
      <alignment wrapText="1"/>
    </xf>
    <xf numFmtId="3" fontId="23" fillId="17" borderId="10" xfId="0" applyNumberFormat="1" applyFont="1" applyFill="1" applyBorder="1" applyAlignment="1">
      <alignment horizontal="right"/>
    </xf>
    <xf numFmtId="3" fontId="23" fillId="7" borderId="10" xfId="0" applyNumberFormat="1" applyFont="1" applyFill="1" applyBorder="1" applyAlignment="1">
      <alignment/>
    </xf>
    <xf numFmtId="3" fontId="24" fillId="7" borderId="10" xfId="0" applyNumberFormat="1" applyFont="1" applyFill="1" applyBorder="1" applyAlignment="1">
      <alignment wrapText="1"/>
    </xf>
    <xf numFmtId="3" fontId="23" fillId="7" borderId="10" xfId="0" applyNumberFormat="1" applyFont="1" applyFill="1" applyBorder="1" applyAlignment="1">
      <alignment horizontal="right"/>
    </xf>
    <xf numFmtId="3" fontId="23" fillId="17" borderId="11" xfId="0" applyNumberFormat="1" applyFont="1" applyFill="1" applyBorder="1" applyAlignment="1">
      <alignment/>
    </xf>
    <xf numFmtId="3" fontId="23" fillId="7" borderId="11" xfId="0" applyNumberFormat="1" applyFont="1" applyFill="1" applyBorder="1" applyAlignment="1">
      <alignment/>
    </xf>
    <xf numFmtId="3" fontId="23" fillId="7" borderId="12" xfId="0" applyNumberFormat="1" applyFont="1" applyFill="1" applyBorder="1" applyAlignment="1">
      <alignment/>
    </xf>
    <xf numFmtId="3" fontId="23" fillId="7" borderId="13" xfId="0" applyNumberFormat="1" applyFont="1" applyFill="1" applyBorder="1" applyAlignment="1">
      <alignment/>
    </xf>
    <xf numFmtId="3" fontId="24" fillId="17" borderId="14" xfId="0" applyNumberFormat="1" applyFont="1" applyFill="1" applyBorder="1" applyAlignment="1">
      <alignment wrapText="1"/>
    </xf>
    <xf numFmtId="3" fontId="24" fillId="7" borderId="14" xfId="0" applyNumberFormat="1" applyFont="1" applyFill="1" applyBorder="1" applyAlignment="1">
      <alignment wrapText="1"/>
    </xf>
    <xf numFmtId="3" fontId="24" fillId="7" borderId="15" xfId="0" applyNumberFormat="1" applyFont="1" applyFill="1" applyBorder="1" applyAlignment="1">
      <alignment wrapText="1"/>
    </xf>
    <xf numFmtId="3" fontId="23" fillId="7" borderId="13" xfId="0" applyNumberFormat="1" applyFont="1" applyFill="1" applyBorder="1" applyAlignment="1">
      <alignment horizontal="right"/>
    </xf>
    <xf numFmtId="3" fontId="24" fillId="7" borderId="13" xfId="0" applyNumberFormat="1" applyFont="1" applyFill="1" applyBorder="1" applyAlignment="1">
      <alignment wrapText="1"/>
    </xf>
    <xf numFmtId="3" fontId="24" fillId="24" borderId="14" xfId="0" applyNumberFormat="1" applyFont="1" applyFill="1" applyBorder="1" applyAlignment="1">
      <alignment wrapText="1"/>
    </xf>
    <xf numFmtId="3" fontId="24" fillId="9" borderId="14" xfId="0" applyNumberFormat="1" applyFont="1" applyFill="1" applyBorder="1" applyAlignment="1">
      <alignment wrapText="1"/>
    </xf>
    <xf numFmtId="3" fontId="24" fillId="9" borderId="15" xfId="0" applyNumberFormat="1" applyFont="1" applyFill="1" applyBorder="1" applyAlignment="1">
      <alignment wrapText="1"/>
    </xf>
    <xf numFmtId="3" fontId="24" fillId="8" borderId="14" xfId="0" applyNumberFormat="1" applyFont="1" applyFill="1" applyBorder="1" applyAlignment="1">
      <alignment wrapText="1"/>
    </xf>
    <xf numFmtId="3" fontId="23" fillId="25" borderId="11" xfId="0" applyNumberFormat="1" applyFont="1" applyFill="1" applyBorder="1" applyAlignment="1">
      <alignment wrapText="1"/>
    </xf>
    <xf numFmtId="3" fontId="23" fillId="25" borderId="10" xfId="0" applyNumberFormat="1" applyFont="1" applyFill="1" applyBorder="1" applyAlignment="1">
      <alignment wrapText="1"/>
    </xf>
    <xf numFmtId="3" fontId="24" fillId="25" borderId="14" xfId="0" applyNumberFormat="1" applyFont="1" applyFill="1" applyBorder="1" applyAlignment="1">
      <alignment wrapText="1"/>
    </xf>
    <xf numFmtId="3" fontId="23" fillId="25" borderId="10" xfId="0" applyNumberFormat="1" applyFont="1" applyFill="1" applyBorder="1" applyAlignment="1">
      <alignment horizontal="right" wrapText="1"/>
    </xf>
    <xf numFmtId="3" fontId="24" fillId="25" borderId="10" xfId="0" applyNumberFormat="1" applyFont="1" applyFill="1" applyBorder="1" applyAlignment="1">
      <alignment wrapText="1"/>
    </xf>
    <xf numFmtId="3" fontId="23" fillId="17" borderId="16" xfId="0" applyNumberFormat="1" applyFont="1" applyFill="1" applyBorder="1" applyAlignment="1">
      <alignment wrapText="1"/>
    </xf>
    <xf numFmtId="3" fontId="23" fillId="17" borderId="17" xfId="0" applyNumberFormat="1" applyFont="1" applyFill="1" applyBorder="1" applyAlignment="1">
      <alignment wrapText="1"/>
    </xf>
    <xf numFmtId="3" fontId="23" fillId="17" borderId="18" xfId="0" applyNumberFormat="1" applyFont="1" applyFill="1" applyBorder="1" applyAlignment="1">
      <alignment wrapText="1"/>
    </xf>
    <xf numFmtId="3" fontId="23" fillId="17" borderId="19" xfId="0" applyNumberFormat="1" applyFont="1" applyFill="1" applyBorder="1" applyAlignment="1">
      <alignment wrapText="1"/>
    </xf>
    <xf numFmtId="3" fontId="24" fillId="24" borderId="20" xfId="0" applyNumberFormat="1" applyFont="1" applyFill="1" applyBorder="1" applyAlignment="1">
      <alignment wrapText="1"/>
    </xf>
    <xf numFmtId="3" fontId="24" fillId="24" borderId="15" xfId="0" applyNumberFormat="1" applyFont="1" applyFill="1" applyBorder="1" applyAlignment="1">
      <alignment wrapText="1"/>
    </xf>
    <xf numFmtId="0" fontId="3" fillId="26" borderId="21" xfId="44" applyFont="1" applyFill="1" applyBorder="1" applyAlignment="1" applyProtection="1">
      <alignment horizontal="left"/>
      <protection/>
    </xf>
    <xf numFmtId="0" fontId="3" fillId="4" borderId="22" xfId="44" applyFont="1" applyFill="1" applyBorder="1" applyAlignment="1" applyProtection="1">
      <alignment horizontal="left"/>
      <protection/>
    </xf>
    <xf numFmtId="0" fontId="3" fillId="4" borderId="23" xfId="44" applyFont="1" applyFill="1" applyBorder="1" applyAlignment="1" applyProtection="1">
      <alignment horizontal="left"/>
      <protection/>
    </xf>
    <xf numFmtId="3" fontId="24" fillId="9" borderId="20" xfId="0" applyNumberFormat="1" applyFont="1" applyFill="1" applyBorder="1" applyAlignment="1">
      <alignment/>
    </xf>
    <xf numFmtId="3" fontId="24" fillId="9" borderId="14" xfId="0" applyNumberFormat="1" applyFont="1" applyFill="1" applyBorder="1" applyAlignment="1">
      <alignment/>
    </xf>
    <xf numFmtId="3" fontId="23" fillId="7" borderId="17" xfId="0" applyNumberFormat="1" applyFont="1" applyFill="1" applyBorder="1" applyAlignment="1">
      <alignment/>
    </xf>
    <xf numFmtId="3" fontId="23" fillId="7" borderId="16" xfId="0" applyNumberFormat="1" applyFont="1" applyFill="1" applyBorder="1" applyAlignment="1">
      <alignment/>
    </xf>
    <xf numFmtId="3" fontId="23" fillId="7" borderId="16" xfId="0" applyNumberFormat="1" applyFont="1" applyFill="1" applyBorder="1" applyAlignment="1">
      <alignment wrapText="1"/>
    </xf>
    <xf numFmtId="3" fontId="23" fillId="7" borderId="13" xfId="0" applyNumberFormat="1" applyFont="1" applyFill="1" applyBorder="1" applyAlignment="1">
      <alignment wrapText="1"/>
    </xf>
    <xf numFmtId="3" fontId="23" fillId="7" borderId="19" xfId="0" applyNumberFormat="1" applyFont="1" applyFill="1" applyBorder="1" applyAlignment="1">
      <alignment/>
    </xf>
    <xf numFmtId="3" fontId="23" fillId="7" borderId="24" xfId="0" applyNumberFormat="1" applyFont="1" applyFill="1" applyBorder="1" applyAlignment="1">
      <alignment/>
    </xf>
    <xf numFmtId="3" fontId="24" fillId="7" borderId="20" xfId="0" applyNumberFormat="1" applyFont="1" applyFill="1" applyBorder="1" applyAlignment="1">
      <alignment wrapText="1"/>
    </xf>
    <xf numFmtId="3" fontId="24" fillId="7" borderId="19" xfId="0" applyNumberFormat="1" applyFont="1" applyFill="1" applyBorder="1" applyAlignment="1">
      <alignment wrapText="1"/>
    </xf>
    <xf numFmtId="3" fontId="24" fillId="9" borderId="20" xfId="0" applyNumberFormat="1" applyFont="1" applyFill="1" applyBorder="1" applyAlignment="1">
      <alignment wrapText="1"/>
    </xf>
    <xf numFmtId="0" fontId="2" fillId="4" borderId="25" xfId="44" applyFont="1" applyFill="1" applyBorder="1" applyAlignment="1" applyProtection="1">
      <alignment horizontal="left"/>
      <protection/>
    </xf>
    <xf numFmtId="0" fontId="2" fillId="4" borderId="26" xfId="44" applyFont="1" applyFill="1" applyBorder="1" applyAlignment="1" applyProtection="1">
      <alignment horizontal="left"/>
      <protection/>
    </xf>
    <xf numFmtId="0" fontId="2" fillId="4" borderId="27" xfId="44" applyFont="1" applyFill="1" applyBorder="1" applyAlignment="1" applyProtection="1">
      <alignment horizontal="left"/>
      <protection/>
    </xf>
    <xf numFmtId="0" fontId="2" fillId="26" borderId="27" xfId="44" applyFont="1" applyFill="1" applyBorder="1" applyAlignment="1" applyProtection="1">
      <alignment horizontal="left"/>
      <protection/>
    </xf>
    <xf numFmtId="0" fontId="2" fillId="4" borderId="28" xfId="44" applyFont="1" applyFill="1" applyBorder="1" applyAlignment="1" applyProtection="1">
      <alignment horizontal="left"/>
      <protection/>
    </xf>
    <xf numFmtId="0" fontId="2" fillId="4" borderId="23" xfId="44" applyFont="1" applyFill="1" applyBorder="1" applyAlignment="1" applyProtection="1">
      <alignment horizontal="left"/>
      <protection/>
    </xf>
    <xf numFmtId="0" fontId="2" fillId="4" borderId="21" xfId="44" applyFont="1" applyFill="1" applyBorder="1" applyAlignment="1" applyProtection="1">
      <alignment horizontal="left"/>
      <protection/>
    </xf>
    <xf numFmtId="3" fontId="23" fillId="25" borderId="24" xfId="0" applyNumberFormat="1" applyFont="1" applyFill="1" applyBorder="1" applyAlignment="1">
      <alignment wrapText="1"/>
    </xf>
    <xf numFmtId="3" fontId="23" fillId="25" borderId="12" xfId="0" applyNumberFormat="1" applyFont="1" applyFill="1" applyBorder="1" applyAlignment="1">
      <alignment wrapText="1"/>
    </xf>
    <xf numFmtId="3" fontId="23" fillId="25" borderId="19" xfId="0" applyNumberFormat="1" applyFont="1" applyFill="1" applyBorder="1" applyAlignment="1">
      <alignment wrapText="1"/>
    </xf>
    <xf numFmtId="3" fontId="23" fillId="25" borderId="13" xfId="0" applyNumberFormat="1" applyFont="1" applyFill="1" applyBorder="1" applyAlignment="1">
      <alignment wrapText="1"/>
    </xf>
    <xf numFmtId="3" fontId="24" fillId="25" borderId="20" xfId="0" applyNumberFormat="1" applyFont="1" applyFill="1" applyBorder="1" applyAlignment="1">
      <alignment wrapText="1"/>
    </xf>
    <xf numFmtId="3" fontId="24" fillId="25" borderId="15" xfId="0" applyNumberFormat="1" applyFont="1" applyFill="1" applyBorder="1" applyAlignment="1">
      <alignment wrapText="1"/>
    </xf>
    <xf numFmtId="0" fontId="2" fillId="26" borderId="21" xfId="44" applyFont="1" applyFill="1" applyBorder="1" applyAlignment="1" applyProtection="1">
      <alignment horizontal="left"/>
      <protection/>
    </xf>
    <xf numFmtId="3" fontId="23" fillId="25" borderId="13" xfId="0" applyNumberFormat="1" applyFont="1" applyFill="1" applyBorder="1" applyAlignment="1">
      <alignment horizontal="right" wrapText="1"/>
    </xf>
    <xf numFmtId="3" fontId="24" fillId="25" borderId="19" xfId="0" applyNumberFormat="1" applyFont="1" applyFill="1" applyBorder="1" applyAlignment="1">
      <alignment wrapText="1"/>
    </xf>
    <xf numFmtId="3" fontId="24" fillId="25" borderId="13" xfId="0" applyNumberFormat="1" applyFont="1" applyFill="1" applyBorder="1" applyAlignment="1">
      <alignment wrapText="1"/>
    </xf>
    <xf numFmtId="3" fontId="24" fillId="8" borderId="20" xfId="0" applyNumberFormat="1" applyFont="1" applyFill="1" applyBorder="1" applyAlignment="1">
      <alignment wrapText="1"/>
    </xf>
    <xf numFmtId="3" fontId="24" fillId="8" borderId="15" xfId="0" applyNumberFormat="1" applyFont="1" applyFill="1" applyBorder="1" applyAlignment="1">
      <alignment wrapText="1"/>
    </xf>
    <xf numFmtId="3" fontId="23" fillId="17" borderId="24" xfId="0" applyNumberFormat="1" applyFont="1" applyFill="1" applyBorder="1" applyAlignment="1">
      <alignment wrapText="1"/>
    </xf>
    <xf numFmtId="3" fontId="23" fillId="17" borderId="12" xfId="0" applyNumberFormat="1" applyFont="1" applyFill="1" applyBorder="1" applyAlignment="1">
      <alignment/>
    </xf>
    <xf numFmtId="3" fontId="23" fillId="17" borderId="13" xfId="0" applyNumberFormat="1" applyFont="1" applyFill="1" applyBorder="1" applyAlignment="1">
      <alignment/>
    </xf>
    <xf numFmtId="3" fontId="24" fillId="17" borderId="20" xfId="0" applyNumberFormat="1" applyFont="1" applyFill="1" applyBorder="1" applyAlignment="1">
      <alignment wrapText="1"/>
    </xf>
    <xf numFmtId="3" fontId="24" fillId="17" borderId="15" xfId="0" applyNumberFormat="1" applyFont="1" applyFill="1" applyBorder="1" applyAlignment="1">
      <alignment wrapText="1"/>
    </xf>
    <xf numFmtId="3" fontId="23" fillId="17" borderId="13" xfId="0" applyNumberFormat="1" applyFont="1" applyFill="1" applyBorder="1" applyAlignment="1">
      <alignment horizontal="right"/>
    </xf>
    <xf numFmtId="3" fontId="24" fillId="17" borderId="19" xfId="0" applyNumberFormat="1" applyFont="1" applyFill="1" applyBorder="1" applyAlignment="1">
      <alignment wrapText="1"/>
    </xf>
    <xf numFmtId="3" fontId="24" fillId="17" borderId="13" xfId="0" applyNumberFormat="1" applyFont="1" applyFill="1" applyBorder="1" applyAlignment="1">
      <alignment wrapText="1"/>
    </xf>
    <xf numFmtId="0" fontId="24" fillId="0" borderId="0" xfId="0" applyFont="1" applyAlignment="1">
      <alignment horizontal="right"/>
    </xf>
    <xf numFmtId="0" fontId="24" fillId="26" borderId="29" xfId="0" applyFont="1" applyFill="1" applyBorder="1" applyAlignment="1">
      <alignment horizontal="center" vertical="center"/>
    </xf>
    <xf numFmtId="0" fontId="24" fillId="26" borderId="30" xfId="0" applyFont="1" applyFill="1" applyBorder="1" applyAlignment="1">
      <alignment horizontal="center" vertical="center"/>
    </xf>
    <xf numFmtId="0" fontId="24" fillId="26" borderId="31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wrapText="1"/>
    </xf>
    <xf numFmtId="0" fontId="24" fillId="24" borderId="13" xfId="0" applyFont="1" applyFill="1" applyBorder="1" applyAlignment="1">
      <alignment horizontal="center" wrapText="1"/>
    </xf>
    <xf numFmtId="0" fontId="24" fillId="9" borderId="19" xfId="0" applyFont="1" applyFill="1" applyBorder="1" applyAlignment="1">
      <alignment horizontal="center" wrapText="1"/>
    </xf>
    <xf numFmtId="0" fontId="24" fillId="9" borderId="10" xfId="0" applyFont="1" applyFill="1" applyBorder="1" applyAlignment="1">
      <alignment horizontal="center" wrapText="1"/>
    </xf>
    <xf numFmtId="0" fontId="24" fillId="9" borderId="32" xfId="0" applyFont="1" applyFill="1" applyBorder="1" applyAlignment="1">
      <alignment horizontal="center" vertical="center" wrapText="1"/>
    </xf>
    <xf numFmtId="0" fontId="24" fillId="9" borderId="33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wrapText="1"/>
    </xf>
    <xf numFmtId="0" fontId="24" fillId="24" borderId="35" xfId="0" applyFont="1" applyFill="1" applyBorder="1" applyAlignment="1">
      <alignment horizontal="center" wrapText="1"/>
    </xf>
    <xf numFmtId="0" fontId="24" fillId="24" borderId="36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4" fillId="24" borderId="37" xfId="0" applyFont="1" applyFill="1" applyBorder="1" applyAlignment="1">
      <alignment horizontal="center" vertical="center" wrapText="1"/>
    </xf>
    <xf numFmtId="0" fontId="24" fillId="24" borderId="38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42" xfId="0" applyFont="1" applyFill="1" applyBorder="1" applyAlignment="1">
      <alignment horizontal="center" vertical="center" wrapText="1"/>
    </xf>
    <xf numFmtId="0" fontId="24" fillId="9" borderId="13" xfId="0" applyFont="1" applyFill="1" applyBorder="1" applyAlignment="1">
      <alignment horizontal="center" wrapText="1"/>
    </xf>
    <xf numFmtId="0" fontId="24" fillId="9" borderId="24" xfId="0" applyFont="1" applyFill="1" applyBorder="1" applyAlignment="1">
      <alignment horizontal="center" wrapText="1"/>
    </xf>
    <xf numFmtId="0" fontId="24" fillId="9" borderId="11" xfId="0" applyFont="1" applyFill="1" applyBorder="1" applyAlignment="1">
      <alignment horizontal="center" wrapText="1"/>
    </xf>
    <xf numFmtId="0" fontId="24" fillId="9" borderId="12" xfId="0" applyFont="1" applyFill="1" applyBorder="1" applyAlignment="1">
      <alignment horizontal="center" wrapText="1"/>
    </xf>
    <xf numFmtId="0" fontId="24" fillId="9" borderId="10" xfId="0" applyFont="1" applyFill="1" applyBorder="1" applyAlignment="1">
      <alignment horizontal="center" vertical="center" wrapText="1"/>
    </xf>
    <xf numFmtId="0" fontId="24" fillId="9" borderId="43" xfId="0" applyFont="1" applyFill="1" applyBorder="1" applyAlignment="1">
      <alignment horizontal="center" vertical="center" wrapText="1"/>
    </xf>
    <xf numFmtId="0" fontId="24" fillId="9" borderId="37" xfId="0" applyFont="1" applyFill="1" applyBorder="1" applyAlignment="1">
      <alignment horizontal="center" vertical="center" wrapText="1"/>
    </xf>
    <xf numFmtId="0" fontId="24" fillId="9" borderId="38" xfId="0" applyFont="1" applyFill="1" applyBorder="1" applyAlignment="1">
      <alignment horizontal="center" vertical="center" wrapText="1"/>
    </xf>
    <xf numFmtId="0" fontId="24" fillId="9" borderId="13" xfId="0" applyFont="1" applyFill="1" applyBorder="1" applyAlignment="1">
      <alignment horizontal="center" vertical="center" wrapText="1"/>
    </xf>
    <xf numFmtId="0" fontId="24" fillId="9" borderId="44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43" xfId="0" applyFont="1" applyFill="1" applyBorder="1" applyAlignment="1">
      <alignment horizontal="center" vertical="center" wrapText="1"/>
    </xf>
    <xf numFmtId="0" fontId="24" fillId="9" borderId="19" xfId="0" applyFont="1" applyFill="1" applyBorder="1" applyAlignment="1">
      <alignment horizontal="center" vertical="center" wrapText="1"/>
    </xf>
    <xf numFmtId="0" fontId="24" fillId="9" borderId="20" xfId="0" applyFont="1" applyFill="1" applyBorder="1" applyAlignment="1">
      <alignment horizontal="center" vertical="center" wrapText="1"/>
    </xf>
    <xf numFmtId="0" fontId="24" fillId="9" borderId="14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7" fillId="8" borderId="19" xfId="0" applyFont="1" applyFill="1" applyBorder="1" applyAlignment="1">
      <alignment horizontal="center" vertical="center" wrapText="1"/>
    </xf>
    <xf numFmtId="0" fontId="27" fillId="8" borderId="20" xfId="0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center" vertical="center" wrapText="1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3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7" fillId="8" borderId="24" xfId="0" applyFont="1" applyFill="1" applyBorder="1" applyAlignment="1">
      <alignment horizontal="center" wrapText="1"/>
    </xf>
    <xf numFmtId="0" fontId="27" fillId="8" borderId="11" xfId="0" applyFont="1" applyFill="1" applyBorder="1" applyAlignment="1">
      <alignment horizontal="center" wrapText="1"/>
    </xf>
    <xf numFmtId="0" fontId="27" fillId="8" borderId="12" xfId="0" applyFont="1" applyFill="1" applyBorder="1" applyAlignment="1">
      <alignment horizontal="center" wrapText="1"/>
    </xf>
    <xf numFmtId="0" fontId="24" fillId="26" borderId="28" xfId="0" applyFont="1" applyFill="1" applyBorder="1" applyAlignment="1">
      <alignment horizontal="center" vertical="center"/>
    </xf>
    <xf numFmtId="0" fontId="24" fillId="26" borderId="23" xfId="0" applyFont="1" applyFill="1" applyBorder="1" applyAlignment="1">
      <alignment horizontal="center" vertical="center"/>
    </xf>
    <xf numFmtId="0" fontId="24" fillId="26" borderId="21" xfId="0" applyFont="1" applyFill="1" applyBorder="1" applyAlignment="1">
      <alignment horizontal="center" vertical="center"/>
    </xf>
    <xf numFmtId="0" fontId="27" fillId="8" borderId="19" xfId="0" applyFont="1" applyFill="1" applyBorder="1" applyAlignment="1">
      <alignment horizontal="center" wrapText="1"/>
    </xf>
    <xf numFmtId="0" fontId="27" fillId="8" borderId="10" xfId="0" applyFont="1" applyFill="1" applyBorder="1" applyAlignment="1">
      <alignment horizontal="center" wrapText="1"/>
    </xf>
    <xf numFmtId="0" fontId="27" fillId="8" borderId="13" xfId="0" applyFont="1" applyFill="1" applyBorder="1" applyAlignment="1">
      <alignment horizontal="center" wrapText="1"/>
    </xf>
    <xf numFmtId="0" fontId="3" fillId="0" borderId="46" xfId="44" applyFont="1" applyFill="1" applyBorder="1" applyAlignment="1" applyProtection="1">
      <alignment horizontal="center"/>
      <protection/>
    </xf>
    <xf numFmtId="0" fontId="3" fillId="0" borderId="47" xfId="44" applyFont="1" applyFill="1" applyBorder="1" applyAlignment="1" applyProtection="1">
      <alignment horizontal="center"/>
      <protection/>
    </xf>
    <xf numFmtId="0" fontId="3" fillId="0" borderId="48" xfId="44" applyFont="1" applyFill="1" applyBorder="1" applyAlignment="1" applyProtection="1">
      <alignment horizontal="center"/>
      <protection/>
    </xf>
    <xf numFmtId="0" fontId="24" fillId="9" borderId="15" xfId="0" applyFont="1" applyFill="1" applyBorder="1" applyAlignment="1">
      <alignment horizontal="center" vertical="center" wrapText="1"/>
    </xf>
    <xf numFmtId="0" fontId="24" fillId="26" borderId="25" xfId="0" applyFont="1" applyFill="1" applyBorder="1" applyAlignment="1">
      <alignment horizontal="center" vertical="center"/>
    </xf>
    <xf numFmtId="0" fontId="24" fillId="26" borderId="26" xfId="0" applyFont="1" applyFill="1" applyBorder="1" applyAlignment="1">
      <alignment horizontal="center" vertical="center"/>
    </xf>
    <xf numFmtId="0" fontId="24" fillId="26" borderId="27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monit_tab_07" xfId="44"/>
    <cellStyle name="normálne_upsvr_np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pane xSplit="1" topLeftCell="E1" activePane="topRight" state="frozen"/>
      <selection pane="topLeft" activeCell="A1" sqref="A1"/>
      <selection pane="topRight" activeCell="M1" sqref="M1"/>
    </sheetView>
  </sheetViews>
  <sheetFormatPr defaultColWidth="9.140625" defaultRowHeight="15"/>
  <cols>
    <col min="1" max="1" width="13.7109375" style="2" customWidth="1"/>
    <col min="2" max="2" width="17.8515625" style="3" customWidth="1"/>
    <col min="3" max="3" width="16.140625" style="3" customWidth="1"/>
    <col min="4" max="4" width="19.57421875" style="3" customWidth="1"/>
    <col min="5" max="5" width="14.421875" style="3" customWidth="1"/>
    <col min="6" max="6" width="19.140625" style="3" customWidth="1"/>
    <col min="7" max="7" width="14.7109375" style="1" customWidth="1"/>
    <col min="8" max="8" width="18.57421875" style="1" customWidth="1"/>
    <col min="9" max="9" width="15.8515625" style="1" customWidth="1"/>
    <col min="10" max="10" width="21.00390625" style="1" customWidth="1"/>
    <col min="11" max="11" width="15.8515625" style="1" customWidth="1"/>
    <col min="12" max="12" width="20.57421875" style="1" customWidth="1"/>
    <col min="13" max="13" width="13.8515625" style="1" customWidth="1"/>
    <col min="14" max="16384" width="9.140625" style="1" customWidth="1"/>
  </cols>
  <sheetData>
    <row r="1" ht="15.75">
      <c r="M1" s="4"/>
    </row>
    <row r="2" ht="15.75">
      <c r="M2" s="4"/>
    </row>
    <row r="3" ht="15.75">
      <c r="M3" s="102" t="s">
        <v>79</v>
      </c>
    </row>
    <row r="5" spans="1:13" ht="23.25">
      <c r="A5" s="115" t="s">
        <v>72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7" ht="16.5" thickBot="1">
      <c r="M7" s="4" t="s">
        <v>40</v>
      </c>
    </row>
    <row r="8" spans="1:15" s="2" customFormat="1" ht="15.75">
      <c r="A8" s="103" t="s">
        <v>0</v>
      </c>
      <c r="B8" s="112">
        <v>2009</v>
      </c>
      <c r="C8" s="113"/>
      <c r="D8" s="113"/>
      <c r="E8" s="113"/>
      <c r="F8" s="113"/>
      <c r="G8" s="113"/>
      <c r="H8" s="113"/>
      <c r="I8" s="114"/>
      <c r="J8" s="123">
        <v>2010</v>
      </c>
      <c r="K8" s="124"/>
      <c r="L8" s="124"/>
      <c r="M8" s="125"/>
      <c r="N8" s="5"/>
      <c r="O8" s="5"/>
    </row>
    <row r="9" spans="1:15" s="2" customFormat="1" ht="49.5" customHeight="1">
      <c r="A9" s="104"/>
      <c r="B9" s="132" t="s">
        <v>73</v>
      </c>
      <c r="C9" s="106"/>
      <c r="D9" s="106" t="s">
        <v>42</v>
      </c>
      <c r="E9" s="106"/>
      <c r="F9" s="106" t="s">
        <v>69</v>
      </c>
      <c r="G9" s="106"/>
      <c r="H9" s="106" t="s">
        <v>71</v>
      </c>
      <c r="I9" s="107"/>
      <c r="J9" s="108" t="s">
        <v>73</v>
      </c>
      <c r="K9" s="109"/>
      <c r="L9" s="109" t="s">
        <v>66</v>
      </c>
      <c r="M9" s="122"/>
      <c r="N9" s="5"/>
      <c r="O9" s="5"/>
    </row>
    <row r="10" spans="1:14" s="6" customFormat="1" ht="96.75" customHeight="1">
      <c r="A10" s="104"/>
      <c r="B10" s="133" t="s">
        <v>1</v>
      </c>
      <c r="C10" s="135" t="s">
        <v>3</v>
      </c>
      <c r="D10" s="116" t="s">
        <v>1</v>
      </c>
      <c r="E10" s="116" t="s">
        <v>41</v>
      </c>
      <c r="F10" s="116" t="s">
        <v>1</v>
      </c>
      <c r="G10" s="116" t="s">
        <v>2</v>
      </c>
      <c r="H10" s="118" t="s">
        <v>1</v>
      </c>
      <c r="I10" s="120" t="s">
        <v>2</v>
      </c>
      <c r="J10" s="110" t="s">
        <v>1</v>
      </c>
      <c r="K10" s="126" t="s">
        <v>3</v>
      </c>
      <c r="L10" s="128" t="s">
        <v>1</v>
      </c>
      <c r="M10" s="130" t="s">
        <v>2</v>
      </c>
      <c r="N10" s="5"/>
    </row>
    <row r="11" spans="1:14" s="6" customFormat="1" ht="18.75" customHeight="1" thickBot="1">
      <c r="A11" s="105"/>
      <c r="B11" s="134"/>
      <c r="C11" s="136"/>
      <c r="D11" s="117"/>
      <c r="E11" s="117"/>
      <c r="F11" s="117"/>
      <c r="G11" s="117"/>
      <c r="H11" s="119"/>
      <c r="I11" s="121"/>
      <c r="J11" s="111"/>
      <c r="K11" s="127"/>
      <c r="L11" s="129"/>
      <c r="M11" s="131"/>
      <c r="N11" s="7"/>
    </row>
    <row r="12" spans="1:13" s="8" customFormat="1" ht="16.5" thickTop="1">
      <c r="A12" s="62" t="s">
        <v>16</v>
      </c>
      <c r="B12" s="56">
        <v>10000</v>
      </c>
      <c r="C12" s="55">
        <v>33032000</v>
      </c>
      <c r="D12" s="55">
        <v>342</v>
      </c>
      <c r="E12" s="55">
        <v>1511845.42</v>
      </c>
      <c r="F12" s="55">
        <f>D12/8*4</f>
        <v>171</v>
      </c>
      <c r="G12" s="55">
        <f>E12/8*4</f>
        <v>755922.71</v>
      </c>
      <c r="H12" s="55">
        <f>D12+F12</f>
        <v>513</v>
      </c>
      <c r="I12" s="57">
        <f>E12+G12</f>
        <v>2267768.13</v>
      </c>
      <c r="J12" s="66">
        <f>5000*2</f>
        <v>10000</v>
      </c>
      <c r="K12" s="67">
        <f>5102.3*J12</f>
        <v>51023000</v>
      </c>
      <c r="L12" s="68">
        <v>3850</v>
      </c>
      <c r="M12" s="69">
        <f>L12*510.23*6</f>
        <v>11786313</v>
      </c>
    </row>
    <row r="13" spans="1:13" s="8" customFormat="1" ht="15.75">
      <c r="A13" s="63" t="s">
        <v>28</v>
      </c>
      <c r="B13" s="58">
        <v>20000</v>
      </c>
      <c r="C13" s="30">
        <f>677.2*B13</f>
        <v>13544000</v>
      </c>
      <c r="D13" s="30">
        <v>29768</v>
      </c>
      <c r="E13" s="30">
        <v>12593695.56</v>
      </c>
      <c r="F13" s="55">
        <f aca="true" t="shared" si="0" ref="F13:F18">D13/8*4</f>
        <v>14884</v>
      </c>
      <c r="G13" s="55">
        <f aca="true" t="shared" si="1" ref="G13:G18">E13/8*4</f>
        <v>6296847.78</v>
      </c>
      <c r="H13" s="55">
        <f aca="true" t="shared" si="2" ref="H13:H18">D13+F13</f>
        <v>44652</v>
      </c>
      <c r="I13" s="57">
        <f aca="true" t="shared" si="3" ref="I13:I18">E13+G13</f>
        <v>18890543.34</v>
      </c>
      <c r="J13" s="70">
        <f>10000*2</f>
        <v>20000</v>
      </c>
      <c r="K13" s="34">
        <f>732.8*J13</f>
        <v>14656000</v>
      </c>
      <c r="L13" s="68">
        <f>H13*1.5/2</f>
        <v>33489</v>
      </c>
      <c r="M13" s="69">
        <f>L13*732.8/2</f>
        <v>12270369.6</v>
      </c>
    </row>
    <row r="14" spans="1:13" s="8" customFormat="1" ht="15.75">
      <c r="A14" s="63" t="s">
        <v>29</v>
      </c>
      <c r="B14" s="58">
        <v>2500</v>
      </c>
      <c r="C14" s="30">
        <f>2123.4*B14</f>
        <v>5308500</v>
      </c>
      <c r="D14" s="30">
        <v>3769</v>
      </c>
      <c r="E14" s="30">
        <v>12117734.18</v>
      </c>
      <c r="F14" s="55">
        <f t="shared" si="0"/>
        <v>1884.5</v>
      </c>
      <c r="G14" s="55">
        <f t="shared" si="1"/>
        <v>6058867.09</v>
      </c>
      <c r="H14" s="55">
        <f t="shared" si="2"/>
        <v>5653.5</v>
      </c>
      <c r="I14" s="57">
        <f t="shared" si="3"/>
        <v>18176601.27</v>
      </c>
      <c r="J14" s="70">
        <f>1250*2</f>
        <v>2500</v>
      </c>
      <c r="K14" s="34">
        <f>2755.32*J14</f>
        <v>6888300</v>
      </c>
      <c r="L14" s="68">
        <f>H14*1.5/2</f>
        <v>4240.125</v>
      </c>
      <c r="M14" s="69">
        <f>L14*229.61*6</f>
        <v>5841450.6075</v>
      </c>
    </row>
    <row r="15" spans="1:13" s="8" customFormat="1" ht="15.75">
      <c r="A15" s="63" t="s">
        <v>30</v>
      </c>
      <c r="B15" s="58">
        <v>7000</v>
      </c>
      <c r="C15" s="30">
        <f>1536.7*B15</f>
        <v>10756900</v>
      </c>
      <c r="D15" s="30">
        <v>113</v>
      </c>
      <c r="E15" s="30">
        <v>149660.19</v>
      </c>
      <c r="F15" s="55">
        <f t="shared" si="0"/>
        <v>56.5</v>
      </c>
      <c r="G15" s="55">
        <f t="shared" si="1"/>
        <v>74830.095</v>
      </c>
      <c r="H15" s="55">
        <f t="shared" si="2"/>
        <v>169.5</v>
      </c>
      <c r="I15" s="57">
        <f t="shared" si="3"/>
        <v>224490.285</v>
      </c>
      <c r="J15" s="70">
        <f>3500*2</f>
        <v>7000</v>
      </c>
      <c r="K15" s="34">
        <f>1993.44*J15</f>
        <v>13954080</v>
      </c>
      <c r="L15" s="68">
        <f>H15*1.5/2</f>
        <v>127.125</v>
      </c>
      <c r="M15" s="69">
        <f>L15*166.12*6</f>
        <v>126708.03</v>
      </c>
    </row>
    <row r="16" spans="1:13" s="8" customFormat="1" ht="15.75">
      <c r="A16" s="63" t="s">
        <v>31</v>
      </c>
      <c r="B16" s="58">
        <v>5000</v>
      </c>
      <c r="C16" s="30">
        <f>413*B16</f>
        <v>2065000</v>
      </c>
      <c r="D16" s="30">
        <v>3</v>
      </c>
      <c r="E16" s="30">
        <v>2549.98</v>
      </c>
      <c r="F16" s="55">
        <f t="shared" si="0"/>
        <v>1.5</v>
      </c>
      <c r="G16" s="55">
        <f t="shared" si="1"/>
        <v>1274.99</v>
      </c>
      <c r="H16" s="55">
        <f t="shared" si="2"/>
        <v>4.5</v>
      </c>
      <c r="I16" s="57">
        <f t="shared" si="3"/>
        <v>3824.9700000000003</v>
      </c>
      <c r="J16" s="70">
        <f>2500*2</f>
        <v>5000</v>
      </c>
      <c r="K16" s="34">
        <f>950.52*J16</f>
        <v>4752600</v>
      </c>
      <c r="L16" s="68">
        <v>25</v>
      </c>
      <c r="M16" s="69">
        <f>L16*79.21*6</f>
        <v>11881.499999999998</v>
      </c>
    </row>
    <row r="17" spans="1:13" s="8" customFormat="1" ht="15.75">
      <c r="A17" s="63" t="s">
        <v>32</v>
      </c>
      <c r="B17" s="58">
        <v>3200</v>
      </c>
      <c r="C17" s="30">
        <f>413*B17</f>
        <v>1321600</v>
      </c>
      <c r="D17" s="30">
        <v>0</v>
      </c>
      <c r="E17" s="30">
        <v>0</v>
      </c>
      <c r="F17" s="55">
        <f t="shared" si="0"/>
        <v>0</v>
      </c>
      <c r="G17" s="55">
        <f t="shared" si="1"/>
        <v>0</v>
      </c>
      <c r="H17" s="55">
        <f t="shared" si="2"/>
        <v>0</v>
      </c>
      <c r="I17" s="57">
        <f t="shared" si="3"/>
        <v>0</v>
      </c>
      <c r="J17" s="70">
        <f>1600*2</f>
        <v>3200</v>
      </c>
      <c r="K17" s="34">
        <f>950.52*J17</f>
        <v>3041664</v>
      </c>
      <c r="L17" s="68">
        <v>12</v>
      </c>
      <c r="M17" s="69">
        <f>L17*79.21*6</f>
        <v>5703.12</v>
      </c>
    </row>
    <row r="18" spans="1:13" s="8" customFormat="1" ht="15.75">
      <c r="A18" s="63" t="s">
        <v>18</v>
      </c>
      <c r="B18" s="58">
        <v>5000</v>
      </c>
      <c r="C18" s="30">
        <f>1035.7*B18</f>
        <v>5178500</v>
      </c>
      <c r="D18" s="30">
        <v>8367</v>
      </c>
      <c r="E18" s="30">
        <v>2235799.57</v>
      </c>
      <c r="F18" s="55">
        <f t="shared" si="0"/>
        <v>4183.5</v>
      </c>
      <c r="G18" s="55">
        <f t="shared" si="1"/>
        <v>1117899.785</v>
      </c>
      <c r="H18" s="55">
        <f t="shared" si="2"/>
        <v>12550.5</v>
      </c>
      <c r="I18" s="57">
        <f t="shared" si="3"/>
        <v>3353699.3549999995</v>
      </c>
      <c r="J18" s="70">
        <f>2500*2</f>
        <v>5000</v>
      </c>
      <c r="K18" s="34">
        <f>1035.7*J18</f>
        <v>5178500</v>
      </c>
      <c r="L18" s="68">
        <f>H18*1.5/2</f>
        <v>9412.875</v>
      </c>
      <c r="M18" s="69">
        <f>L18*103.57*6</f>
        <v>5849348.782499999</v>
      </c>
    </row>
    <row r="19" spans="1:13" s="28" customFormat="1" ht="24" customHeight="1" thickBot="1">
      <c r="A19" s="61" t="s">
        <v>10</v>
      </c>
      <c r="B19" s="59">
        <f aca="true" t="shared" si="4" ref="B19:M19">SUM(B12:B18)</f>
        <v>52700</v>
      </c>
      <c r="C19" s="46">
        <f t="shared" si="4"/>
        <v>71206500</v>
      </c>
      <c r="D19" s="46">
        <f t="shared" si="4"/>
        <v>42362</v>
      </c>
      <c r="E19" s="46">
        <f t="shared" si="4"/>
        <v>28611284.900000002</v>
      </c>
      <c r="F19" s="46">
        <f t="shared" si="4"/>
        <v>21181</v>
      </c>
      <c r="G19" s="46">
        <f t="shared" si="4"/>
        <v>14305642.450000001</v>
      </c>
      <c r="H19" s="46">
        <f t="shared" si="4"/>
        <v>63543</v>
      </c>
      <c r="I19" s="60">
        <f t="shared" si="4"/>
        <v>42916927.34999999</v>
      </c>
      <c r="J19" s="64">
        <f t="shared" si="4"/>
        <v>52700</v>
      </c>
      <c r="K19" s="65">
        <f t="shared" si="4"/>
        <v>99494144</v>
      </c>
      <c r="L19" s="47">
        <f t="shared" si="4"/>
        <v>51156.125</v>
      </c>
      <c r="M19" s="48">
        <f t="shared" si="4"/>
        <v>35891774.64</v>
      </c>
    </row>
    <row r="20" spans="1:6" s="8" customFormat="1" ht="15.75">
      <c r="A20" s="9"/>
      <c r="B20" s="10"/>
      <c r="C20" s="10"/>
      <c r="D20" s="10"/>
      <c r="E20" s="10"/>
      <c r="F20" s="10"/>
    </row>
    <row r="21" spans="1:6" s="8" customFormat="1" ht="15.75">
      <c r="A21" s="9"/>
      <c r="B21" s="10"/>
      <c r="C21" s="10"/>
      <c r="D21" s="10"/>
      <c r="E21" s="10"/>
      <c r="F21" s="10"/>
    </row>
    <row r="22" spans="1:6" s="8" customFormat="1" ht="15.75">
      <c r="A22" s="9"/>
      <c r="B22" s="10"/>
      <c r="C22" s="10"/>
      <c r="D22" s="10"/>
      <c r="E22" s="10"/>
      <c r="F22" s="10"/>
    </row>
    <row r="23" spans="1:6" s="8" customFormat="1" ht="15.75">
      <c r="A23" s="9"/>
      <c r="B23" s="10"/>
      <c r="C23" s="10"/>
      <c r="D23" s="10"/>
      <c r="E23" s="10"/>
      <c r="F23" s="10"/>
    </row>
    <row r="24" spans="1:11" ht="15.75">
      <c r="A24" s="2" t="s">
        <v>74</v>
      </c>
      <c r="J24" s="11"/>
      <c r="K24" s="8"/>
    </row>
    <row r="25" spans="1:6" s="8" customFormat="1" ht="15.75">
      <c r="A25" s="12" t="s">
        <v>28</v>
      </c>
      <c r="B25" s="13" t="s">
        <v>36</v>
      </c>
      <c r="C25" s="10"/>
      <c r="D25" s="10"/>
      <c r="E25" s="10"/>
      <c r="F25" s="10"/>
    </row>
    <row r="26" spans="1:6" s="8" customFormat="1" ht="15.75">
      <c r="A26" s="12" t="s">
        <v>29</v>
      </c>
      <c r="B26" s="13" t="s">
        <v>77</v>
      </c>
      <c r="C26" s="10"/>
      <c r="D26" s="10"/>
      <c r="E26" s="10"/>
      <c r="F26" s="10"/>
    </row>
    <row r="27" spans="1:6" s="8" customFormat="1" ht="15.75">
      <c r="A27" s="12" t="s">
        <v>30</v>
      </c>
      <c r="B27" s="13" t="s">
        <v>37</v>
      </c>
      <c r="C27" s="10"/>
      <c r="D27" s="10"/>
      <c r="E27" s="10"/>
      <c r="F27" s="10"/>
    </row>
    <row r="28" spans="1:6" s="8" customFormat="1" ht="15.75">
      <c r="A28" s="12" t="s">
        <v>31</v>
      </c>
      <c r="B28" s="13" t="s">
        <v>78</v>
      </c>
      <c r="C28" s="10"/>
      <c r="D28" s="10"/>
      <c r="E28" s="10"/>
      <c r="F28" s="10"/>
    </row>
    <row r="29" spans="1:6" s="8" customFormat="1" ht="15.75">
      <c r="A29" s="12" t="s">
        <v>32</v>
      </c>
      <c r="B29" s="13" t="s">
        <v>38</v>
      </c>
      <c r="C29" s="10"/>
      <c r="D29" s="10"/>
      <c r="E29" s="10"/>
      <c r="F29" s="10"/>
    </row>
    <row r="30" spans="1:6" s="8" customFormat="1" ht="15.75">
      <c r="A30" s="12"/>
      <c r="B30" s="13"/>
      <c r="C30" s="10"/>
      <c r="D30" s="10"/>
      <c r="E30" s="10"/>
      <c r="F30" s="10"/>
    </row>
    <row r="31" ht="15.75">
      <c r="A31" s="2" t="s">
        <v>75</v>
      </c>
    </row>
    <row r="32" spans="1:6" s="8" customFormat="1" ht="15.75">
      <c r="A32" s="12" t="s">
        <v>16</v>
      </c>
      <c r="B32" s="13" t="s">
        <v>35</v>
      </c>
      <c r="C32" s="10"/>
      <c r="D32" s="10"/>
      <c r="E32" s="10"/>
      <c r="F32" s="10"/>
    </row>
    <row r="33" spans="1:6" s="8" customFormat="1" ht="15.75">
      <c r="A33" s="12" t="s">
        <v>34</v>
      </c>
      <c r="B33" s="13" t="s">
        <v>39</v>
      </c>
      <c r="C33" s="10"/>
      <c r="D33" s="10"/>
      <c r="E33" s="10"/>
      <c r="F33" s="10"/>
    </row>
    <row r="34" spans="1:6" s="8" customFormat="1" ht="15.75">
      <c r="A34" s="9"/>
      <c r="B34" s="10"/>
      <c r="C34" s="10"/>
      <c r="D34" s="10"/>
      <c r="E34" s="10"/>
      <c r="F34" s="10"/>
    </row>
  </sheetData>
  <sheetProtection/>
  <mergeCells count="22">
    <mergeCell ref="L10:L11"/>
    <mergeCell ref="M10:M11"/>
    <mergeCell ref="B9:C9"/>
    <mergeCell ref="B10:B11"/>
    <mergeCell ref="C10:C11"/>
    <mergeCell ref="F9:G9"/>
    <mergeCell ref="A5:M5"/>
    <mergeCell ref="D10:D11"/>
    <mergeCell ref="E10:E11"/>
    <mergeCell ref="F10:F11"/>
    <mergeCell ref="G10:G11"/>
    <mergeCell ref="H10:H11"/>
    <mergeCell ref="I10:I11"/>
    <mergeCell ref="L9:M9"/>
    <mergeCell ref="J8:M8"/>
    <mergeCell ref="K10:K11"/>
    <mergeCell ref="A8:A11"/>
    <mergeCell ref="H9:I9"/>
    <mergeCell ref="D9:E9"/>
    <mergeCell ref="J9:K9"/>
    <mergeCell ref="J10:J11"/>
    <mergeCell ref="B8:I8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2"/>
  <sheetViews>
    <sheetView tabSelected="1" view="pageBreakPreview" zoomScale="60" zoomScaleNormal="70" zoomScalePageLayoutView="0" workbookViewId="0" topLeftCell="K1">
      <selection activeCell="M39" sqref="M39"/>
    </sheetView>
  </sheetViews>
  <sheetFormatPr defaultColWidth="9.140625" defaultRowHeight="15"/>
  <cols>
    <col min="1" max="1" width="13.7109375" style="2" customWidth="1"/>
    <col min="2" max="2" width="17.8515625" style="3" customWidth="1"/>
    <col min="3" max="3" width="15.57421875" style="3" customWidth="1"/>
    <col min="4" max="4" width="19.57421875" style="3" customWidth="1"/>
    <col min="5" max="5" width="16.57421875" style="3" customWidth="1"/>
    <col min="6" max="6" width="19.140625" style="3" customWidth="1"/>
    <col min="7" max="7" width="16.421875" style="1" customWidth="1"/>
    <col min="8" max="8" width="18.57421875" style="1" customWidth="1"/>
    <col min="9" max="9" width="15.8515625" style="1" customWidth="1"/>
    <col min="10" max="10" width="21.00390625" style="1" customWidth="1"/>
    <col min="11" max="11" width="14.57421875" style="1" customWidth="1"/>
    <col min="12" max="12" width="20.57421875" style="1" customWidth="1"/>
    <col min="13" max="13" width="13.8515625" style="1" customWidth="1"/>
    <col min="14" max="14" width="13.7109375" style="2" customWidth="1"/>
    <col min="15" max="15" width="19.7109375" style="1" bestFit="1" customWidth="1"/>
    <col min="16" max="16" width="19.140625" style="1" customWidth="1"/>
    <col min="17" max="17" width="19.7109375" style="1" bestFit="1" customWidth="1"/>
    <col min="18" max="18" width="13.8515625" style="1" customWidth="1"/>
    <col min="19" max="19" width="9.140625" style="1" customWidth="1"/>
    <col min="20" max="20" width="121.57421875" style="1" customWidth="1"/>
    <col min="21" max="16384" width="9.140625" style="1" customWidth="1"/>
  </cols>
  <sheetData>
    <row r="1" spans="13:18" ht="15.75">
      <c r="M1" s="4"/>
      <c r="R1" s="4"/>
    </row>
    <row r="3" spans="13:18" ht="15.75">
      <c r="M3" s="102" t="s">
        <v>80</v>
      </c>
      <c r="Q3" s="149" t="s">
        <v>81</v>
      </c>
      <c r="R3" s="150"/>
    </row>
    <row r="4" ht="15.75">
      <c r="N4" s="1"/>
    </row>
    <row r="5" spans="1:26" ht="23.25">
      <c r="A5" s="115" t="s">
        <v>43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29" t="s">
        <v>43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7" ht="16.5" thickBot="1">
      <c r="R7" s="4" t="s">
        <v>40</v>
      </c>
    </row>
    <row r="8" spans="1:21" s="2" customFormat="1" ht="15.75">
      <c r="A8" s="157" t="s">
        <v>0</v>
      </c>
      <c r="B8" s="154">
        <v>2008</v>
      </c>
      <c r="C8" s="155"/>
      <c r="D8" s="155"/>
      <c r="E8" s="156"/>
      <c r="F8" s="112">
        <v>2009</v>
      </c>
      <c r="G8" s="113"/>
      <c r="H8" s="113"/>
      <c r="I8" s="113"/>
      <c r="J8" s="113"/>
      <c r="K8" s="113"/>
      <c r="L8" s="113"/>
      <c r="M8" s="114"/>
      <c r="N8" s="167" t="s">
        <v>0</v>
      </c>
      <c r="O8" s="123">
        <v>2010</v>
      </c>
      <c r="P8" s="124"/>
      <c r="Q8" s="124"/>
      <c r="R8" s="125"/>
      <c r="S8" s="5"/>
      <c r="T8" s="1"/>
      <c r="U8" s="1"/>
    </row>
    <row r="9" spans="1:21" s="2" customFormat="1" ht="48" customHeight="1">
      <c r="A9" s="158"/>
      <c r="B9" s="160" t="s">
        <v>76</v>
      </c>
      <c r="C9" s="161"/>
      <c r="D9" s="161" t="s">
        <v>4</v>
      </c>
      <c r="E9" s="162"/>
      <c r="F9" s="132" t="s">
        <v>76</v>
      </c>
      <c r="G9" s="106"/>
      <c r="H9" s="106" t="s">
        <v>70</v>
      </c>
      <c r="I9" s="106"/>
      <c r="J9" s="106" t="s">
        <v>69</v>
      </c>
      <c r="K9" s="106"/>
      <c r="L9" s="106" t="s">
        <v>71</v>
      </c>
      <c r="M9" s="107"/>
      <c r="N9" s="168"/>
      <c r="O9" s="108" t="s">
        <v>76</v>
      </c>
      <c r="P9" s="109"/>
      <c r="Q9" s="109" t="s">
        <v>66</v>
      </c>
      <c r="R9" s="122"/>
      <c r="S9" s="5"/>
      <c r="T9" s="1"/>
      <c r="U9" s="1"/>
    </row>
    <row r="10" spans="1:29" s="6" customFormat="1" ht="96.75" customHeight="1">
      <c r="A10" s="158"/>
      <c r="B10" s="143" t="s">
        <v>1</v>
      </c>
      <c r="C10" s="145" t="s">
        <v>3</v>
      </c>
      <c r="D10" s="145" t="s">
        <v>1</v>
      </c>
      <c r="E10" s="147" t="s">
        <v>41</v>
      </c>
      <c r="F10" s="133" t="s">
        <v>1</v>
      </c>
      <c r="G10" s="135" t="s">
        <v>3</v>
      </c>
      <c r="H10" s="135" t="s">
        <v>1</v>
      </c>
      <c r="I10" s="135" t="s">
        <v>41</v>
      </c>
      <c r="J10" s="135" t="s">
        <v>1</v>
      </c>
      <c r="K10" s="135" t="s">
        <v>2</v>
      </c>
      <c r="L10" s="135" t="s">
        <v>1</v>
      </c>
      <c r="M10" s="141" t="s">
        <v>2</v>
      </c>
      <c r="N10" s="168"/>
      <c r="O10" s="137" t="s">
        <v>1</v>
      </c>
      <c r="P10" s="126" t="s">
        <v>3</v>
      </c>
      <c r="Q10" s="126" t="s">
        <v>1</v>
      </c>
      <c r="R10" s="130" t="s">
        <v>2</v>
      </c>
      <c r="S10" s="20"/>
      <c r="T10" s="1"/>
      <c r="U10" s="1"/>
      <c r="V10" s="21"/>
      <c r="W10" s="21"/>
      <c r="X10" s="21"/>
      <c r="Y10" s="21"/>
      <c r="Z10" s="21"/>
      <c r="AA10" s="21"/>
      <c r="AB10" s="21"/>
      <c r="AC10" s="21"/>
    </row>
    <row r="11" spans="1:29" s="6" customFormat="1" ht="18.75" customHeight="1" thickBot="1">
      <c r="A11" s="159"/>
      <c r="B11" s="144"/>
      <c r="C11" s="146"/>
      <c r="D11" s="146"/>
      <c r="E11" s="148"/>
      <c r="F11" s="170"/>
      <c r="G11" s="140"/>
      <c r="H11" s="140"/>
      <c r="I11" s="140"/>
      <c r="J11" s="140"/>
      <c r="K11" s="140"/>
      <c r="L11" s="140"/>
      <c r="M11" s="142"/>
      <c r="N11" s="169"/>
      <c r="O11" s="138"/>
      <c r="P11" s="139"/>
      <c r="Q11" s="139"/>
      <c r="R11" s="166"/>
      <c r="S11" s="22"/>
      <c r="T11" s="1"/>
      <c r="U11"/>
      <c r="V11" s="21"/>
      <c r="W11" s="21"/>
      <c r="X11" s="21"/>
      <c r="Y11" s="21"/>
      <c r="Z11" s="21"/>
      <c r="AA11" s="21"/>
      <c r="AB11" s="21"/>
      <c r="AC11" s="21"/>
    </row>
    <row r="12" spans="1:29" s="16" customFormat="1" ht="18.75" customHeight="1" thickBot="1">
      <c r="A12" s="151" t="s">
        <v>44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3"/>
      <c r="N12" s="151" t="s">
        <v>44</v>
      </c>
      <c r="O12" s="152"/>
      <c r="P12" s="152"/>
      <c r="Q12" s="152"/>
      <c r="R12" s="153"/>
      <c r="S12" s="23"/>
      <c r="T12" s="1"/>
      <c r="U12"/>
      <c r="V12" s="23"/>
      <c r="W12" s="23"/>
      <c r="X12" s="23"/>
      <c r="Y12" s="23"/>
      <c r="Z12" s="23"/>
      <c r="AA12" s="23"/>
      <c r="AB12" s="23"/>
      <c r="AC12" s="24"/>
    </row>
    <row r="13" spans="1:29" ht="15.75" customHeight="1">
      <c r="A13" s="79" t="s">
        <v>5</v>
      </c>
      <c r="B13" s="82">
        <v>9500</v>
      </c>
      <c r="C13" s="50">
        <v>138750.58089358028</v>
      </c>
      <c r="D13" s="50">
        <v>11992</v>
      </c>
      <c r="E13" s="83">
        <v>3666060.7116776207</v>
      </c>
      <c r="F13" s="94">
        <v>9250</v>
      </c>
      <c r="G13" s="37">
        <v>2471702.184159862</v>
      </c>
      <c r="H13" s="37">
        <v>11656</v>
      </c>
      <c r="I13" s="37">
        <v>4231106.529</v>
      </c>
      <c r="J13" s="37">
        <f>H13/8*4</f>
        <v>5828</v>
      </c>
      <c r="K13" s="37">
        <f>I13/8*4</f>
        <v>2115553.2645</v>
      </c>
      <c r="L13" s="37">
        <f>H13+J13</f>
        <v>17484</v>
      </c>
      <c r="M13" s="95">
        <f>I13+K13</f>
        <v>6346659.793500001</v>
      </c>
      <c r="N13" s="75" t="s">
        <v>5</v>
      </c>
      <c r="O13" s="71">
        <v>9250</v>
      </c>
      <c r="P13" s="38">
        <v>3316072.495518821</v>
      </c>
      <c r="Q13" s="38">
        <f>L13/2</f>
        <v>8742</v>
      </c>
      <c r="R13" s="39">
        <f>M13/2</f>
        <v>3173329.8967500003</v>
      </c>
      <c r="S13" s="25"/>
      <c r="T13" s="27" t="s">
        <v>46</v>
      </c>
      <c r="U13"/>
      <c r="V13" s="8"/>
      <c r="W13" s="8"/>
      <c r="X13" s="8"/>
      <c r="Y13" s="8"/>
      <c r="Z13" s="8"/>
      <c r="AA13" s="8"/>
      <c r="AB13" s="8"/>
      <c r="AC13" s="8"/>
    </row>
    <row r="14" spans="1:21" ht="15.75">
      <c r="A14" s="80" t="s">
        <v>45</v>
      </c>
      <c r="B14" s="84">
        <v>4000</v>
      </c>
      <c r="C14" s="51">
        <f>82960000/30.126</f>
        <v>2753767.509792206</v>
      </c>
      <c r="D14" s="51">
        <v>1691</v>
      </c>
      <c r="E14" s="85">
        <v>400290.74553541787</v>
      </c>
      <c r="F14" s="58">
        <v>3900</v>
      </c>
      <c r="G14" s="31">
        <v>4116709.818761203</v>
      </c>
      <c r="H14" s="31">
        <v>1005</v>
      </c>
      <c r="I14" s="31">
        <v>224961.54</v>
      </c>
      <c r="J14" s="31">
        <f aca="true" t="shared" si="0" ref="J14:J36">H14/8*4</f>
        <v>502.5</v>
      </c>
      <c r="K14" s="31">
        <f aca="true" t="shared" si="1" ref="K14:K36">I14/8*4</f>
        <v>112480.77</v>
      </c>
      <c r="L14" s="31">
        <f aca="true" t="shared" si="2" ref="L14:L36">H14+J14</f>
        <v>1507.5</v>
      </c>
      <c r="M14" s="96">
        <f aca="true" t="shared" si="3" ref="M14:M36">I14+K14</f>
        <v>337442.31</v>
      </c>
      <c r="N14" s="76" t="s">
        <v>45</v>
      </c>
      <c r="O14" s="70">
        <v>3800</v>
      </c>
      <c r="P14" s="34">
        <v>5474341.10071035</v>
      </c>
      <c r="Q14" s="34">
        <f aca="true" t="shared" si="4" ref="Q14:Q36">L14/2</f>
        <v>753.75</v>
      </c>
      <c r="R14" s="40">
        <f aca="true" t="shared" si="5" ref="R14:R36">M14/2</f>
        <v>168721.155</v>
      </c>
      <c r="S14" s="15"/>
      <c r="T14" s="27" t="s">
        <v>48</v>
      </c>
      <c r="U14"/>
    </row>
    <row r="15" spans="1:21" ht="15.75">
      <c r="A15" s="80" t="s">
        <v>6</v>
      </c>
      <c r="B15" s="84">
        <v>3000</v>
      </c>
      <c r="C15" s="51">
        <v>1548994.2242581157</v>
      </c>
      <c r="D15" s="51">
        <v>64</v>
      </c>
      <c r="E15" s="85">
        <v>32878.34428732656</v>
      </c>
      <c r="F15" s="58">
        <v>2800</v>
      </c>
      <c r="G15" s="31">
        <v>1477793.2682732523</v>
      </c>
      <c r="H15" s="31">
        <v>122</v>
      </c>
      <c r="I15" s="31">
        <v>61801.02</v>
      </c>
      <c r="J15" s="31">
        <f t="shared" si="0"/>
        <v>61</v>
      </c>
      <c r="K15" s="31">
        <f t="shared" si="1"/>
        <v>30900.51</v>
      </c>
      <c r="L15" s="31">
        <f t="shared" si="2"/>
        <v>183</v>
      </c>
      <c r="M15" s="96">
        <f t="shared" si="3"/>
        <v>92701.53</v>
      </c>
      <c r="N15" s="76" t="s">
        <v>6</v>
      </c>
      <c r="O15" s="70">
        <v>2600</v>
      </c>
      <c r="P15" s="34">
        <v>1404600.677155945</v>
      </c>
      <c r="Q15" s="34">
        <f t="shared" si="4"/>
        <v>91.5</v>
      </c>
      <c r="R15" s="40">
        <f t="shared" si="5"/>
        <v>46350.765</v>
      </c>
      <c r="S15" s="15"/>
      <c r="T15" s="27" t="s">
        <v>67</v>
      </c>
      <c r="U15"/>
    </row>
    <row r="16" spans="1:21" ht="15.75">
      <c r="A16" s="80" t="s">
        <v>7</v>
      </c>
      <c r="B16" s="84">
        <v>6750</v>
      </c>
      <c r="C16" s="51">
        <v>4646982.6727743475</v>
      </c>
      <c r="D16" s="51">
        <v>13237</v>
      </c>
      <c r="E16" s="85">
        <v>4772050.156011418</v>
      </c>
      <c r="F16" s="58">
        <v>6500</v>
      </c>
      <c r="G16" s="31">
        <v>5717652.526057226</v>
      </c>
      <c r="H16" s="31">
        <v>4643</v>
      </c>
      <c r="I16" s="31">
        <v>4344039.338665066</v>
      </c>
      <c r="J16" s="31">
        <f t="shared" si="0"/>
        <v>2321.5</v>
      </c>
      <c r="K16" s="31">
        <f t="shared" si="1"/>
        <v>2172019.669332533</v>
      </c>
      <c r="L16" s="31">
        <f t="shared" si="2"/>
        <v>6964.5</v>
      </c>
      <c r="M16" s="96">
        <f t="shared" si="3"/>
        <v>6516059.007997599</v>
      </c>
      <c r="N16" s="76" t="s">
        <v>7</v>
      </c>
      <c r="O16" s="70">
        <v>6000</v>
      </c>
      <c r="P16" s="34">
        <v>5402310.296753635</v>
      </c>
      <c r="Q16" s="34">
        <f t="shared" si="4"/>
        <v>3482.25</v>
      </c>
      <c r="R16" s="40">
        <f t="shared" si="5"/>
        <v>3258029.5039987997</v>
      </c>
      <c r="S16" s="15"/>
      <c r="T16" s="27" t="s">
        <v>53</v>
      </c>
      <c r="U16"/>
    </row>
    <row r="17" spans="1:21" ht="15.75">
      <c r="A17" s="80" t="s">
        <v>8</v>
      </c>
      <c r="B17" s="84">
        <v>34000</v>
      </c>
      <c r="C17" s="51">
        <v>15315010.29011485</v>
      </c>
      <c r="D17" s="51">
        <v>166128</v>
      </c>
      <c r="E17" s="85">
        <v>27690051.151828986</v>
      </c>
      <c r="F17" s="58">
        <v>25000</v>
      </c>
      <c r="G17" s="31">
        <v>14404999.004182434</v>
      </c>
      <c r="H17" s="31">
        <v>30100</v>
      </c>
      <c r="I17" s="31">
        <v>4553826.0302</v>
      </c>
      <c r="J17" s="31">
        <f t="shared" si="0"/>
        <v>15050</v>
      </c>
      <c r="K17" s="31">
        <f t="shared" si="1"/>
        <v>2276913.0151</v>
      </c>
      <c r="L17" s="31">
        <f t="shared" si="2"/>
        <v>45150</v>
      </c>
      <c r="M17" s="96">
        <f t="shared" si="3"/>
        <v>6830739.045299999</v>
      </c>
      <c r="N17" s="76" t="s">
        <v>8</v>
      </c>
      <c r="O17" s="70">
        <v>18000</v>
      </c>
      <c r="P17" s="34">
        <v>11015096.594303923</v>
      </c>
      <c r="Q17" s="34">
        <f t="shared" si="4"/>
        <v>22575</v>
      </c>
      <c r="R17" s="40">
        <f t="shared" si="5"/>
        <v>3415369.5226499997</v>
      </c>
      <c r="S17" s="15"/>
      <c r="T17" s="27" t="s">
        <v>55</v>
      </c>
      <c r="U17"/>
    </row>
    <row r="18" spans="1:21" ht="15.75">
      <c r="A18" s="80" t="s">
        <v>9</v>
      </c>
      <c r="B18" s="84">
        <v>6500</v>
      </c>
      <c r="C18" s="51">
        <v>8562238.597888866</v>
      </c>
      <c r="D18" s="51">
        <v>16548</v>
      </c>
      <c r="E18" s="85">
        <v>13084921.5627697</v>
      </c>
      <c r="F18" s="58">
        <v>8250</v>
      </c>
      <c r="G18" s="31">
        <v>11326045.608444532</v>
      </c>
      <c r="H18" s="31">
        <v>2395</v>
      </c>
      <c r="I18" s="31">
        <v>527074.346</v>
      </c>
      <c r="J18" s="31">
        <f t="shared" si="0"/>
        <v>1197.5</v>
      </c>
      <c r="K18" s="31">
        <f t="shared" si="1"/>
        <v>263537.173</v>
      </c>
      <c r="L18" s="31">
        <f t="shared" si="2"/>
        <v>3592.5</v>
      </c>
      <c r="M18" s="96">
        <f t="shared" si="3"/>
        <v>790611.5190000001</v>
      </c>
      <c r="N18" s="76" t="s">
        <v>9</v>
      </c>
      <c r="O18" s="70">
        <v>8000</v>
      </c>
      <c r="P18" s="34">
        <v>11428161.720772754</v>
      </c>
      <c r="Q18" s="34">
        <f t="shared" si="4"/>
        <v>1796.25</v>
      </c>
      <c r="R18" s="40">
        <f t="shared" si="5"/>
        <v>395305.75950000004</v>
      </c>
      <c r="S18" s="15"/>
      <c r="T18" s="27" t="s">
        <v>56</v>
      </c>
      <c r="U18"/>
    </row>
    <row r="19" spans="1:21" s="2" customFormat="1" ht="16.5" thickBot="1">
      <c r="A19" s="81" t="s">
        <v>10</v>
      </c>
      <c r="B19" s="86">
        <f>SUM(B13:B18)</f>
        <v>63750</v>
      </c>
      <c r="C19" s="52">
        <f aca="true" t="shared" si="6" ref="C19:R19">SUM(C13:C18)</f>
        <v>32965743.87572197</v>
      </c>
      <c r="D19" s="52">
        <f t="shared" si="6"/>
        <v>209660</v>
      </c>
      <c r="E19" s="87">
        <f t="shared" si="6"/>
        <v>49646252.67211047</v>
      </c>
      <c r="F19" s="97">
        <f t="shared" si="6"/>
        <v>55700</v>
      </c>
      <c r="G19" s="41">
        <f t="shared" si="6"/>
        <v>39514902.40987851</v>
      </c>
      <c r="H19" s="41">
        <f t="shared" si="6"/>
        <v>49921</v>
      </c>
      <c r="I19" s="41">
        <f t="shared" si="6"/>
        <v>13942808.803865068</v>
      </c>
      <c r="J19" s="41">
        <f t="shared" si="6"/>
        <v>24960.5</v>
      </c>
      <c r="K19" s="41">
        <f t="shared" si="6"/>
        <v>6971404.401932534</v>
      </c>
      <c r="L19" s="41">
        <f t="shared" si="6"/>
        <v>74881.5</v>
      </c>
      <c r="M19" s="98">
        <f t="shared" si="6"/>
        <v>20914213.2057976</v>
      </c>
      <c r="N19" s="77" t="s">
        <v>10</v>
      </c>
      <c r="O19" s="72">
        <f t="shared" si="6"/>
        <v>47650</v>
      </c>
      <c r="P19" s="42">
        <f t="shared" si="6"/>
        <v>38040582.88521543</v>
      </c>
      <c r="Q19" s="42">
        <f t="shared" si="6"/>
        <v>37440.75</v>
      </c>
      <c r="R19" s="43">
        <f t="shared" si="6"/>
        <v>10457106.6028988</v>
      </c>
      <c r="S19" s="19"/>
      <c r="T19" s="27"/>
      <c r="U19"/>
    </row>
    <row r="20" spans="1:21" s="18" customFormat="1" ht="16.5" thickBot="1">
      <c r="A20" s="163" t="s">
        <v>11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5"/>
      <c r="N20" s="163" t="s">
        <v>11</v>
      </c>
      <c r="O20" s="164"/>
      <c r="P20" s="164"/>
      <c r="Q20" s="164"/>
      <c r="R20" s="165"/>
      <c r="S20" s="17"/>
      <c r="T20" s="27"/>
      <c r="U20"/>
    </row>
    <row r="21" spans="1:21" ht="15.75">
      <c r="A21" s="79" t="s">
        <v>12</v>
      </c>
      <c r="B21" s="82">
        <v>1300</v>
      </c>
      <c r="C21" s="50">
        <v>94934.60797981809</v>
      </c>
      <c r="D21" s="50">
        <v>13548</v>
      </c>
      <c r="E21" s="83">
        <v>8384916.948814977</v>
      </c>
      <c r="F21" s="94">
        <v>1350</v>
      </c>
      <c r="G21" s="37">
        <v>103067.11810396335</v>
      </c>
      <c r="H21" s="37">
        <v>20715</v>
      </c>
      <c r="I21" s="37">
        <v>15314881.828</v>
      </c>
      <c r="J21" s="37">
        <f t="shared" si="0"/>
        <v>10357.5</v>
      </c>
      <c r="K21" s="37">
        <f t="shared" si="1"/>
        <v>7657440.914</v>
      </c>
      <c r="L21" s="37">
        <f t="shared" si="2"/>
        <v>31072.5</v>
      </c>
      <c r="M21" s="95">
        <f t="shared" si="3"/>
        <v>22972322.742</v>
      </c>
      <c r="N21" s="75" t="s">
        <v>12</v>
      </c>
      <c r="O21" s="71">
        <v>1400</v>
      </c>
      <c r="P21" s="38">
        <v>111531.56741684923</v>
      </c>
      <c r="Q21" s="38">
        <f t="shared" si="4"/>
        <v>15536.25</v>
      </c>
      <c r="R21" s="39">
        <f t="shared" si="5"/>
        <v>11486161.371</v>
      </c>
      <c r="S21" s="15"/>
      <c r="T21" s="27" t="s">
        <v>47</v>
      </c>
      <c r="U21"/>
    </row>
    <row r="22" spans="1:21" ht="15.75" customHeight="1">
      <c r="A22" s="80" t="s">
        <v>13</v>
      </c>
      <c r="B22" s="84">
        <v>8000</v>
      </c>
      <c r="C22" s="51">
        <v>20966003.385779724</v>
      </c>
      <c r="D22" s="51">
        <v>11924</v>
      </c>
      <c r="E22" s="85">
        <v>33263947.52041426</v>
      </c>
      <c r="F22" s="58">
        <v>7900</v>
      </c>
      <c r="G22" s="31">
        <v>23121166.666666664</v>
      </c>
      <c r="H22" s="31">
        <v>7753</v>
      </c>
      <c r="I22" s="31">
        <v>24272554.393299997</v>
      </c>
      <c r="J22" s="31">
        <f t="shared" si="0"/>
        <v>3876.5</v>
      </c>
      <c r="K22" s="31">
        <f t="shared" si="1"/>
        <v>12136277.196649998</v>
      </c>
      <c r="L22" s="31">
        <f t="shared" si="2"/>
        <v>11629.5</v>
      </c>
      <c r="M22" s="96">
        <f t="shared" si="3"/>
        <v>36408831.589949995</v>
      </c>
      <c r="N22" s="76" t="s">
        <v>13</v>
      </c>
      <c r="O22" s="70">
        <v>7700</v>
      </c>
      <c r="P22" s="34">
        <v>23934037.044413462</v>
      </c>
      <c r="Q22" s="34">
        <f t="shared" si="4"/>
        <v>5814.75</v>
      </c>
      <c r="R22" s="40">
        <f t="shared" si="5"/>
        <v>18204415.794974998</v>
      </c>
      <c r="S22" s="15"/>
      <c r="T22" s="27" t="s">
        <v>49</v>
      </c>
      <c r="U22"/>
    </row>
    <row r="23" spans="1:21" ht="15.75">
      <c r="A23" s="80" t="s">
        <v>14</v>
      </c>
      <c r="B23" s="84">
        <v>3350</v>
      </c>
      <c r="C23" s="51">
        <v>2263468.4325831505</v>
      </c>
      <c r="D23" s="51">
        <v>1006</v>
      </c>
      <c r="E23" s="85">
        <v>2493163.6924915356</v>
      </c>
      <c r="F23" s="58">
        <v>3200</v>
      </c>
      <c r="G23" s="31">
        <v>3457199.761003784</v>
      </c>
      <c r="H23" s="31">
        <v>118</v>
      </c>
      <c r="I23" s="31">
        <v>304300.3857000001</v>
      </c>
      <c r="J23" s="31">
        <f t="shared" si="0"/>
        <v>59</v>
      </c>
      <c r="K23" s="31">
        <f t="shared" si="1"/>
        <v>152150.19285000005</v>
      </c>
      <c r="L23" s="31">
        <f t="shared" si="2"/>
        <v>177</v>
      </c>
      <c r="M23" s="96">
        <f t="shared" si="3"/>
        <v>456450.57855000015</v>
      </c>
      <c r="N23" s="76" t="s">
        <v>14</v>
      </c>
      <c r="O23" s="70">
        <v>3000</v>
      </c>
      <c r="P23" s="34">
        <v>3442217.6857199757</v>
      </c>
      <c r="Q23" s="34">
        <f t="shared" si="4"/>
        <v>88.5</v>
      </c>
      <c r="R23" s="40">
        <f t="shared" si="5"/>
        <v>228225.28927500008</v>
      </c>
      <c r="S23" s="15"/>
      <c r="T23" s="27" t="s">
        <v>50</v>
      </c>
      <c r="U23"/>
    </row>
    <row r="24" spans="1:21" ht="15.75">
      <c r="A24" s="80" t="s">
        <v>15</v>
      </c>
      <c r="B24" s="84">
        <v>1500</v>
      </c>
      <c r="C24" s="51">
        <v>1499253.1368253336</v>
      </c>
      <c r="D24" s="51">
        <v>813</v>
      </c>
      <c r="E24" s="85">
        <v>2939398.3934143265</v>
      </c>
      <c r="F24" s="58">
        <v>1400</v>
      </c>
      <c r="G24" s="31">
        <v>2237497.5104560843</v>
      </c>
      <c r="H24" s="31">
        <v>1047</v>
      </c>
      <c r="I24" s="31">
        <v>4056834.440180502</v>
      </c>
      <c r="J24" s="31">
        <f t="shared" si="0"/>
        <v>523.5</v>
      </c>
      <c r="K24" s="31">
        <f t="shared" si="1"/>
        <v>2028417.220090251</v>
      </c>
      <c r="L24" s="31">
        <f t="shared" si="2"/>
        <v>1570.5</v>
      </c>
      <c r="M24" s="96">
        <f t="shared" si="3"/>
        <v>6085251.660270752</v>
      </c>
      <c r="N24" s="76" t="s">
        <v>15</v>
      </c>
      <c r="O24" s="70">
        <v>1300</v>
      </c>
      <c r="P24" s="34">
        <v>2206517.625970922</v>
      </c>
      <c r="Q24" s="34">
        <f t="shared" si="4"/>
        <v>785.25</v>
      </c>
      <c r="R24" s="40">
        <f t="shared" si="5"/>
        <v>3042625.830135376</v>
      </c>
      <c r="S24" s="15"/>
      <c r="T24" s="27" t="s">
        <v>51</v>
      </c>
      <c r="U24"/>
    </row>
    <row r="25" spans="1:21" ht="15.75">
      <c r="A25" s="80" t="s">
        <v>16</v>
      </c>
      <c r="B25" s="84">
        <v>1500</v>
      </c>
      <c r="C25" s="51">
        <v>2026986.6560446126</v>
      </c>
      <c r="D25" s="51">
        <v>0</v>
      </c>
      <c r="E25" s="85">
        <v>0</v>
      </c>
      <c r="F25" s="58">
        <v>1600</v>
      </c>
      <c r="G25" s="31">
        <v>3111479.7849034057</v>
      </c>
      <c r="H25" s="31">
        <v>342</v>
      </c>
      <c r="I25" s="31">
        <v>1511845.42</v>
      </c>
      <c r="J25" s="31">
        <f t="shared" si="0"/>
        <v>171</v>
      </c>
      <c r="K25" s="31">
        <f t="shared" si="1"/>
        <v>755922.71</v>
      </c>
      <c r="L25" s="31">
        <f t="shared" si="2"/>
        <v>513</v>
      </c>
      <c r="M25" s="96">
        <f t="shared" si="3"/>
        <v>2267768.13</v>
      </c>
      <c r="N25" s="76" t="s">
        <v>16</v>
      </c>
      <c r="O25" s="70">
        <v>1650</v>
      </c>
      <c r="P25" s="34">
        <v>3407795.5254597357</v>
      </c>
      <c r="Q25" s="34">
        <f t="shared" si="4"/>
        <v>256.5</v>
      </c>
      <c r="R25" s="40">
        <f t="shared" si="5"/>
        <v>1133884.065</v>
      </c>
      <c r="S25" s="15"/>
      <c r="T25" s="27" t="s">
        <v>52</v>
      </c>
      <c r="U25"/>
    </row>
    <row r="26" spans="1:21" ht="15.75">
      <c r="A26" s="80" t="s">
        <v>17</v>
      </c>
      <c r="B26" s="84">
        <v>2000</v>
      </c>
      <c r="C26" s="51">
        <v>1621589.32483569</v>
      </c>
      <c r="D26" s="53">
        <v>0</v>
      </c>
      <c r="E26" s="89">
        <v>0</v>
      </c>
      <c r="F26" s="58">
        <v>2500</v>
      </c>
      <c r="G26" s="31">
        <v>3241124.7759410474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99">
        <v>0</v>
      </c>
      <c r="N26" s="76" t="s">
        <v>17</v>
      </c>
      <c r="O26" s="70">
        <v>3000</v>
      </c>
      <c r="P26" s="34">
        <v>4130661.2228639713</v>
      </c>
      <c r="Q26" s="36">
        <v>489</v>
      </c>
      <c r="R26" s="44">
        <v>476340</v>
      </c>
      <c r="S26" s="15"/>
      <c r="T26" s="27" t="s">
        <v>54</v>
      </c>
      <c r="U26"/>
    </row>
    <row r="27" spans="1:21" ht="15.75">
      <c r="A27" s="80" t="s">
        <v>18</v>
      </c>
      <c r="B27" s="84">
        <v>3350</v>
      </c>
      <c r="C27" s="51">
        <v>1000796.6540529775</v>
      </c>
      <c r="D27" s="51">
        <v>12002</v>
      </c>
      <c r="E27" s="85">
        <v>1437964.4493128858</v>
      </c>
      <c r="F27" s="58">
        <v>3400</v>
      </c>
      <c r="G27" s="31">
        <v>1015733.9175463055</v>
      </c>
      <c r="H27" s="31">
        <v>8367</v>
      </c>
      <c r="I27" s="31">
        <v>2235799.571770962</v>
      </c>
      <c r="J27" s="31">
        <f t="shared" si="0"/>
        <v>4183.5</v>
      </c>
      <c r="K27" s="31">
        <f t="shared" si="1"/>
        <v>1117899.785885481</v>
      </c>
      <c r="L27" s="31">
        <f t="shared" si="2"/>
        <v>12550.5</v>
      </c>
      <c r="M27" s="96">
        <f t="shared" si="3"/>
        <v>3353699.3576564426</v>
      </c>
      <c r="N27" s="76" t="s">
        <v>18</v>
      </c>
      <c r="O27" s="70">
        <v>3450</v>
      </c>
      <c r="P27" s="34">
        <v>1030671.1810396335</v>
      </c>
      <c r="Q27" s="34">
        <f t="shared" si="4"/>
        <v>6275.25</v>
      </c>
      <c r="R27" s="40">
        <f t="shared" si="5"/>
        <v>1676849.6788282213</v>
      </c>
      <c r="S27" s="15"/>
      <c r="T27" s="27" t="s">
        <v>57</v>
      </c>
      <c r="U27"/>
    </row>
    <row r="28" spans="1:21" ht="15.75">
      <c r="A28" s="80" t="s">
        <v>19</v>
      </c>
      <c r="B28" s="84">
        <v>30</v>
      </c>
      <c r="C28" s="51">
        <v>29874.526986656045</v>
      </c>
      <c r="D28" s="51">
        <v>7</v>
      </c>
      <c r="E28" s="85">
        <v>2899.256456217221</v>
      </c>
      <c r="F28" s="58">
        <v>40</v>
      </c>
      <c r="G28" s="31">
        <v>39832.70264887472</v>
      </c>
      <c r="H28" s="31">
        <v>29</v>
      </c>
      <c r="I28" s="31">
        <v>20128.380000000005</v>
      </c>
      <c r="J28" s="31">
        <f t="shared" si="0"/>
        <v>14.5</v>
      </c>
      <c r="K28" s="31">
        <f t="shared" si="1"/>
        <v>10064.190000000002</v>
      </c>
      <c r="L28" s="31">
        <f t="shared" si="2"/>
        <v>43.5</v>
      </c>
      <c r="M28" s="96">
        <f t="shared" si="3"/>
        <v>30192.570000000007</v>
      </c>
      <c r="N28" s="76" t="s">
        <v>19</v>
      </c>
      <c r="O28" s="70">
        <v>50</v>
      </c>
      <c r="P28" s="34">
        <v>49790.87831109341</v>
      </c>
      <c r="Q28" s="34">
        <f t="shared" si="4"/>
        <v>21.75</v>
      </c>
      <c r="R28" s="40">
        <f t="shared" si="5"/>
        <v>15096.285000000003</v>
      </c>
      <c r="S28" s="15"/>
      <c r="T28" s="27" t="s">
        <v>58</v>
      </c>
      <c r="U28"/>
    </row>
    <row r="29" spans="1:21" ht="15.75">
      <c r="A29" s="80" t="s">
        <v>20</v>
      </c>
      <c r="B29" s="84">
        <v>45</v>
      </c>
      <c r="C29" s="51">
        <v>38650.16928898625</v>
      </c>
      <c r="D29" s="51">
        <v>0</v>
      </c>
      <c r="E29" s="85">
        <v>0</v>
      </c>
      <c r="F29" s="58">
        <v>45</v>
      </c>
      <c r="G29" s="31">
        <v>59487.65186217885</v>
      </c>
      <c r="H29" s="31">
        <v>5556</v>
      </c>
      <c r="I29" s="31">
        <v>31030.92</v>
      </c>
      <c r="J29" s="31">
        <f t="shared" si="0"/>
        <v>2778</v>
      </c>
      <c r="K29" s="31">
        <f t="shared" si="1"/>
        <v>15515.46</v>
      </c>
      <c r="L29" s="31">
        <f t="shared" si="2"/>
        <v>8334</v>
      </c>
      <c r="M29" s="96">
        <f t="shared" si="3"/>
        <v>46546.38</v>
      </c>
      <c r="N29" s="76" t="s">
        <v>20</v>
      </c>
      <c r="O29" s="70">
        <v>45</v>
      </c>
      <c r="P29" s="34">
        <v>62008.33167363739</v>
      </c>
      <c r="Q29" s="34">
        <f t="shared" si="4"/>
        <v>4167</v>
      </c>
      <c r="R29" s="40">
        <f t="shared" si="5"/>
        <v>23273.19</v>
      </c>
      <c r="S29" s="15"/>
      <c r="T29" s="27" t="s">
        <v>59</v>
      </c>
      <c r="U29"/>
    </row>
    <row r="30" spans="1:21" ht="15.75">
      <c r="A30" s="80" t="s">
        <v>21</v>
      </c>
      <c r="B30" s="84"/>
      <c r="C30" s="51">
        <v>0</v>
      </c>
      <c r="D30" s="51"/>
      <c r="E30" s="85">
        <v>0</v>
      </c>
      <c r="F30" s="58">
        <v>0</v>
      </c>
      <c r="G30" s="31">
        <v>0</v>
      </c>
      <c r="H30" s="31">
        <v>0</v>
      </c>
      <c r="I30" s="31">
        <v>0</v>
      </c>
      <c r="J30" s="31">
        <f t="shared" si="0"/>
        <v>0</v>
      </c>
      <c r="K30" s="31">
        <f t="shared" si="1"/>
        <v>0</v>
      </c>
      <c r="L30" s="31">
        <f t="shared" si="2"/>
        <v>0</v>
      </c>
      <c r="M30" s="96">
        <f t="shared" si="3"/>
        <v>0</v>
      </c>
      <c r="N30" s="76" t="s">
        <v>21</v>
      </c>
      <c r="O30" s="70"/>
      <c r="P30" s="34">
        <v>0</v>
      </c>
      <c r="Q30" s="34">
        <f t="shared" si="4"/>
        <v>0</v>
      </c>
      <c r="R30" s="40">
        <f t="shared" si="5"/>
        <v>0</v>
      </c>
      <c r="S30" s="15"/>
      <c r="T30" s="27" t="s">
        <v>60</v>
      </c>
      <c r="U30"/>
    </row>
    <row r="31" spans="1:21" ht="15.75">
      <c r="A31" s="80" t="s">
        <v>22</v>
      </c>
      <c r="B31" s="84">
        <v>500</v>
      </c>
      <c r="C31" s="51">
        <v>2162119.09978092</v>
      </c>
      <c r="D31" s="51">
        <v>731</v>
      </c>
      <c r="E31" s="85">
        <v>5177443.503950076</v>
      </c>
      <c r="F31" s="58">
        <v>450</v>
      </c>
      <c r="G31" s="31">
        <v>2074319.8566022704</v>
      </c>
      <c r="H31" s="31">
        <v>787</v>
      </c>
      <c r="I31" s="31">
        <v>6169617.761949857</v>
      </c>
      <c r="J31" s="31">
        <f t="shared" si="0"/>
        <v>393.5</v>
      </c>
      <c r="K31" s="31">
        <f t="shared" si="1"/>
        <v>3084808.8809749284</v>
      </c>
      <c r="L31" s="31">
        <f t="shared" si="2"/>
        <v>1180.5</v>
      </c>
      <c r="M31" s="96">
        <f t="shared" si="3"/>
        <v>9254426.642924786</v>
      </c>
      <c r="N31" s="76" t="s">
        <v>22</v>
      </c>
      <c r="O31" s="70">
        <v>400</v>
      </c>
      <c r="P31" s="34">
        <v>1958239.3945429197</v>
      </c>
      <c r="Q31" s="34">
        <f t="shared" si="4"/>
        <v>590.25</v>
      </c>
      <c r="R31" s="40">
        <f t="shared" si="5"/>
        <v>4627213.321462393</v>
      </c>
      <c r="S31" s="15"/>
      <c r="T31" s="27" t="s">
        <v>61</v>
      </c>
      <c r="U31"/>
    </row>
    <row r="32" spans="1:21" ht="15.75">
      <c r="A32" s="80" t="s">
        <v>23</v>
      </c>
      <c r="B32" s="84">
        <v>900</v>
      </c>
      <c r="C32" s="51">
        <v>35026.32277766713</v>
      </c>
      <c r="D32" s="51">
        <v>189</v>
      </c>
      <c r="E32" s="85">
        <v>104007.26946823341</v>
      </c>
      <c r="F32" s="58">
        <v>750</v>
      </c>
      <c r="G32" s="31">
        <v>46672.210051118636</v>
      </c>
      <c r="H32" s="31">
        <v>176</v>
      </c>
      <c r="I32" s="31">
        <v>346045.82</v>
      </c>
      <c r="J32" s="31">
        <f t="shared" si="0"/>
        <v>88</v>
      </c>
      <c r="K32" s="31">
        <f t="shared" si="1"/>
        <v>173022.91</v>
      </c>
      <c r="L32" s="31">
        <f t="shared" si="2"/>
        <v>264</v>
      </c>
      <c r="M32" s="96">
        <f t="shared" si="3"/>
        <v>519068.73</v>
      </c>
      <c r="N32" s="76" t="s">
        <v>23</v>
      </c>
      <c r="O32" s="70">
        <v>650</v>
      </c>
      <c r="P32" s="34">
        <v>42958.87273451503</v>
      </c>
      <c r="Q32" s="34">
        <f t="shared" si="4"/>
        <v>132</v>
      </c>
      <c r="R32" s="40">
        <f t="shared" si="5"/>
        <v>259534.365</v>
      </c>
      <c r="S32" s="15"/>
      <c r="T32" s="27" t="s">
        <v>62</v>
      </c>
      <c r="U32"/>
    </row>
    <row r="33" spans="1:21" ht="15.75">
      <c r="A33" s="80" t="s">
        <v>24</v>
      </c>
      <c r="B33" s="84">
        <v>250</v>
      </c>
      <c r="C33" s="51">
        <v>1081059.54989046</v>
      </c>
      <c r="D33" s="51">
        <v>333</v>
      </c>
      <c r="E33" s="85">
        <v>2449488.813649339</v>
      </c>
      <c r="F33" s="58">
        <v>225</v>
      </c>
      <c r="G33" s="31">
        <v>1037159.9283011352</v>
      </c>
      <c r="H33" s="31">
        <v>254</v>
      </c>
      <c r="I33" s="31">
        <v>2029579.8600000003</v>
      </c>
      <c r="J33" s="31">
        <f t="shared" si="0"/>
        <v>127</v>
      </c>
      <c r="K33" s="31">
        <f t="shared" si="1"/>
        <v>1014789.9300000002</v>
      </c>
      <c r="L33" s="31">
        <f t="shared" si="2"/>
        <v>381</v>
      </c>
      <c r="M33" s="96">
        <f t="shared" si="3"/>
        <v>3044369.7900000005</v>
      </c>
      <c r="N33" s="76" t="s">
        <v>24</v>
      </c>
      <c r="O33" s="70">
        <v>200</v>
      </c>
      <c r="P33" s="34">
        <v>979119.6972714599</v>
      </c>
      <c r="Q33" s="34">
        <f t="shared" si="4"/>
        <v>190.5</v>
      </c>
      <c r="R33" s="40">
        <f t="shared" si="5"/>
        <v>1522184.8950000003</v>
      </c>
      <c r="S33" s="15"/>
      <c r="T33" s="27" t="s">
        <v>63</v>
      </c>
      <c r="U33"/>
    </row>
    <row r="34" spans="1:21" ht="15.75" customHeight="1">
      <c r="A34" s="80" t="s">
        <v>25</v>
      </c>
      <c r="B34" s="84"/>
      <c r="C34" s="51">
        <v>10256920.932085242</v>
      </c>
      <c r="D34" s="51"/>
      <c r="E34" s="85">
        <v>0</v>
      </c>
      <c r="F34" s="58"/>
      <c r="G34" s="31">
        <v>10290114.850959305</v>
      </c>
      <c r="H34" s="31">
        <v>0</v>
      </c>
      <c r="I34" s="31">
        <v>0</v>
      </c>
      <c r="J34" s="31">
        <f t="shared" si="0"/>
        <v>0</v>
      </c>
      <c r="K34" s="31">
        <f t="shared" si="1"/>
        <v>0</v>
      </c>
      <c r="L34" s="31">
        <f t="shared" si="2"/>
        <v>0</v>
      </c>
      <c r="M34" s="96">
        <f t="shared" si="3"/>
        <v>0</v>
      </c>
      <c r="N34" s="76" t="s">
        <v>25</v>
      </c>
      <c r="O34" s="70"/>
      <c r="P34" s="34">
        <v>10306711.810396334</v>
      </c>
      <c r="Q34" s="34">
        <f t="shared" si="4"/>
        <v>0</v>
      </c>
      <c r="R34" s="40">
        <f t="shared" si="5"/>
        <v>0</v>
      </c>
      <c r="S34" s="15"/>
      <c r="T34" s="27" t="s">
        <v>68</v>
      </c>
      <c r="U34"/>
    </row>
    <row r="35" spans="1:21" ht="15.75">
      <c r="A35" s="80" t="s">
        <v>26</v>
      </c>
      <c r="B35" s="84">
        <v>50</v>
      </c>
      <c r="C35" s="51">
        <v>148645.68810993826</v>
      </c>
      <c r="D35" s="51">
        <v>157</v>
      </c>
      <c r="E35" s="85">
        <v>839881.2985461063</v>
      </c>
      <c r="F35" s="58">
        <v>50</v>
      </c>
      <c r="G35" s="31">
        <v>237682.5001659696</v>
      </c>
      <c r="H35" s="31">
        <v>198</v>
      </c>
      <c r="I35" s="31">
        <v>1232007.4200000002</v>
      </c>
      <c r="J35" s="31">
        <f t="shared" si="0"/>
        <v>99</v>
      </c>
      <c r="K35" s="31">
        <f t="shared" si="1"/>
        <v>616003.7100000001</v>
      </c>
      <c r="L35" s="31">
        <f t="shared" si="2"/>
        <v>297</v>
      </c>
      <c r="M35" s="96">
        <f t="shared" si="3"/>
        <v>1848011.1300000004</v>
      </c>
      <c r="N35" s="76" t="s">
        <v>26</v>
      </c>
      <c r="O35" s="70">
        <v>50</v>
      </c>
      <c r="P35" s="34">
        <v>252429.29695279823</v>
      </c>
      <c r="Q35" s="34">
        <f t="shared" si="4"/>
        <v>148.5</v>
      </c>
      <c r="R35" s="40">
        <f t="shared" si="5"/>
        <v>924005.5650000002</v>
      </c>
      <c r="S35" s="15"/>
      <c r="T35" s="27" t="s">
        <v>64</v>
      </c>
      <c r="U35"/>
    </row>
    <row r="36" spans="1:21" ht="15.75" customHeight="1">
      <c r="A36" s="80" t="s">
        <v>27</v>
      </c>
      <c r="B36" s="84">
        <v>2200</v>
      </c>
      <c r="C36" s="51">
        <v>3716142.2027484565</v>
      </c>
      <c r="D36" s="51">
        <v>6456</v>
      </c>
      <c r="E36" s="85">
        <v>4049060.476664675</v>
      </c>
      <c r="F36" s="58">
        <v>2100</v>
      </c>
      <c r="G36" s="31">
        <v>3781312.255194848</v>
      </c>
      <c r="H36" s="31">
        <v>9783</v>
      </c>
      <c r="I36" s="31">
        <v>6933334.264981739</v>
      </c>
      <c r="J36" s="31">
        <f t="shared" si="0"/>
        <v>4891.5</v>
      </c>
      <c r="K36" s="31">
        <f t="shared" si="1"/>
        <v>3466667.1324908696</v>
      </c>
      <c r="L36" s="31">
        <f t="shared" si="2"/>
        <v>14674.5</v>
      </c>
      <c r="M36" s="96">
        <f t="shared" si="3"/>
        <v>10400001.397472609</v>
      </c>
      <c r="N36" s="76" t="s">
        <v>27</v>
      </c>
      <c r="O36" s="70">
        <v>1900</v>
      </c>
      <c r="P36" s="34">
        <v>3633452.001593308</v>
      </c>
      <c r="Q36" s="34">
        <f t="shared" si="4"/>
        <v>7337.25</v>
      </c>
      <c r="R36" s="40">
        <f t="shared" si="5"/>
        <v>5200000.698736304</v>
      </c>
      <c r="S36" s="15"/>
      <c r="T36" s="27" t="s">
        <v>65</v>
      </c>
      <c r="U36"/>
    </row>
    <row r="37" spans="1:21" s="2" customFormat="1" ht="15.75">
      <c r="A37" s="80" t="s">
        <v>10</v>
      </c>
      <c r="B37" s="90">
        <f>SUM(B21:B36)</f>
        <v>24975</v>
      </c>
      <c r="C37" s="54">
        <f aca="true" t="shared" si="7" ref="C37:R37">SUM(C21:C36)</f>
        <v>46941470.68976963</v>
      </c>
      <c r="D37" s="54">
        <f t="shared" si="7"/>
        <v>47166</v>
      </c>
      <c r="E37" s="91">
        <f t="shared" si="7"/>
        <v>61142171.62318264</v>
      </c>
      <c r="F37" s="100">
        <f t="shared" si="7"/>
        <v>25010</v>
      </c>
      <c r="G37" s="32">
        <f t="shared" si="7"/>
        <v>53853851.49040697</v>
      </c>
      <c r="H37" s="32">
        <f t="shared" si="7"/>
        <v>55125</v>
      </c>
      <c r="I37" s="32">
        <f t="shared" si="7"/>
        <v>64457960.46588307</v>
      </c>
      <c r="J37" s="32">
        <f t="shared" si="7"/>
        <v>27562.5</v>
      </c>
      <c r="K37" s="32">
        <f t="shared" si="7"/>
        <v>32228980.232941534</v>
      </c>
      <c r="L37" s="32">
        <f t="shared" si="7"/>
        <v>82687.5</v>
      </c>
      <c r="M37" s="101">
        <f t="shared" si="7"/>
        <v>96686940.69882458</v>
      </c>
      <c r="N37" s="76" t="s">
        <v>10</v>
      </c>
      <c r="O37" s="73">
        <f t="shared" si="7"/>
        <v>24795</v>
      </c>
      <c r="P37" s="35">
        <f t="shared" si="7"/>
        <v>55548142.13636061</v>
      </c>
      <c r="Q37" s="35">
        <f t="shared" si="7"/>
        <v>41832.75</v>
      </c>
      <c r="R37" s="45">
        <f t="shared" si="7"/>
        <v>48819810.34941229</v>
      </c>
      <c r="S37" s="19"/>
      <c r="T37" s="1"/>
      <c r="U37" s="1"/>
    </row>
    <row r="38" spans="1:20" ht="28.5" customHeight="1" thickBot="1">
      <c r="A38" s="88" t="s">
        <v>33</v>
      </c>
      <c r="B38" s="92">
        <f>B19+B37</f>
        <v>88725</v>
      </c>
      <c r="C38" s="49">
        <f aca="true" t="shared" si="8" ref="C38:R38">C19+C37</f>
        <v>79907214.5654916</v>
      </c>
      <c r="D38" s="49">
        <f t="shared" si="8"/>
        <v>256826</v>
      </c>
      <c r="E38" s="93">
        <f t="shared" si="8"/>
        <v>110788424.29529311</v>
      </c>
      <c r="F38" s="59">
        <f t="shared" si="8"/>
        <v>80710</v>
      </c>
      <c r="G38" s="46">
        <f t="shared" si="8"/>
        <v>93368753.90028548</v>
      </c>
      <c r="H38" s="46">
        <f t="shared" si="8"/>
        <v>105046</v>
      </c>
      <c r="I38" s="46">
        <f t="shared" si="8"/>
        <v>78400769.26974814</v>
      </c>
      <c r="J38" s="46">
        <f t="shared" si="8"/>
        <v>52523</v>
      </c>
      <c r="K38" s="46">
        <f t="shared" si="8"/>
        <v>39200384.63487407</v>
      </c>
      <c r="L38" s="46">
        <f t="shared" si="8"/>
        <v>157569</v>
      </c>
      <c r="M38" s="60">
        <f t="shared" si="8"/>
        <v>117601153.90462218</v>
      </c>
      <c r="N38" s="78" t="s">
        <v>33</v>
      </c>
      <c r="O38" s="74">
        <f t="shared" si="8"/>
        <v>72445</v>
      </c>
      <c r="P38" s="47">
        <f t="shared" si="8"/>
        <v>93588725.02157605</v>
      </c>
      <c r="Q38" s="47">
        <f t="shared" si="8"/>
        <v>79273.5</v>
      </c>
      <c r="R38" s="48">
        <f t="shared" si="8"/>
        <v>59276916.95231109</v>
      </c>
      <c r="S38" s="15"/>
      <c r="T38" s="2"/>
    </row>
    <row r="39" spans="1:20" ht="15.75">
      <c r="A39"/>
      <c r="B39" s="14"/>
      <c r="C39" s="14"/>
      <c r="D39" s="14"/>
      <c r="E39" s="14"/>
      <c r="F39" s="14"/>
      <c r="G39" s="15"/>
      <c r="H39" s="15"/>
      <c r="I39" s="15"/>
      <c r="J39" s="15"/>
      <c r="K39" s="15"/>
      <c r="L39" s="15"/>
      <c r="M39" s="15"/>
      <c r="N39"/>
      <c r="O39" s="15"/>
      <c r="P39" s="15"/>
      <c r="Q39" s="15"/>
      <c r="R39" s="15"/>
      <c r="S39" s="15"/>
      <c r="T39" s="26"/>
    </row>
    <row r="40" spans="2:21" ht="15.75">
      <c r="B40" s="14"/>
      <c r="C40" s="14"/>
      <c r="D40" s="14"/>
      <c r="E40" s="14"/>
      <c r="F40" s="14"/>
      <c r="G40" s="15"/>
      <c r="H40" s="15"/>
      <c r="I40" s="15"/>
      <c r="J40" s="15"/>
      <c r="K40" s="15"/>
      <c r="L40" s="15"/>
      <c r="M40" s="15"/>
      <c r="O40" s="15"/>
      <c r="P40" s="15"/>
      <c r="Q40" s="15"/>
      <c r="R40" s="15"/>
      <c r="S40" s="15"/>
      <c r="U40" s="2"/>
    </row>
    <row r="41" spans="2:19" ht="15.75">
      <c r="B41" s="14"/>
      <c r="C41" s="14"/>
      <c r="D41" s="14"/>
      <c r="E41" s="14"/>
      <c r="F41" s="14"/>
      <c r="G41" s="15"/>
      <c r="H41" s="15"/>
      <c r="I41" s="15"/>
      <c r="J41" s="15"/>
      <c r="K41" s="15"/>
      <c r="L41" s="15"/>
      <c r="M41" s="15"/>
      <c r="O41" s="15"/>
      <c r="P41" s="15"/>
      <c r="Q41" s="15"/>
      <c r="R41" s="15"/>
      <c r="S41" s="15"/>
    </row>
    <row r="42" spans="2:19" ht="15.75">
      <c r="B42" s="14"/>
      <c r="C42" s="14"/>
      <c r="D42" s="14"/>
      <c r="E42" s="14"/>
      <c r="F42" s="14"/>
      <c r="G42" s="15"/>
      <c r="H42" s="15"/>
      <c r="I42" s="15"/>
      <c r="J42" s="15"/>
      <c r="K42" s="15"/>
      <c r="L42" s="15"/>
      <c r="M42" s="15"/>
      <c r="O42" s="15"/>
      <c r="P42" s="15"/>
      <c r="Q42" s="15"/>
      <c r="R42" s="15"/>
      <c r="S42" s="15"/>
    </row>
    <row r="43" spans="2:19" ht="15.75">
      <c r="B43" s="14"/>
      <c r="C43" s="14"/>
      <c r="D43" s="14"/>
      <c r="E43" s="14"/>
      <c r="F43" s="14"/>
      <c r="G43" s="15"/>
      <c r="H43" s="15"/>
      <c r="I43" s="15"/>
      <c r="J43" s="15"/>
      <c r="K43" s="15"/>
      <c r="L43" s="15"/>
      <c r="M43" s="15"/>
      <c r="O43" s="15"/>
      <c r="P43" s="15"/>
      <c r="Q43" s="15"/>
      <c r="R43" s="15"/>
      <c r="S43" s="15"/>
    </row>
    <row r="44" spans="2:19" ht="15.75">
      <c r="B44" s="14"/>
      <c r="C44" s="14"/>
      <c r="D44" s="14"/>
      <c r="E44" s="14"/>
      <c r="F44" s="14"/>
      <c r="G44" s="15"/>
      <c r="H44" s="15"/>
      <c r="I44" s="15"/>
      <c r="J44" s="15"/>
      <c r="K44" s="15"/>
      <c r="L44" s="15"/>
      <c r="M44" s="15"/>
      <c r="O44" s="15"/>
      <c r="P44" s="15"/>
      <c r="Q44" s="15"/>
      <c r="R44" s="15"/>
      <c r="S44" s="15"/>
    </row>
    <row r="45" spans="3:17" ht="15.75">
      <c r="C45" s="14"/>
      <c r="D45" s="14"/>
      <c r="G45" s="15"/>
      <c r="H45" s="15"/>
      <c r="P45" s="15"/>
      <c r="Q45" s="15"/>
    </row>
    <row r="46" spans="3:17" ht="15.75">
      <c r="C46" s="14"/>
      <c r="D46" s="14"/>
      <c r="G46" s="15"/>
      <c r="H46" s="15"/>
      <c r="P46" s="15"/>
      <c r="Q46" s="15"/>
    </row>
    <row r="47" spans="3:17" ht="15.75">
      <c r="C47" s="14"/>
      <c r="D47" s="14"/>
      <c r="G47" s="15"/>
      <c r="H47" s="15"/>
      <c r="P47" s="15"/>
      <c r="Q47" s="15"/>
    </row>
    <row r="48" spans="3:17" ht="15.75">
      <c r="C48" s="14"/>
      <c r="D48" s="14"/>
      <c r="G48" s="15"/>
      <c r="H48" s="15"/>
      <c r="P48" s="15"/>
      <c r="Q48" s="15"/>
    </row>
    <row r="49" spans="3:20" ht="15.75">
      <c r="C49" s="14"/>
      <c r="D49" s="14"/>
      <c r="G49" s="15"/>
      <c r="H49" s="15"/>
      <c r="P49" s="15"/>
      <c r="Q49" s="15"/>
      <c r="T49" s="2"/>
    </row>
    <row r="50" spans="3:17" ht="15.75">
      <c r="C50" s="14"/>
      <c r="D50" s="14"/>
      <c r="G50" s="15"/>
      <c r="H50" s="15"/>
      <c r="P50" s="15"/>
      <c r="Q50" s="15"/>
    </row>
    <row r="51" spans="3:17" ht="15.75">
      <c r="C51" s="14"/>
      <c r="D51" s="14"/>
      <c r="G51" s="17"/>
      <c r="H51" s="15"/>
      <c r="P51" s="15"/>
      <c r="Q51" s="15"/>
    </row>
    <row r="52" spans="3:17" ht="15.75">
      <c r="C52" s="17"/>
      <c r="D52" s="14"/>
      <c r="G52" s="15"/>
      <c r="H52" s="15"/>
      <c r="P52" s="17"/>
      <c r="Q52" s="15"/>
    </row>
    <row r="53" spans="3:17" ht="15.75">
      <c r="C53" s="14"/>
      <c r="D53" s="14"/>
      <c r="G53" s="15"/>
      <c r="H53" s="15"/>
      <c r="P53" s="15"/>
      <c r="Q53" s="15"/>
    </row>
    <row r="54" spans="3:17" ht="15.75">
      <c r="C54" s="14"/>
      <c r="D54" s="14"/>
      <c r="G54" s="15"/>
      <c r="H54" s="15"/>
      <c r="P54" s="15"/>
      <c r="Q54" s="15"/>
    </row>
    <row r="55" spans="3:17" ht="15.75">
      <c r="C55" s="14"/>
      <c r="D55" s="14"/>
      <c r="G55" s="15"/>
      <c r="H55" s="15"/>
      <c r="P55" s="15"/>
      <c r="Q55" s="15"/>
    </row>
    <row r="56" spans="3:17" ht="15.75">
      <c r="C56" s="14"/>
      <c r="D56" s="14"/>
      <c r="G56" s="15"/>
      <c r="H56" s="15"/>
      <c r="P56" s="15"/>
      <c r="Q56" s="15"/>
    </row>
    <row r="57" spans="3:17" ht="15.75">
      <c r="C57" s="14"/>
      <c r="D57" s="14"/>
      <c r="G57" s="15"/>
      <c r="H57" s="15"/>
      <c r="P57" s="15"/>
      <c r="Q57" s="15"/>
    </row>
    <row r="58" spans="3:17" ht="15.75">
      <c r="C58" s="14"/>
      <c r="D58" s="14"/>
      <c r="G58" s="15"/>
      <c r="H58" s="15"/>
      <c r="P58" s="15"/>
      <c r="Q58" s="15"/>
    </row>
    <row r="59" spans="3:17" ht="15.75">
      <c r="C59" s="14"/>
      <c r="D59" s="14"/>
      <c r="G59" s="15"/>
      <c r="H59" s="15"/>
      <c r="P59" s="15"/>
      <c r="Q59" s="15"/>
    </row>
    <row r="60" spans="3:17" ht="15.75">
      <c r="C60" s="14"/>
      <c r="D60" s="14"/>
      <c r="G60" s="15"/>
      <c r="H60" s="15"/>
      <c r="P60" s="15"/>
      <c r="Q60" s="15"/>
    </row>
    <row r="61" spans="3:17" ht="15.75">
      <c r="C61" s="14"/>
      <c r="D61" s="14"/>
      <c r="G61" s="15"/>
      <c r="H61" s="15"/>
      <c r="P61" s="15"/>
      <c r="Q61" s="15"/>
    </row>
    <row r="62" spans="3:17" ht="15.75">
      <c r="C62" s="14"/>
      <c r="D62" s="14"/>
      <c r="G62" s="15"/>
      <c r="H62" s="15"/>
      <c r="P62" s="15"/>
      <c r="Q62" s="15"/>
    </row>
    <row r="63" spans="3:17" ht="15.75">
      <c r="C63" s="14"/>
      <c r="D63" s="14"/>
      <c r="G63" s="15"/>
      <c r="H63" s="15"/>
      <c r="P63" s="15"/>
      <c r="Q63" s="15"/>
    </row>
    <row r="64" spans="3:17" ht="15.75">
      <c r="C64" s="14"/>
      <c r="D64" s="14"/>
      <c r="G64" s="15"/>
      <c r="H64" s="15"/>
      <c r="P64" s="15"/>
      <c r="Q64" s="15"/>
    </row>
    <row r="65" spans="3:17" ht="15.75">
      <c r="C65" s="14"/>
      <c r="D65" s="14"/>
      <c r="G65" s="15"/>
      <c r="H65" s="15"/>
      <c r="P65" s="15"/>
      <c r="Q65" s="15"/>
    </row>
    <row r="66" spans="3:17" ht="15.75">
      <c r="C66" s="14"/>
      <c r="D66" s="14"/>
      <c r="G66" s="15"/>
      <c r="H66" s="15"/>
      <c r="P66" s="15"/>
      <c r="Q66" s="15"/>
    </row>
    <row r="67" spans="3:17" ht="15.75">
      <c r="C67" s="14"/>
      <c r="D67" s="14"/>
      <c r="G67" s="15"/>
      <c r="H67" s="15"/>
      <c r="P67" s="15"/>
      <c r="Q67" s="15"/>
    </row>
    <row r="68" spans="3:17" ht="15.75">
      <c r="C68" s="14"/>
      <c r="D68" s="14"/>
      <c r="G68" s="15"/>
      <c r="H68" s="15"/>
      <c r="P68" s="15"/>
      <c r="Q68" s="15"/>
    </row>
    <row r="69" spans="3:17" ht="15.75">
      <c r="C69" s="14"/>
      <c r="D69" s="14"/>
      <c r="E69" s="14"/>
      <c r="G69" s="15"/>
      <c r="H69" s="15"/>
      <c r="P69" s="15"/>
      <c r="Q69" s="15"/>
    </row>
    <row r="70" spans="3:17" ht="15.75">
      <c r="C70" s="14"/>
      <c r="D70" s="14"/>
      <c r="P70" s="15"/>
      <c r="Q70" s="15"/>
    </row>
    <row r="71" ht="15.75">
      <c r="Q71" s="15"/>
    </row>
    <row r="72" ht="15.75">
      <c r="D72" s="14"/>
    </row>
  </sheetData>
  <sheetProtection/>
  <mergeCells count="35">
    <mergeCell ref="A20:M20"/>
    <mergeCell ref="N12:R12"/>
    <mergeCell ref="N20:R20"/>
    <mergeCell ref="R10:R11"/>
    <mergeCell ref="K10:K11"/>
    <mergeCell ref="L10:L11"/>
    <mergeCell ref="N8:N11"/>
    <mergeCell ref="O9:P9"/>
    <mergeCell ref="Q9:R9"/>
    <mergeCell ref="F10:F11"/>
    <mergeCell ref="Q3:R3"/>
    <mergeCell ref="A12:M12"/>
    <mergeCell ref="B8:E8"/>
    <mergeCell ref="I10:I11"/>
    <mergeCell ref="J10:J11"/>
    <mergeCell ref="A5:M5"/>
    <mergeCell ref="A8:A11"/>
    <mergeCell ref="O8:R8"/>
    <mergeCell ref="B9:C9"/>
    <mergeCell ref="D9:E9"/>
    <mergeCell ref="M10:M11"/>
    <mergeCell ref="B10:B11"/>
    <mergeCell ref="C10:C11"/>
    <mergeCell ref="D10:D11"/>
    <mergeCell ref="E10:E11"/>
    <mergeCell ref="O10:O11"/>
    <mergeCell ref="P10:P11"/>
    <mergeCell ref="Q10:Q11"/>
    <mergeCell ref="F8:M8"/>
    <mergeCell ref="F9:G9"/>
    <mergeCell ref="H9:I9"/>
    <mergeCell ref="J9:K9"/>
    <mergeCell ref="L9:M9"/>
    <mergeCell ref="G10:G11"/>
    <mergeCell ref="H10:H11"/>
  </mergeCells>
  <printOptions/>
  <pageMargins left="0.26" right="0.2" top="0.7480314960629921" bottom="0.7480314960629921" header="0.31496062992125984" footer="0.31496062992125984"/>
  <pageSetup fitToWidth="2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mikocziova</dc:creator>
  <cp:keywords/>
  <dc:description/>
  <cp:lastModifiedBy>faltanova</cp:lastModifiedBy>
  <cp:lastPrinted>2009-11-02T17:08:45Z</cp:lastPrinted>
  <dcterms:created xsi:type="dcterms:W3CDTF">2009-10-19T10:06:11Z</dcterms:created>
  <dcterms:modified xsi:type="dcterms:W3CDTF">2009-11-02T17:08:52Z</dcterms:modified>
  <cp:category/>
  <cp:version/>
  <cp:contentType/>
  <cp:contentStatus/>
</cp:coreProperties>
</file>