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3"/>
  </bookViews>
  <sheets>
    <sheet name="OLD 2004-2006" sheetId="1" r:id="rId1"/>
    <sheet name="NEW 2004-2006" sheetId="2" r:id="rId2"/>
    <sheet name="OLD 2006" sheetId="3" r:id="rId3"/>
    <sheet name="NEW 200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<sst xmlns="http://schemas.openxmlformats.org/spreadsheetml/2006/main" count="192" uniqueCount="45">
  <si>
    <t>Verejné zdroje</t>
  </si>
  <si>
    <t>Súkromné zdroje</t>
  </si>
  <si>
    <t>Spolu</t>
  </si>
  <si>
    <t>Národné zdroje</t>
  </si>
  <si>
    <t>ERDF</t>
  </si>
  <si>
    <t>ESF</t>
  </si>
  <si>
    <t>EAGGF</t>
  </si>
  <si>
    <t>FIFG</t>
  </si>
  <si>
    <t>Priorita 1</t>
  </si>
  <si>
    <t>Opatrenie 1.1</t>
  </si>
  <si>
    <t>Opatrenie 1.2</t>
  </si>
  <si>
    <t>Opatrenie 1.3</t>
  </si>
  <si>
    <t>Priorita 2</t>
  </si>
  <si>
    <t>Opatrenie 2.1</t>
  </si>
  <si>
    <t>Opatrenie 2.2</t>
  </si>
  <si>
    <t>Opatrenie 2.3</t>
  </si>
  <si>
    <t>Opatrenie 2.4</t>
  </si>
  <si>
    <t>Priorita 3</t>
  </si>
  <si>
    <t>Opatrenie 3.1</t>
  </si>
  <si>
    <t>Podopatrenie 3.1.1</t>
  </si>
  <si>
    <t>Podopatrenie 3.1.2</t>
  </si>
  <si>
    <t>Podopatrenie 3.1.3</t>
  </si>
  <si>
    <t>Podopatrenie 3.1.4</t>
  </si>
  <si>
    <t>Opatrenie 3.2</t>
  </si>
  <si>
    <t>Opatrenie 3.3</t>
  </si>
  <si>
    <t>Opatrenie 3.4</t>
  </si>
  <si>
    <t>Technická pomoc</t>
  </si>
  <si>
    <t xml:space="preserve">Spolu ERDF </t>
  </si>
  <si>
    <t xml:space="preserve">Spolu ESF </t>
  </si>
  <si>
    <t xml:space="preserve">Spolu EAGGF </t>
  </si>
  <si>
    <t xml:space="preserve">Spolu FIFG </t>
  </si>
  <si>
    <t>v bežných cenách v EUR</t>
  </si>
  <si>
    <t>Priorita/Opatrenie</t>
  </si>
  <si>
    <t>Oblasť</t>
  </si>
  <si>
    <t>intervencie</t>
  </si>
  <si>
    <t xml:space="preserve"> spolu</t>
  </si>
  <si>
    <t>Zdroje ES</t>
  </si>
  <si>
    <t>spolu</t>
  </si>
  <si>
    <t>ŠR</t>
  </si>
  <si>
    <t>Ostatné verejné zdroje</t>
  </si>
  <si>
    <t>Upravený finančný plán podľa priorít a opatrení na rok 2006</t>
  </si>
  <si>
    <t>Upravený finančný plán podľa priorít a opatrení na roky 2004-2006</t>
  </si>
  <si>
    <t>Pôvodné znenie</t>
  </si>
  <si>
    <t>Navrhované znenie</t>
  </si>
  <si>
    <t>Príloha č. 5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</si>
</sst>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5">
    <font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3" fontId="4" fillId="2" borderId="0" xfId="0" applyNumberFormat="1" applyFont="1" applyFill="1" applyAlignment="1">
      <alignment horizontal="righ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7" xfId="0" applyNumberFormat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2" borderId="8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" fontId="3" fillId="2" borderId="5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Alignment="1">
      <alignment horizontal="right" vertical="top" wrapText="1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center" vertical="top" wrapText="1"/>
    </xf>
    <xf numFmtId="14" fontId="3" fillId="2" borderId="5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0" fontId="3" fillId="0" borderId="5" xfId="0" applyFont="1" applyBorder="1" applyAlignment="1">
      <alignment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2" borderId="8" xfId="0" applyFont="1" applyFill="1" applyBorder="1" applyAlignment="1">
      <alignment horizontal="center" vertical="top" wrapText="1"/>
    </xf>
    <xf numFmtId="16" fontId="3" fillId="2" borderId="8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14" fontId="3" fillId="2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/>
    </xf>
    <xf numFmtId="0" fontId="4" fillId="2" borderId="9" xfId="0" applyFont="1" applyFill="1" applyBorder="1" applyAlignment="1">
      <alignment horizontal="center" vertical="top" wrapText="1"/>
    </xf>
    <xf numFmtId="3" fontId="4" fillId="2" borderId="10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3" fillId="2" borderId="8" xfId="0" applyNumberFormat="1" applyFont="1" applyFill="1" applyBorder="1" applyAlignment="1">
      <alignment horizontal="right"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8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oha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y fin plan"/>
    </sheetNames>
    <sheetDataSet>
      <sheetData sheetId="0">
        <row r="121">
          <cell r="C121">
            <v>1052631.5789473683</v>
          </cell>
          <cell r="G121">
            <v>350877.18022636056</v>
          </cell>
        </row>
        <row r="125">
          <cell r="C125">
            <v>-1052631.5789473683</v>
          </cell>
          <cell r="G125">
            <v>-350877.1802263601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5.00390625" style="2" bestFit="1" customWidth="1"/>
    <col min="2" max="2" width="9.125" style="2" customWidth="1"/>
    <col min="3" max="6" width="11.125" style="2" bestFit="1" customWidth="1"/>
    <col min="7" max="9" width="9.125" style="2" customWidth="1"/>
    <col min="10" max="11" width="11.125" style="2" bestFit="1" customWidth="1"/>
    <col min="12" max="16384" width="9.125" style="2" customWidth="1"/>
  </cols>
  <sheetData>
    <row r="1" spans="1:5" ht="12.75">
      <c r="A1" s="59" t="s">
        <v>44</v>
      </c>
      <c r="E1" s="2" t="s">
        <v>42</v>
      </c>
    </row>
    <row r="2" spans="1:13" s="1" customFormat="1" ht="12.75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M2" s="60" t="s">
        <v>31</v>
      </c>
    </row>
    <row r="3" spans="1:13" s="1" customFormat="1" ht="13.5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41"/>
      <c r="M3" s="41"/>
    </row>
    <row r="4" spans="1:13" s="1" customFormat="1" ht="13.5" thickBot="1">
      <c r="A4" s="65" t="s">
        <v>32</v>
      </c>
      <c r="B4" s="3" t="s">
        <v>33</v>
      </c>
      <c r="C4" s="63" t="s">
        <v>2</v>
      </c>
      <c r="D4" s="69" t="s">
        <v>0</v>
      </c>
      <c r="E4" s="70"/>
      <c r="F4" s="70"/>
      <c r="G4" s="70"/>
      <c r="H4" s="70"/>
      <c r="I4" s="70"/>
      <c r="J4" s="70"/>
      <c r="K4" s="70"/>
      <c r="L4" s="71"/>
      <c r="M4" s="63" t="s">
        <v>1</v>
      </c>
    </row>
    <row r="5" spans="1:13" s="1" customFormat="1" ht="13.5" thickBot="1">
      <c r="A5" s="66"/>
      <c r="B5" s="5" t="s">
        <v>34</v>
      </c>
      <c r="C5" s="68"/>
      <c r="D5" s="5" t="s">
        <v>0</v>
      </c>
      <c r="E5" s="69" t="s">
        <v>36</v>
      </c>
      <c r="F5" s="70"/>
      <c r="G5" s="70"/>
      <c r="H5" s="70"/>
      <c r="I5" s="71"/>
      <c r="J5" s="69" t="s">
        <v>3</v>
      </c>
      <c r="K5" s="70"/>
      <c r="L5" s="71"/>
      <c r="M5" s="68"/>
    </row>
    <row r="6" spans="1:13" s="1" customFormat="1" ht="22.5">
      <c r="A6" s="66"/>
      <c r="B6" s="6"/>
      <c r="C6" s="68"/>
      <c r="D6" s="5" t="s">
        <v>35</v>
      </c>
      <c r="E6" s="5" t="s">
        <v>36</v>
      </c>
      <c r="F6" s="63" t="s">
        <v>4</v>
      </c>
      <c r="G6" s="63" t="s">
        <v>5</v>
      </c>
      <c r="H6" s="63" t="s">
        <v>6</v>
      </c>
      <c r="I6" s="63" t="s">
        <v>7</v>
      </c>
      <c r="J6" s="5" t="s">
        <v>3</v>
      </c>
      <c r="K6" s="63" t="s">
        <v>38</v>
      </c>
      <c r="L6" s="63" t="s">
        <v>39</v>
      </c>
      <c r="M6" s="68"/>
    </row>
    <row r="7" spans="1:13" s="1" customFormat="1" ht="13.5" thickBot="1">
      <c r="A7" s="67"/>
      <c r="B7" s="7"/>
      <c r="C7" s="64"/>
      <c r="D7" s="7"/>
      <c r="E7" s="5" t="s">
        <v>35</v>
      </c>
      <c r="F7" s="64"/>
      <c r="G7" s="64"/>
      <c r="H7" s="64"/>
      <c r="I7" s="64"/>
      <c r="J7" s="5" t="s">
        <v>37</v>
      </c>
      <c r="K7" s="64"/>
      <c r="L7" s="64"/>
      <c r="M7" s="64"/>
    </row>
    <row r="8" spans="1:13" s="1" customFormat="1" ht="12.75">
      <c r="A8" s="40" t="s">
        <v>8</v>
      </c>
      <c r="B8" s="9"/>
      <c r="C8" s="10">
        <v>274958660</v>
      </c>
      <c r="D8" s="11">
        <v>274958660</v>
      </c>
      <c r="E8" s="12">
        <v>206218995</v>
      </c>
      <c r="F8" s="13">
        <v>206218995</v>
      </c>
      <c r="G8" s="14"/>
      <c r="H8" s="15"/>
      <c r="I8" s="14"/>
      <c r="J8" s="13">
        <v>68739665</v>
      </c>
      <c r="K8" s="12">
        <v>59470775</v>
      </c>
      <c r="L8" s="16">
        <v>9268889.9</v>
      </c>
      <c r="M8" s="17"/>
    </row>
    <row r="9" spans="1:13" s="1" customFormat="1" ht="12.75">
      <c r="A9" s="19" t="s">
        <v>9</v>
      </c>
      <c r="B9" s="21">
        <v>38720</v>
      </c>
      <c r="C9" s="22">
        <v>89580873</v>
      </c>
      <c r="D9" s="23">
        <v>89580873</v>
      </c>
      <c r="E9" s="22">
        <v>67185655</v>
      </c>
      <c r="F9" s="23">
        <v>67185655</v>
      </c>
      <c r="G9" s="24"/>
      <c r="H9" s="25"/>
      <c r="I9" s="24"/>
      <c r="J9" s="23">
        <v>22395218</v>
      </c>
      <c r="K9" s="22">
        <v>22395218</v>
      </c>
      <c r="L9" s="25"/>
      <c r="M9" s="20"/>
    </row>
    <row r="10" spans="1:13" s="1" customFormat="1" ht="12.75">
      <c r="A10" s="19" t="s">
        <v>10</v>
      </c>
      <c r="B10" s="21">
        <v>38720</v>
      </c>
      <c r="C10" s="22">
        <v>182325538</v>
      </c>
      <c r="D10" s="23">
        <v>182325538</v>
      </c>
      <c r="E10" s="22">
        <v>136744153</v>
      </c>
      <c r="F10" s="23">
        <v>136744153</v>
      </c>
      <c r="G10" s="24"/>
      <c r="H10" s="25"/>
      <c r="I10" s="24"/>
      <c r="J10" s="23">
        <v>45581385</v>
      </c>
      <c r="K10" s="22">
        <v>36465108</v>
      </c>
      <c r="L10" s="26">
        <v>9116276.9</v>
      </c>
      <c r="M10" s="20"/>
    </row>
    <row r="11" spans="1:13" s="1" customFormat="1" ht="12.75">
      <c r="A11" s="19" t="s">
        <v>11</v>
      </c>
      <c r="B11" s="21">
        <v>38720</v>
      </c>
      <c r="C11" s="22">
        <v>3052249</v>
      </c>
      <c r="D11" s="23">
        <v>3052249</v>
      </c>
      <c r="E11" s="22">
        <v>2289187</v>
      </c>
      <c r="F11" s="23">
        <v>2289187</v>
      </c>
      <c r="G11" s="24"/>
      <c r="H11" s="25"/>
      <c r="I11" s="24"/>
      <c r="J11" s="23">
        <v>763062</v>
      </c>
      <c r="K11" s="22">
        <v>610449</v>
      </c>
      <c r="L11" s="26">
        <v>152613</v>
      </c>
      <c r="M11" s="20"/>
    </row>
    <row r="12" spans="1:13" s="1" customFormat="1" ht="12.75">
      <c r="A12" s="27" t="s">
        <v>12</v>
      </c>
      <c r="B12" s="9"/>
      <c r="C12" s="10">
        <v>142995988</v>
      </c>
      <c r="D12" s="11">
        <v>135806246</v>
      </c>
      <c r="E12" s="10">
        <v>96394550</v>
      </c>
      <c r="F12" s="11">
        <v>96394550</v>
      </c>
      <c r="G12" s="28"/>
      <c r="H12" s="29"/>
      <c r="I12" s="28"/>
      <c r="J12" s="11">
        <v>39411696</v>
      </c>
      <c r="K12" s="30">
        <v>33999794</v>
      </c>
      <c r="L12" s="30">
        <v>5411902</v>
      </c>
      <c r="M12" s="30">
        <v>7189742</v>
      </c>
    </row>
    <row r="13" spans="1:13" s="1" customFormat="1" ht="12.75">
      <c r="A13" s="19" t="s">
        <v>13</v>
      </c>
      <c r="B13" s="21">
        <v>38810</v>
      </c>
      <c r="C13" s="22">
        <v>61361514</v>
      </c>
      <c r="D13" s="23">
        <v>61361514</v>
      </c>
      <c r="E13" s="22">
        <v>46021135</v>
      </c>
      <c r="F13" s="23">
        <v>46021135</v>
      </c>
      <c r="G13" s="24"/>
      <c r="H13" s="25"/>
      <c r="I13" s="24"/>
      <c r="J13" s="23">
        <v>15340379</v>
      </c>
      <c r="K13" s="22">
        <v>12272303</v>
      </c>
      <c r="L13" s="23">
        <v>3068076</v>
      </c>
      <c r="M13" s="20"/>
    </row>
    <row r="14" spans="1:13" s="1" customFormat="1" ht="12.75">
      <c r="A14" s="19" t="s">
        <v>14</v>
      </c>
      <c r="B14" s="21">
        <v>38810</v>
      </c>
      <c r="C14" s="22">
        <v>37682088</v>
      </c>
      <c r="D14" s="23">
        <v>34765495</v>
      </c>
      <c r="E14" s="22">
        <v>22835345</v>
      </c>
      <c r="F14" s="23">
        <v>22835345</v>
      </c>
      <c r="G14" s="24"/>
      <c r="H14" s="25"/>
      <c r="I14" s="24"/>
      <c r="J14" s="23">
        <v>11930150</v>
      </c>
      <c r="K14" s="22">
        <v>10724323</v>
      </c>
      <c r="L14" s="23">
        <v>1205827</v>
      </c>
      <c r="M14" s="31">
        <v>2916593</v>
      </c>
    </row>
    <row r="15" spans="1:13" s="1" customFormat="1" ht="12.75">
      <c r="A15" s="19" t="s">
        <v>15</v>
      </c>
      <c r="B15" s="21">
        <v>38810</v>
      </c>
      <c r="C15" s="22">
        <v>36325532</v>
      </c>
      <c r="D15" s="23">
        <v>32052383</v>
      </c>
      <c r="E15" s="22">
        <v>21817929</v>
      </c>
      <c r="F15" s="23">
        <v>21817929</v>
      </c>
      <c r="G15" s="24"/>
      <c r="H15" s="25"/>
      <c r="I15" s="24"/>
      <c r="J15" s="23">
        <v>10234454</v>
      </c>
      <c r="K15" s="22">
        <v>9096455</v>
      </c>
      <c r="L15" s="23">
        <v>1137999</v>
      </c>
      <c r="M15" s="31">
        <v>4273149</v>
      </c>
    </row>
    <row r="16" spans="1:13" s="1" customFormat="1" ht="12.75">
      <c r="A16" s="19" t="s">
        <v>16</v>
      </c>
      <c r="B16" s="21">
        <v>38840</v>
      </c>
      <c r="C16" s="22">
        <v>7626854</v>
      </c>
      <c r="D16" s="23">
        <v>7626854</v>
      </c>
      <c r="E16" s="22">
        <v>5720141</v>
      </c>
      <c r="F16" s="23">
        <v>5720141</v>
      </c>
      <c r="G16" s="24"/>
      <c r="H16" s="25"/>
      <c r="I16" s="24"/>
      <c r="J16" s="23">
        <v>1906713</v>
      </c>
      <c r="K16" s="22">
        <v>1906713</v>
      </c>
      <c r="L16" s="25"/>
      <c r="M16" s="20"/>
    </row>
    <row r="17" spans="1:13" s="1" customFormat="1" ht="12.75">
      <c r="A17" s="27" t="s">
        <v>17</v>
      </c>
      <c r="B17" s="9"/>
      <c r="C17" s="10">
        <v>122314834</v>
      </c>
      <c r="D17" s="11">
        <v>122314834</v>
      </c>
      <c r="E17" s="10">
        <v>95160084</v>
      </c>
      <c r="F17" s="11">
        <v>95160084</v>
      </c>
      <c r="G17" s="28"/>
      <c r="H17" s="29"/>
      <c r="I17" s="28"/>
      <c r="J17" s="11">
        <v>27154750</v>
      </c>
      <c r="K17" s="10">
        <v>21039007</v>
      </c>
      <c r="L17" s="11">
        <v>6115743</v>
      </c>
      <c r="M17" s="17"/>
    </row>
    <row r="18" spans="1:13" s="1" customFormat="1" ht="12.75">
      <c r="A18" s="19" t="s">
        <v>18</v>
      </c>
      <c r="B18" s="21">
        <v>38871</v>
      </c>
      <c r="C18" s="22">
        <v>68479188</v>
      </c>
      <c r="D18" s="23">
        <v>68479188</v>
      </c>
      <c r="E18" s="22">
        <v>54783349</v>
      </c>
      <c r="F18" s="23">
        <v>54783349</v>
      </c>
      <c r="G18" s="24"/>
      <c r="H18" s="25"/>
      <c r="I18" s="24"/>
      <c r="J18" s="23">
        <v>13695839</v>
      </c>
      <c r="K18" s="22">
        <v>10271879</v>
      </c>
      <c r="L18" s="23">
        <v>3423960</v>
      </c>
      <c r="M18" s="20"/>
    </row>
    <row r="19" spans="1:13" s="1" customFormat="1" ht="12.75">
      <c r="A19" s="19" t="s">
        <v>19</v>
      </c>
      <c r="B19" s="32"/>
      <c r="C19" s="22">
        <v>25679870</v>
      </c>
      <c r="D19" s="23">
        <v>25679870</v>
      </c>
      <c r="E19" s="22">
        <v>20543897</v>
      </c>
      <c r="F19" s="23">
        <v>20543897</v>
      </c>
      <c r="G19" s="24"/>
      <c r="H19" s="25"/>
      <c r="I19" s="24"/>
      <c r="J19" s="23">
        <v>5135973</v>
      </c>
      <c r="K19" s="22">
        <v>3851980</v>
      </c>
      <c r="L19" s="23">
        <v>1283993</v>
      </c>
      <c r="M19" s="20"/>
    </row>
    <row r="20" spans="1:13" s="1" customFormat="1" ht="12.75">
      <c r="A20" s="19" t="s">
        <v>20</v>
      </c>
      <c r="B20" s="32"/>
      <c r="C20" s="22">
        <v>25679870</v>
      </c>
      <c r="D20" s="23">
        <v>25679870</v>
      </c>
      <c r="E20" s="22">
        <v>20543897</v>
      </c>
      <c r="F20" s="23">
        <v>20543897</v>
      </c>
      <c r="G20" s="24"/>
      <c r="H20" s="25"/>
      <c r="I20" s="24"/>
      <c r="J20" s="23">
        <v>5135973</v>
      </c>
      <c r="K20" s="22">
        <v>3851980</v>
      </c>
      <c r="L20" s="23">
        <v>1283993</v>
      </c>
      <c r="M20" s="20"/>
    </row>
    <row r="21" spans="1:13" s="1" customFormat="1" ht="12.75">
      <c r="A21" s="19" t="s">
        <v>21</v>
      </c>
      <c r="B21" s="32"/>
      <c r="C21" s="22">
        <v>8559724</v>
      </c>
      <c r="D21" s="23">
        <v>8559724</v>
      </c>
      <c r="E21" s="22">
        <v>6847778</v>
      </c>
      <c r="F21" s="23">
        <v>6847778</v>
      </c>
      <c r="G21" s="24"/>
      <c r="H21" s="25"/>
      <c r="I21" s="24"/>
      <c r="J21" s="23">
        <v>1711946</v>
      </c>
      <c r="K21" s="22">
        <v>1283959</v>
      </c>
      <c r="L21" s="23">
        <v>427987</v>
      </c>
      <c r="M21" s="20"/>
    </row>
    <row r="22" spans="1:13" s="1" customFormat="1" ht="12.75">
      <c r="A22" s="19" t="s">
        <v>22</v>
      </c>
      <c r="B22" s="32"/>
      <c r="C22" s="22">
        <v>8559724</v>
      </c>
      <c r="D22" s="23">
        <v>8559724</v>
      </c>
      <c r="E22" s="22">
        <v>6847777</v>
      </c>
      <c r="F22" s="23">
        <v>6847777</v>
      </c>
      <c r="G22" s="24"/>
      <c r="H22" s="25"/>
      <c r="I22" s="24"/>
      <c r="J22" s="23">
        <v>1711947</v>
      </c>
      <c r="K22" s="22">
        <v>1283960</v>
      </c>
      <c r="L22" s="23">
        <v>427987</v>
      </c>
      <c r="M22" s="20"/>
    </row>
    <row r="23" spans="1:13" s="1" customFormat="1" ht="12.75">
      <c r="A23" s="19" t="s">
        <v>23</v>
      </c>
      <c r="B23" s="33">
        <v>37290</v>
      </c>
      <c r="C23" s="22">
        <v>13702715</v>
      </c>
      <c r="D23" s="23">
        <v>13702715</v>
      </c>
      <c r="E23" s="22">
        <v>10277036</v>
      </c>
      <c r="F23" s="23">
        <v>10277036</v>
      </c>
      <c r="G23" s="24"/>
      <c r="H23" s="25"/>
      <c r="I23" s="24"/>
      <c r="J23" s="23">
        <v>3425679</v>
      </c>
      <c r="K23" s="22">
        <v>2740542</v>
      </c>
      <c r="L23" s="23">
        <v>685137</v>
      </c>
      <c r="M23" s="20"/>
    </row>
    <row r="24" spans="1:13" s="1" customFormat="1" ht="12.75">
      <c r="A24" s="19" t="s">
        <v>24</v>
      </c>
      <c r="B24" s="21">
        <v>38840</v>
      </c>
      <c r="C24" s="22">
        <v>4567070</v>
      </c>
      <c r="D24" s="23">
        <v>4567070</v>
      </c>
      <c r="E24" s="22">
        <v>3425302</v>
      </c>
      <c r="F24" s="23">
        <v>3425302</v>
      </c>
      <c r="G24" s="24"/>
      <c r="H24" s="25"/>
      <c r="I24" s="24"/>
      <c r="J24" s="23">
        <v>1141768</v>
      </c>
      <c r="K24" s="22">
        <v>913414</v>
      </c>
      <c r="L24" s="23">
        <v>228354</v>
      </c>
      <c r="M24" s="20"/>
    </row>
    <row r="25" spans="1:13" s="1" customFormat="1" ht="12.75">
      <c r="A25" s="19" t="s">
        <v>25</v>
      </c>
      <c r="B25" s="21">
        <v>38777</v>
      </c>
      <c r="C25" s="22">
        <v>35565861</v>
      </c>
      <c r="D25" s="23">
        <v>35565861</v>
      </c>
      <c r="E25" s="22">
        <v>26674397</v>
      </c>
      <c r="F25" s="23">
        <v>26674397</v>
      </c>
      <c r="G25" s="24"/>
      <c r="H25" s="25"/>
      <c r="I25" s="24"/>
      <c r="J25" s="23">
        <v>8891464</v>
      </c>
      <c r="K25" s="22">
        <v>7113172</v>
      </c>
      <c r="L25" s="23">
        <v>1778292</v>
      </c>
      <c r="M25" s="20"/>
    </row>
    <row r="26" spans="1:13" s="1" customFormat="1" ht="12.75">
      <c r="A26" s="34" t="s">
        <v>26</v>
      </c>
      <c r="B26" s="35"/>
      <c r="C26" s="10">
        <v>32786432</v>
      </c>
      <c r="D26" s="11">
        <v>32786432</v>
      </c>
      <c r="E26" s="10">
        <v>24589823</v>
      </c>
      <c r="F26" s="11">
        <v>24589823</v>
      </c>
      <c r="G26" s="28"/>
      <c r="H26" s="29"/>
      <c r="I26" s="28"/>
      <c r="J26" s="11">
        <v>8196609</v>
      </c>
      <c r="K26" s="10">
        <v>8196609</v>
      </c>
      <c r="L26" s="29"/>
      <c r="M26" s="17"/>
    </row>
    <row r="27" spans="1:13" ht="12.75">
      <c r="A27" s="19" t="s">
        <v>27</v>
      </c>
      <c r="B27" s="32"/>
      <c r="C27" s="22">
        <v>24589823</v>
      </c>
      <c r="D27" s="25"/>
      <c r="E27" s="22">
        <v>24589823</v>
      </c>
      <c r="F27" s="23">
        <v>24589823</v>
      </c>
      <c r="G27" s="24"/>
      <c r="H27" s="25"/>
      <c r="I27" s="24"/>
      <c r="J27" s="25"/>
      <c r="K27" s="24"/>
      <c r="L27" s="25"/>
      <c r="M27" s="20"/>
    </row>
    <row r="28" spans="1:13" ht="12.75">
      <c r="A28" s="19" t="s">
        <v>28</v>
      </c>
      <c r="B28" s="32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0"/>
    </row>
    <row r="29" spans="1:13" ht="12.75">
      <c r="A29" s="19" t="s">
        <v>29</v>
      </c>
      <c r="B29" s="25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0"/>
    </row>
    <row r="30" spans="1:13" ht="12.75">
      <c r="A30" s="19" t="s">
        <v>30</v>
      </c>
      <c r="B30" s="32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0"/>
    </row>
    <row r="31" spans="1:13" s="1" customFormat="1" ht="13.5" thickBot="1">
      <c r="A31" s="36" t="s">
        <v>2</v>
      </c>
      <c r="B31" s="37"/>
      <c r="C31" s="38">
        <v>573055914</v>
      </c>
      <c r="D31" s="38">
        <v>565866172</v>
      </c>
      <c r="E31" s="38">
        <v>422363452</v>
      </c>
      <c r="F31" s="38">
        <v>422363452</v>
      </c>
      <c r="G31" s="39">
        <v>0</v>
      </c>
      <c r="H31" s="39">
        <v>0</v>
      </c>
      <c r="I31" s="39">
        <v>0</v>
      </c>
      <c r="J31" s="38">
        <v>143502720</v>
      </c>
      <c r="K31" s="38">
        <v>122706185</v>
      </c>
      <c r="L31" s="38">
        <v>20796535</v>
      </c>
      <c r="M31" s="38">
        <v>7189742</v>
      </c>
    </row>
  </sheetData>
  <mergeCells count="13">
    <mergeCell ref="M4:M7"/>
    <mergeCell ref="E5:I5"/>
    <mergeCell ref="J5:L5"/>
    <mergeCell ref="F6:F7"/>
    <mergeCell ref="A2:K3"/>
    <mergeCell ref="L6:L7"/>
    <mergeCell ref="G6:G7"/>
    <mergeCell ref="H6:H7"/>
    <mergeCell ref="I6:I7"/>
    <mergeCell ref="K6:K7"/>
    <mergeCell ref="A4:A7"/>
    <mergeCell ref="C4:C7"/>
    <mergeCell ref="D4:L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C1" sqref="C1"/>
    </sheetView>
  </sheetViews>
  <sheetFormatPr defaultColWidth="9.00390625" defaultRowHeight="12.75"/>
  <cols>
    <col min="1" max="1" width="15.00390625" style="42" bestFit="1" customWidth="1"/>
    <col min="2" max="2" width="9.125" style="42" customWidth="1"/>
    <col min="3" max="6" width="11.125" style="42" bestFit="1" customWidth="1"/>
    <col min="7" max="9" width="9.125" style="42" customWidth="1"/>
    <col min="10" max="11" width="11.125" style="42" bestFit="1" customWidth="1"/>
    <col min="12" max="16384" width="9.125" style="42" customWidth="1"/>
  </cols>
  <sheetData>
    <row r="1" spans="1:5" ht="12.75">
      <c r="A1" s="59" t="s">
        <v>44</v>
      </c>
      <c r="E1" s="42" t="s">
        <v>43</v>
      </c>
    </row>
    <row r="2" spans="1:13" ht="12.75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M2" s="60" t="s">
        <v>31</v>
      </c>
    </row>
    <row r="3" spans="1:13" ht="13.5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41"/>
      <c r="M3" s="41"/>
    </row>
    <row r="4" spans="1:13" ht="13.5" thickBot="1">
      <c r="A4" s="65" t="s">
        <v>32</v>
      </c>
      <c r="B4" s="3" t="s">
        <v>33</v>
      </c>
      <c r="C4" s="63" t="s">
        <v>2</v>
      </c>
      <c r="D4" s="69" t="s">
        <v>0</v>
      </c>
      <c r="E4" s="70"/>
      <c r="F4" s="70"/>
      <c r="G4" s="70"/>
      <c r="H4" s="70"/>
      <c r="I4" s="70"/>
      <c r="J4" s="70"/>
      <c r="K4" s="70"/>
      <c r="L4" s="71"/>
      <c r="M4" s="63" t="s">
        <v>1</v>
      </c>
    </row>
    <row r="5" spans="1:13" ht="13.5" thickBot="1">
      <c r="A5" s="66"/>
      <c r="B5" s="5" t="s">
        <v>34</v>
      </c>
      <c r="C5" s="68"/>
      <c r="D5" s="5" t="s">
        <v>0</v>
      </c>
      <c r="E5" s="69" t="s">
        <v>36</v>
      </c>
      <c r="F5" s="70"/>
      <c r="G5" s="70"/>
      <c r="H5" s="70"/>
      <c r="I5" s="71"/>
      <c r="J5" s="69" t="s">
        <v>3</v>
      </c>
      <c r="K5" s="70"/>
      <c r="L5" s="71"/>
      <c r="M5" s="68"/>
    </row>
    <row r="6" spans="1:13" ht="22.5">
      <c r="A6" s="66"/>
      <c r="B6" s="43"/>
      <c r="C6" s="68"/>
      <c r="D6" s="5" t="s">
        <v>35</v>
      </c>
      <c r="E6" s="5" t="s">
        <v>36</v>
      </c>
      <c r="F6" s="63" t="s">
        <v>4</v>
      </c>
      <c r="G6" s="63" t="s">
        <v>5</v>
      </c>
      <c r="H6" s="63" t="s">
        <v>6</v>
      </c>
      <c r="I6" s="63" t="s">
        <v>7</v>
      </c>
      <c r="J6" s="5" t="s">
        <v>3</v>
      </c>
      <c r="K6" s="63" t="s">
        <v>38</v>
      </c>
      <c r="L6" s="63" t="s">
        <v>39</v>
      </c>
      <c r="M6" s="68"/>
    </row>
    <row r="7" spans="1:13" ht="13.5" thickBot="1">
      <c r="A7" s="67"/>
      <c r="B7" s="44"/>
      <c r="C7" s="64"/>
      <c r="D7" s="44"/>
      <c r="E7" s="5" t="s">
        <v>35</v>
      </c>
      <c r="F7" s="64"/>
      <c r="G7" s="64"/>
      <c r="H7" s="64"/>
      <c r="I7" s="64"/>
      <c r="J7" s="5" t="s">
        <v>37</v>
      </c>
      <c r="K7" s="64"/>
      <c r="L7" s="64"/>
      <c r="M7" s="64"/>
    </row>
    <row r="8" spans="1:13" ht="12.75">
      <c r="A8" s="40" t="s">
        <v>8</v>
      </c>
      <c r="B8" s="45"/>
      <c r="C8" s="13">
        <v>274958660</v>
      </c>
      <c r="D8" s="52">
        <v>274958660</v>
      </c>
      <c r="E8" s="13">
        <v>206218995</v>
      </c>
      <c r="F8" s="13">
        <v>206218995</v>
      </c>
      <c r="G8" s="14"/>
      <c r="H8" s="15"/>
      <c r="I8" s="14"/>
      <c r="J8" s="13">
        <v>68739665</v>
      </c>
      <c r="K8" s="13">
        <v>59470775</v>
      </c>
      <c r="L8" s="16">
        <v>9268889.9</v>
      </c>
      <c r="M8" s="15"/>
    </row>
    <row r="9" spans="1:13" ht="12.75">
      <c r="A9" s="19" t="s">
        <v>9</v>
      </c>
      <c r="B9" s="46">
        <v>38720</v>
      </c>
      <c r="C9" s="23">
        <v>89580873</v>
      </c>
      <c r="D9" s="53">
        <v>89580873</v>
      </c>
      <c r="E9" s="23">
        <v>67185655</v>
      </c>
      <c r="F9" s="23">
        <v>67185655</v>
      </c>
      <c r="G9" s="24"/>
      <c r="H9" s="25"/>
      <c r="I9" s="24"/>
      <c r="J9" s="23">
        <v>22395218</v>
      </c>
      <c r="K9" s="23">
        <v>22395218</v>
      </c>
      <c r="L9" s="25"/>
      <c r="M9" s="25"/>
    </row>
    <row r="10" spans="1:13" ht="12.75">
      <c r="A10" s="19" t="s">
        <v>10</v>
      </c>
      <c r="B10" s="46">
        <v>38720</v>
      </c>
      <c r="C10" s="23">
        <v>182325538</v>
      </c>
      <c r="D10" s="53">
        <v>182325538</v>
      </c>
      <c r="E10" s="23">
        <v>136744153</v>
      </c>
      <c r="F10" s="23">
        <v>136744153</v>
      </c>
      <c r="G10" s="24"/>
      <c r="H10" s="25"/>
      <c r="I10" s="24"/>
      <c r="J10" s="23">
        <v>45581385</v>
      </c>
      <c r="K10" s="23">
        <v>36465108</v>
      </c>
      <c r="L10" s="26">
        <v>9116276.9</v>
      </c>
      <c r="M10" s="25"/>
    </row>
    <row r="11" spans="1:13" ht="12.75">
      <c r="A11" s="19" t="s">
        <v>11</v>
      </c>
      <c r="B11" s="46">
        <v>38720</v>
      </c>
      <c r="C11" s="23">
        <v>3052249</v>
      </c>
      <c r="D11" s="53">
        <v>3052249</v>
      </c>
      <c r="E11" s="23">
        <v>2289187</v>
      </c>
      <c r="F11" s="23">
        <v>2289187</v>
      </c>
      <c r="G11" s="24"/>
      <c r="H11" s="25"/>
      <c r="I11" s="24"/>
      <c r="J11" s="23">
        <v>763062</v>
      </c>
      <c r="K11" s="23">
        <v>610449</v>
      </c>
      <c r="L11" s="26">
        <v>152613</v>
      </c>
      <c r="M11" s="25"/>
    </row>
    <row r="12" spans="1:13" ht="12.75">
      <c r="A12" s="27" t="s">
        <v>12</v>
      </c>
      <c r="B12" s="45"/>
      <c r="C12" s="11">
        <f>SUM(C13:C16)</f>
        <v>144399496.75917372</v>
      </c>
      <c r="D12" s="54">
        <f>SUM(D13:D16)</f>
        <v>137209754.75917372</v>
      </c>
      <c r="E12" s="11">
        <f>SUM(E13:E16)</f>
        <v>97447181.57894737</v>
      </c>
      <c r="F12" s="11">
        <f>SUM(F13:F16)</f>
        <v>97447181.57894737</v>
      </c>
      <c r="G12" s="28"/>
      <c r="H12" s="29"/>
      <c r="I12" s="28"/>
      <c r="J12" s="11">
        <f>SUM(J13:J16)</f>
        <v>39762573.18022636</v>
      </c>
      <c r="K12" s="11">
        <f>SUM(K13:K16)</f>
        <v>34350671.18022636</v>
      </c>
      <c r="L12" s="11">
        <f>SUM(L13:L16)</f>
        <v>5411902</v>
      </c>
      <c r="M12" s="11">
        <f>SUM(M13:M16)</f>
        <v>7189742</v>
      </c>
    </row>
    <row r="13" spans="1:13" ht="12.75">
      <c r="A13" s="19" t="s">
        <v>13</v>
      </c>
      <c r="B13" s="46">
        <v>38810</v>
      </c>
      <c r="C13" s="23">
        <f>D13+M13</f>
        <v>61361514</v>
      </c>
      <c r="D13" s="53">
        <f>E13+J13</f>
        <v>61361514</v>
      </c>
      <c r="E13" s="23">
        <f>F13</f>
        <v>46021135</v>
      </c>
      <c r="F13" s="23">
        <v>46021135</v>
      </c>
      <c r="G13" s="24"/>
      <c r="H13" s="25"/>
      <c r="I13" s="24"/>
      <c r="J13" s="23">
        <f>K13+L13</f>
        <v>15340379</v>
      </c>
      <c r="K13" s="23">
        <f>12272303</f>
        <v>12272303</v>
      </c>
      <c r="L13" s="23">
        <f>3068076</f>
        <v>3068076</v>
      </c>
      <c r="M13" s="25"/>
    </row>
    <row r="14" spans="1:13" ht="12.75">
      <c r="A14" s="19" t="s">
        <v>14</v>
      </c>
      <c r="B14" s="46">
        <v>38810</v>
      </c>
      <c r="C14" s="23">
        <f>D14+M14</f>
        <v>37682088</v>
      </c>
      <c r="D14" s="53">
        <f>E14+J14</f>
        <v>34765495</v>
      </c>
      <c r="E14" s="23">
        <f>F14</f>
        <v>22835345</v>
      </c>
      <c r="F14" s="23">
        <v>22835345</v>
      </c>
      <c r="G14" s="24"/>
      <c r="H14" s="25"/>
      <c r="I14" s="24"/>
      <c r="J14" s="23">
        <f>K14+L14</f>
        <v>11930150</v>
      </c>
      <c r="K14" s="23">
        <f>10724323</f>
        <v>10724323</v>
      </c>
      <c r="L14" s="23">
        <f>1205827</f>
        <v>1205827</v>
      </c>
      <c r="M14" s="23">
        <f>2916593</f>
        <v>2916593</v>
      </c>
    </row>
    <row r="15" spans="1:13" ht="12.75">
      <c r="A15" s="19" t="s">
        <v>15</v>
      </c>
      <c r="B15" s="46">
        <v>38810</v>
      </c>
      <c r="C15" s="23">
        <f>D15+M15</f>
        <v>37729040.75917373</v>
      </c>
      <c r="D15" s="53">
        <f>E15+J15</f>
        <v>33455891.75917373</v>
      </c>
      <c r="E15" s="23">
        <f>F15</f>
        <v>22870560.57894737</v>
      </c>
      <c r="F15" s="23">
        <f>21817929+'[1]Novy fin plan'!$C$121</f>
        <v>22870560.57894737</v>
      </c>
      <c r="G15" s="24"/>
      <c r="H15" s="25"/>
      <c r="I15" s="24"/>
      <c r="J15" s="23">
        <f>K15+L15</f>
        <v>10585331.180226361</v>
      </c>
      <c r="K15" s="23">
        <f>9096455+'[1]Novy fin plan'!$G$121</f>
        <v>9447332.180226361</v>
      </c>
      <c r="L15" s="23">
        <f>1137999</f>
        <v>1137999</v>
      </c>
      <c r="M15" s="23">
        <f>4273149</f>
        <v>4273149</v>
      </c>
    </row>
    <row r="16" spans="1:13" ht="12.75">
      <c r="A16" s="19" t="s">
        <v>16</v>
      </c>
      <c r="B16" s="46">
        <v>38840</v>
      </c>
      <c r="C16" s="23">
        <f>D16+M16</f>
        <v>7626854</v>
      </c>
      <c r="D16" s="53">
        <f>E16+J16</f>
        <v>7626854</v>
      </c>
      <c r="E16" s="23">
        <f>F16</f>
        <v>5720141</v>
      </c>
      <c r="F16" s="23">
        <v>5720141</v>
      </c>
      <c r="G16" s="24"/>
      <c r="H16" s="25"/>
      <c r="I16" s="24"/>
      <c r="J16" s="23">
        <f>K16+L16</f>
        <v>1906713</v>
      </c>
      <c r="K16" s="23">
        <v>1906713</v>
      </c>
      <c r="L16" s="25"/>
      <c r="M16" s="25"/>
    </row>
    <row r="17" spans="1:13" ht="12.75">
      <c r="A17" s="27" t="s">
        <v>17</v>
      </c>
      <c r="B17" s="45"/>
      <c r="C17" s="11">
        <v>122314834</v>
      </c>
      <c r="D17" s="54">
        <v>122314834</v>
      </c>
      <c r="E17" s="11">
        <v>95160084</v>
      </c>
      <c r="F17" s="11">
        <v>95160084</v>
      </c>
      <c r="G17" s="28"/>
      <c r="H17" s="29"/>
      <c r="I17" s="28"/>
      <c r="J17" s="11">
        <v>27154750</v>
      </c>
      <c r="K17" s="11">
        <v>21039007</v>
      </c>
      <c r="L17" s="11">
        <v>6115743</v>
      </c>
      <c r="M17" s="29"/>
    </row>
    <row r="18" spans="1:13" ht="12.75">
      <c r="A18" s="19" t="s">
        <v>18</v>
      </c>
      <c r="B18" s="46">
        <v>38871</v>
      </c>
      <c r="C18" s="23">
        <v>68479188</v>
      </c>
      <c r="D18" s="53">
        <v>68479188</v>
      </c>
      <c r="E18" s="23">
        <v>54783349</v>
      </c>
      <c r="F18" s="23">
        <v>54783349</v>
      </c>
      <c r="G18" s="24"/>
      <c r="H18" s="25"/>
      <c r="I18" s="24"/>
      <c r="J18" s="23">
        <v>13695839</v>
      </c>
      <c r="K18" s="23">
        <v>10271879</v>
      </c>
      <c r="L18" s="23">
        <v>3423960</v>
      </c>
      <c r="M18" s="25"/>
    </row>
    <row r="19" spans="1:13" ht="12.75">
      <c r="A19" s="19" t="s">
        <v>19</v>
      </c>
      <c r="B19" s="47"/>
      <c r="C19" s="23">
        <v>25679870</v>
      </c>
      <c r="D19" s="53">
        <v>25679870</v>
      </c>
      <c r="E19" s="23">
        <v>20543897</v>
      </c>
      <c r="F19" s="23">
        <v>20543897</v>
      </c>
      <c r="G19" s="24"/>
      <c r="H19" s="25"/>
      <c r="I19" s="24"/>
      <c r="J19" s="23">
        <v>5135973</v>
      </c>
      <c r="K19" s="23">
        <v>3851980</v>
      </c>
      <c r="L19" s="23">
        <v>1283993</v>
      </c>
      <c r="M19" s="25"/>
    </row>
    <row r="20" spans="1:13" ht="12.75">
      <c r="A20" s="19" t="s">
        <v>20</v>
      </c>
      <c r="B20" s="47"/>
      <c r="C20" s="23">
        <v>25679870</v>
      </c>
      <c r="D20" s="53">
        <v>25679870</v>
      </c>
      <c r="E20" s="23">
        <v>20543897</v>
      </c>
      <c r="F20" s="23">
        <v>20543897</v>
      </c>
      <c r="G20" s="24"/>
      <c r="H20" s="25"/>
      <c r="I20" s="24"/>
      <c r="J20" s="23">
        <v>5135973</v>
      </c>
      <c r="K20" s="23">
        <v>3851980</v>
      </c>
      <c r="L20" s="23">
        <v>1283993</v>
      </c>
      <c r="M20" s="25"/>
    </row>
    <row r="21" spans="1:13" ht="12.75">
      <c r="A21" s="19" t="s">
        <v>21</v>
      </c>
      <c r="B21" s="47"/>
      <c r="C21" s="23">
        <v>8559724</v>
      </c>
      <c r="D21" s="53">
        <v>8559724</v>
      </c>
      <c r="E21" s="23">
        <v>6847778</v>
      </c>
      <c r="F21" s="23">
        <v>6847778</v>
      </c>
      <c r="G21" s="24"/>
      <c r="H21" s="25"/>
      <c r="I21" s="24"/>
      <c r="J21" s="23">
        <v>1711946</v>
      </c>
      <c r="K21" s="23">
        <v>1283959</v>
      </c>
      <c r="L21" s="23">
        <v>427987</v>
      </c>
      <c r="M21" s="25"/>
    </row>
    <row r="22" spans="1:13" ht="12.75">
      <c r="A22" s="19" t="s">
        <v>22</v>
      </c>
      <c r="B22" s="47"/>
      <c r="C22" s="23">
        <v>8559724</v>
      </c>
      <c r="D22" s="53">
        <v>8559724</v>
      </c>
      <c r="E22" s="23">
        <v>6847777</v>
      </c>
      <c r="F22" s="23">
        <v>6847777</v>
      </c>
      <c r="G22" s="24"/>
      <c r="H22" s="25"/>
      <c r="I22" s="24"/>
      <c r="J22" s="23">
        <v>1711947</v>
      </c>
      <c r="K22" s="23">
        <v>1283960</v>
      </c>
      <c r="L22" s="23">
        <v>427987</v>
      </c>
      <c r="M22" s="25"/>
    </row>
    <row r="23" spans="1:13" ht="12.75">
      <c r="A23" s="19" t="s">
        <v>23</v>
      </c>
      <c r="B23" s="48">
        <v>37290</v>
      </c>
      <c r="C23" s="23">
        <v>13702715</v>
      </c>
      <c r="D23" s="53">
        <v>13702715</v>
      </c>
      <c r="E23" s="23">
        <v>10277036</v>
      </c>
      <c r="F23" s="23">
        <v>10277036</v>
      </c>
      <c r="G23" s="24"/>
      <c r="H23" s="25"/>
      <c r="I23" s="24"/>
      <c r="J23" s="23">
        <v>3425679</v>
      </c>
      <c r="K23" s="23">
        <v>2740542</v>
      </c>
      <c r="L23" s="23">
        <v>685137</v>
      </c>
      <c r="M23" s="25"/>
    </row>
    <row r="24" spans="1:13" ht="12.75">
      <c r="A24" s="19" t="s">
        <v>24</v>
      </c>
      <c r="B24" s="46">
        <v>38840</v>
      </c>
      <c r="C24" s="23">
        <v>4567070</v>
      </c>
      <c r="D24" s="53">
        <v>4567070</v>
      </c>
      <c r="E24" s="23">
        <v>3425302</v>
      </c>
      <c r="F24" s="23">
        <v>3425302</v>
      </c>
      <c r="G24" s="24"/>
      <c r="H24" s="25"/>
      <c r="I24" s="24"/>
      <c r="J24" s="23">
        <v>1141768</v>
      </c>
      <c r="K24" s="23">
        <v>913414</v>
      </c>
      <c r="L24" s="23">
        <v>228354</v>
      </c>
      <c r="M24" s="25"/>
    </row>
    <row r="25" spans="1:13" ht="12.75">
      <c r="A25" s="19" t="s">
        <v>25</v>
      </c>
      <c r="B25" s="46">
        <v>38777</v>
      </c>
      <c r="C25" s="23">
        <v>35565861</v>
      </c>
      <c r="D25" s="53">
        <v>35565861</v>
      </c>
      <c r="E25" s="23">
        <v>26674397</v>
      </c>
      <c r="F25" s="23">
        <v>26674397</v>
      </c>
      <c r="G25" s="24"/>
      <c r="H25" s="25"/>
      <c r="I25" s="24"/>
      <c r="J25" s="23">
        <v>8891464</v>
      </c>
      <c r="K25" s="23">
        <v>7113172</v>
      </c>
      <c r="L25" s="23">
        <v>1778292</v>
      </c>
      <c r="M25" s="25"/>
    </row>
    <row r="26" spans="1:13" ht="12.75">
      <c r="A26" s="34" t="s">
        <v>26</v>
      </c>
      <c r="B26" s="49"/>
      <c r="C26" s="55">
        <f>D26</f>
        <v>31382923.24082627</v>
      </c>
      <c r="D26" s="56">
        <f>E26+J26</f>
        <v>31382923.24082627</v>
      </c>
      <c r="E26" s="55">
        <f>F26</f>
        <v>23537191.42105263</v>
      </c>
      <c r="F26" s="55">
        <f>24589823+'[1]Novy fin plan'!$C$125</f>
        <v>23537191.42105263</v>
      </c>
      <c r="G26" s="57"/>
      <c r="H26" s="58"/>
      <c r="I26" s="57"/>
      <c r="J26" s="55">
        <f>K26</f>
        <v>7845731.81977364</v>
      </c>
      <c r="K26" s="55">
        <f>8196609+'[1]Novy fin plan'!$G$125</f>
        <v>7845731.81977364</v>
      </c>
      <c r="L26" s="29"/>
      <c r="M26" s="29"/>
    </row>
    <row r="27" spans="1:13" ht="12.75">
      <c r="A27" s="19" t="s">
        <v>27</v>
      </c>
      <c r="B27" s="47"/>
      <c r="C27" s="23">
        <f>E27</f>
        <v>23537191.42105263</v>
      </c>
      <c r="D27" s="19"/>
      <c r="E27" s="23">
        <f>F27</f>
        <v>23537191.42105263</v>
      </c>
      <c r="F27" s="23">
        <f>F26</f>
        <v>23537191.42105263</v>
      </c>
      <c r="G27" s="24"/>
      <c r="H27" s="25"/>
      <c r="I27" s="24"/>
      <c r="J27" s="25"/>
      <c r="K27" s="25"/>
      <c r="L27" s="25"/>
      <c r="M27" s="25"/>
    </row>
    <row r="28" spans="1:13" ht="12.75">
      <c r="A28" s="19" t="s">
        <v>28</v>
      </c>
      <c r="B28" s="47"/>
      <c r="C28" s="25"/>
      <c r="D28" s="19"/>
      <c r="E28" s="25"/>
      <c r="F28" s="25"/>
      <c r="G28" s="24"/>
      <c r="H28" s="25"/>
      <c r="I28" s="24"/>
      <c r="J28" s="25"/>
      <c r="K28" s="25"/>
      <c r="L28" s="25"/>
      <c r="M28" s="25"/>
    </row>
    <row r="29" spans="1:13" ht="12.75">
      <c r="A29" s="19" t="s">
        <v>29</v>
      </c>
      <c r="B29" s="19"/>
      <c r="C29" s="25"/>
      <c r="D29" s="19"/>
      <c r="E29" s="25"/>
      <c r="F29" s="25"/>
      <c r="G29" s="24"/>
      <c r="H29" s="25"/>
      <c r="I29" s="24"/>
      <c r="J29" s="25"/>
      <c r="K29" s="25"/>
      <c r="L29" s="25"/>
      <c r="M29" s="25"/>
    </row>
    <row r="30" spans="1:13" ht="12.75">
      <c r="A30" s="19" t="s">
        <v>30</v>
      </c>
      <c r="B30" s="47"/>
      <c r="C30" s="25"/>
      <c r="D30" s="19"/>
      <c r="E30" s="25"/>
      <c r="F30" s="25"/>
      <c r="G30" s="24"/>
      <c r="H30" s="25"/>
      <c r="I30" s="24"/>
      <c r="J30" s="25"/>
      <c r="K30" s="25"/>
      <c r="L30" s="25"/>
      <c r="M30" s="25"/>
    </row>
    <row r="31" spans="1:13" ht="13.5" thickBot="1">
      <c r="A31" s="36" t="s">
        <v>2</v>
      </c>
      <c r="B31" s="50"/>
      <c r="C31" s="51">
        <f>C8+C12+C17+C26</f>
        <v>573055914</v>
      </c>
      <c r="D31" s="51">
        <f>D8+D12+D17+D26</f>
        <v>565866172</v>
      </c>
      <c r="E31" s="51">
        <f>E8+E12+E17+E26</f>
        <v>422363452</v>
      </c>
      <c r="F31" s="51">
        <f>F8+F12+F17+F26</f>
        <v>422363452</v>
      </c>
      <c r="G31" s="51">
        <f aca="true" t="shared" si="0" ref="G31:M31">G8+G12+G17+G26</f>
        <v>0</v>
      </c>
      <c r="H31" s="51">
        <f t="shared" si="0"/>
        <v>0</v>
      </c>
      <c r="I31" s="51">
        <f t="shared" si="0"/>
        <v>0</v>
      </c>
      <c r="J31" s="51">
        <f t="shared" si="0"/>
        <v>143502720</v>
      </c>
      <c r="K31" s="51">
        <f t="shared" si="0"/>
        <v>122706185</v>
      </c>
      <c r="L31" s="51">
        <f t="shared" si="0"/>
        <v>20796534.9</v>
      </c>
      <c r="M31" s="51">
        <f t="shared" si="0"/>
        <v>7189742</v>
      </c>
    </row>
  </sheetData>
  <mergeCells count="13">
    <mergeCell ref="A2:K3"/>
    <mergeCell ref="L6:L7"/>
    <mergeCell ref="G6:G7"/>
    <mergeCell ref="H6:H7"/>
    <mergeCell ref="I6:I7"/>
    <mergeCell ref="K6:K7"/>
    <mergeCell ref="A4:A7"/>
    <mergeCell ref="C4:C7"/>
    <mergeCell ref="D4:L4"/>
    <mergeCell ref="M4:M7"/>
    <mergeCell ref="E5:I5"/>
    <mergeCell ref="J5:L5"/>
    <mergeCell ref="F6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5.00390625" style="2" bestFit="1" customWidth="1"/>
    <col min="2" max="2" width="9.125" style="2" customWidth="1"/>
    <col min="3" max="6" width="11.125" style="2" bestFit="1" customWidth="1"/>
    <col min="7" max="9" width="9.125" style="2" customWidth="1"/>
    <col min="10" max="11" width="11.125" style="2" bestFit="1" customWidth="1"/>
    <col min="12" max="16384" width="9.125" style="2" customWidth="1"/>
  </cols>
  <sheetData>
    <row r="1" spans="1:5" ht="12.75">
      <c r="A1" s="59" t="s">
        <v>44</v>
      </c>
      <c r="E1" s="2" t="s">
        <v>42</v>
      </c>
    </row>
    <row r="2" spans="1:13" ht="12.75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M2" s="60" t="s">
        <v>31</v>
      </c>
    </row>
    <row r="3" spans="1:13" ht="13.5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41"/>
      <c r="M3" s="41"/>
    </row>
    <row r="4" spans="1:13" s="4" customFormat="1" ht="13.5" thickBot="1">
      <c r="A4" s="65" t="s">
        <v>32</v>
      </c>
      <c r="B4" s="3" t="s">
        <v>33</v>
      </c>
      <c r="C4" s="63" t="s">
        <v>2</v>
      </c>
      <c r="D4" s="69" t="s">
        <v>0</v>
      </c>
      <c r="E4" s="70"/>
      <c r="F4" s="70"/>
      <c r="G4" s="70"/>
      <c r="H4" s="70"/>
      <c r="I4" s="70"/>
      <c r="J4" s="70"/>
      <c r="K4" s="70"/>
      <c r="L4" s="71"/>
      <c r="M4" s="63" t="s">
        <v>1</v>
      </c>
    </row>
    <row r="5" spans="1:13" s="4" customFormat="1" ht="13.5" thickBot="1">
      <c r="A5" s="66"/>
      <c r="B5" s="5" t="s">
        <v>34</v>
      </c>
      <c r="C5" s="68"/>
      <c r="D5" s="5" t="s">
        <v>0</v>
      </c>
      <c r="E5" s="69" t="s">
        <v>36</v>
      </c>
      <c r="F5" s="70"/>
      <c r="G5" s="70"/>
      <c r="H5" s="70"/>
      <c r="I5" s="71"/>
      <c r="J5" s="69" t="s">
        <v>3</v>
      </c>
      <c r="K5" s="70"/>
      <c r="L5" s="71"/>
      <c r="M5" s="68"/>
    </row>
    <row r="6" spans="1:13" s="4" customFormat="1" ht="22.5">
      <c r="A6" s="66"/>
      <c r="B6" s="6"/>
      <c r="C6" s="68"/>
      <c r="D6" s="5" t="s">
        <v>35</v>
      </c>
      <c r="E6" s="5" t="s">
        <v>36</v>
      </c>
      <c r="F6" s="63" t="s">
        <v>4</v>
      </c>
      <c r="G6" s="63" t="s">
        <v>5</v>
      </c>
      <c r="H6" s="63" t="s">
        <v>6</v>
      </c>
      <c r="I6" s="63" t="s">
        <v>7</v>
      </c>
      <c r="J6" s="5" t="s">
        <v>3</v>
      </c>
      <c r="K6" s="63" t="s">
        <v>38</v>
      </c>
      <c r="L6" s="63" t="s">
        <v>39</v>
      </c>
      <c r="M6" s="68"/>
    </row>
    <row r="7" spans="1:13" s="4" customFormat="1" ht="13.5" thickBot="1">
      <c r="A7" s="67"/>
      <c r="B7" s="7"/>
      <c r="C7" s="64"/>
      <c r="D7" s="7"/>
      <c r="E7" s="5" t="s">
        <v>35</v>
      </c>
      <c r="F7" s="64"/>
      <c r="G7" s="64"/>
      <c r="H7" s="64"/>
      <c r="I7" s="64"/>
      <c r="J7" s="5" t="s">
        <v>37</v>
      </c>
      <c r="K7" s="64"/>
      <c r="L7" s="64"/>
      <c r="M7" s="64"/>
    </row>
    <row r="8" spans="1:13" s="18" customFormat="1" ht="12.75">
      <c r="A8" s="8" t="s">
        <v>8</v>
      </c>
      <c r="B8" s="9"/>
      <c r="C8" s="10">
        <v>118898173</v>
      </c>
      <c r="D8" s="11">
        <v>118898173</v>
      </c>
      <c r="E8" s="12">
        <v>89173630</v>
      </c>
      <c r="F8" s="13">
        <v>89173630</v>
      </c>
      <c r="G8" s="14"/>
      <c r="H8" s="15"/>
      <c r="I8" s="14"/>
      <c r="J8" s="13">
        <v>29724543</v>
      </c>
      <c r="K8" s="12">
        <v>25716471</v>
      </c>
      <c r="L8" s="16">
        <v>4008071.646</v>
      </c>
      <c r="M8" s="17"/>
    </row>
    <row r="9" spans="1:13" s="4" customFormat="1" ht="12.75">
      <c r="A9" s="19" t="s">
        <v>9</v>
      </c>
      <c r="B9" s="21">
        <v>38720</v>
      </c>
      <c r="C9" s="22">
        <v>38736740</v>
      </c>
      <c r="D9" s="23">
        <v>38736740</v>
      </c>
      <c r="E9" s="22">
        <v>29052555</v>
      </c>
      <c r="F9" s="23">
        <v>29052555</v>
      </c>
      <c r="G9" s="24"/>
      <c r="H9" s="25"/>
      <c r="I9" s="24"/>
      <c r="J9" s="23">
        <v>9684185</v>
      </c>
      <c r="K9" s="22">
        <v>9684185</v>
      </c>
      <c r="L9" s="25"/>
      <c r="M9" s="20"/>
    </row>
    <row r="10" spans="1:13" s="4" customFormat="1" ht="12.75">
      <c r="A10" s="19" t="s">
        <v>10</v>
      </c>
      <c r="B10" s="21">
        <v>38720</v>
      </c>
      <c r="C10" s="22">
        <v>78841573</v>
      </c>
      <c r="D10" s="23">
        <v>78841573</v>
      </c>
      <c r="E10" s="22">
        <v>59131180</v>
      </c>
      <c r="F10" s="23">
        <v>59131180</v>
      </c>
      <c r="G10" s="24"/>
      <c r="H10" s="25"/>
      <c r="I10" s="24"/>
      <c r="J10" s="23">
        <v>19710393</v>
      </c>
      <c r="K10" s="22">
        <v>15768314</v>
      </c>
      <c r="L10" s="26">
        <v>3942078.65</v>
      </c>
      <c r="M10" s="20"/>
    </row>
    <row r="11" spans="1:13" s="4" customFormat="1" ht="12.75">
      <c r="A11" s="19" t="s">
        <v>11</v>
      </c>
      <c r="B11" s="21">
        <v>38720</v>
      </c>
      <c r="C11" s="22">
        <v>1319860</v>
      </c>
      <c r="D11" s="23">
        <v>1319860</v>
      </c>
      <c r="E11" s="22">
        <v>989895</v>
      </c>
      <c r="F11" s="23">
        <v>989895</v>
      </c>
      <c r="G11" s="24"/>
      <c r="H11" s="25"/>
      <c r="I11" s="24"/>
      <c r="J11" s="23">
        <v>329965</v>
      </c>
      <c r="K11" s="22">
        <v>263972</v>
      </c>
      <c r="L11" s="26">
        <v>65992.9958</v>
      </c>
      <c r="M11" s="20"/>
    </row>
    <row r="12" spans="1:13" s="18" customFormat="1" ht="12.75">
      <c r="A12" s="27" t="s">
        <v>12</v>
      </c>
      <c r="B12" s="9"/>
      <c r="C12" s="10">
        <v>61834609</v>
      </c>
      <c r="D12" s="11">
        <v>58725607</v>
      </c>
      <c r="E12" s="10">
        <v>41683124</v>
      </c>
      <c r="F12" s="11">
        <v>41683124</v>
      </c>
      <c r="G12" s="28"/>
      <c r="H12" s="29"/>
      <c r="I12" s="28"/>
      <c r="J12" s="11">
        <v>17042483</v>
      </c>
      <c r="K12" s="30">
        <v>14702259</v>
      </c>
      <c r="L12" s="30">
        <v>2340224</v>
      </c>
      <c r="M12" s="30">
        <v>3109002</v>
      </c>
    </row>
    <row r="13" spans="1:13" s="4" customFormat="1" ht="12.75">
      <c r="A13" s="19" t="s">
        <v>13</v>
      </c>
      <c r="B13" s="21">
        <v>38810</v>
      </c>
      <c r="C13" s="22">
        <v>26534068</v>
      </c>
      <c r="D13" s="23">
        <v>26534068</v>
      </c>
      <c r="E13" s="22">
        <v>19900551</v>
      </c>
      <c r="F13" s="23">
        <v>19900551</v>
      </c>
      <c r="G13" s="24"/>
      <c r="H13" s="25"/>
      <c r="I13" s="24"/>
      <c r="J13" s="23">
        <v>6633517</v>
      </c>
      <c r="K13" s="22">
        <v>5306814</v>
      </c>
      <c r="L13" s="23">
        <v>1326703</v>
      </c>
      <c r="M13" s="20"/>
    </row>
    <row r="14" spans="1:13" s="4" customFormat="1" ht="12.75">
      <c r="A14" s="19" t="s">
        <v>14</v>
      </c>
      <c r="B14" s="21">
        <v>38810</v>
      </c>
      <c r="C14" s="22">
        <v>16294564</v>
      </c>
      <c r="D14" s="23">
        <v>15033365</v>
      </c>
      <c r="E14" s="22">
        <v>9874506</v>
      </c>
      <c r="F14" s="23">
        <v>9874506</v>
      </c>
      <c r="G14" s="24"/>
      <c r="H14" s="25"/>
      <c r="I14" s="24"/>
      <c r="J14" s="23">
        <v>5158859</v>
      </c>
      <c r="K14" s="22">
        <v>4637433</v>
      </c>
      <c r="L14" s="23">
        <v>521426</v>
      </c>
      <c r="M14" s="31">
        <v>1261199</v>
      </c>
    </row>
    <row r="15" spans="1:13" s="4" customFormat="1" ht="12.75">
      <c r="A15" s="19" t="s">
        <v>15</v>
      </c>
      <c r="B15" s="21">
        <v>38810</v>
      </c>
      <c r="C15" s="22">
        <v>15707957</v>
      </c>
      <c r="D15" s="23">
        <v>13860154</v>
      </c>
      <c r="E15" s="22">
        <v>9434552</v>
      </c>
      <c r="F15" s="23">
        <v>9434552</v>
      </c>
      <c r="G15" s="24"/>
      <c r="H15" s="25"/>
      <c r="I15" s="24"/>
      <c r="J15" s="23">
        <v>4425602</v>
      </c>
      <c r="K15" s="22">
        <v>3933507</v>
      </c>
      <c r="L15" s="23">
        <v>492095</v>
      </c>
      <c r="M15" s="31">
        <v>1847803</v>
      </c>
    </row>
    <row r="16" spans="1:13" s="4" customFormat="1" ht="12.75">
      <c r="A16" s="19" t="s">
        <v>16</v>
      </c>
      <c r="B16" s="21">
        <v>38840</v>
      </c>
      <c r="C16" s="22">
        <v>3298020</v>
      </c>
      <c r="D16" s="23">
        <v>3298020</v>
      </c>
      <c r="E16" s="22">
        <v>2473515</v>
      </c>
      <c r="F16" s="23">
        <v>2473515</v>
      </c>
      <c r="G16" s="24"/>
      <c r="H16" s="25"/>
      <c r="I16" s="24"/>
      <c r="J16" s="23">
        <v>824505</v>
      </c>
      <c r="K16" s="22">
        <v>824505</v>
      </c>
      <c r="L16" s="25"/>
      <c r="M16" s="20"/>
    </row>
    <row r="17" spans="1:13" s="18" customFormat="1" ht="12.75">
      <c r="A17" s="27" t="s">
        <v>17</v>
      </c>
      <c r="B17" s="9"/>
      <c r="C17" s="10">
        <v>52891625</v>
      </c>
      <c r="D17" s="11">
        <v>52891625</v>
      </c>
      <c r="E17" s="10">
        <v>41149313</v>
      </c>
      <c r="F17" s="11">
        <v>41149313</v>
      </c>
      <c r="G17" s="28"/>
      <c r="H17" s="29"/>
      <c r="I17" s="28"/>
      <c r="J17" s="11">
        <v>11742312</v>
      </c>
      <c r="K17" s="10">
        <v>9097730</v>
      </c>
      <c r="L17" s="11">
        <v>2644582</v>
      </c>
      <c r="M17" s="17"/>
    </row>
    <row r="18" spans="1:13" s="4" customFormat="1" ht="12.75">
      <c r="A18" s="19" t="s">
        <v>18</v>
      </c>
      <c r="B18" s="21">
        <v>38871</v>
      </c>
      <c r="C18" s="22">
        <v>29611908</v>
      </c>
      <c r="D18" s="23">
        <v>29611908</v>
      </c>
      <c r="E18" s="22">
        <v>23689525</v>
      </c>
      <c r="F18" s="23">
        <v>23689525</v>
      </c>
      <c r="G18" s="24"/>
      <c r="H18" s="25"/>
      <c r="I18" s="24"/>
      <c r="J18" s="23">
        <v>5922383</v>
      </c>
      <c r="K18" s="22">
        <v>4441787</v>
      </c>
      <c r="L18" s="23">
        <v>1480596</v>
      </c>
      <c r="M18" s="20"/>
    </row>
    <row r="19" spans="1:13" s="4" customFormat="1" ht="12.75">
      <c r="A19" s="19" t="s">
        <v>19</v>
      </c>
      <c r="B19" s="32"/>
      <c r="C19" s="22">
        <v>11104541</v>
      </c>
      <c r="D19" s="23">
        <v>11104541</v>
      </c>
      <c r="E19" s="22">
        <v>8883633</v>
      </c>
      <c r="F19" s="23">
        <v>8883633</v>
      </c>
      <c r="G19" s="24"/>
      <c r="H19" s="25"/>
      <c r="I19" s="24"/>
      <c r="J19" s="23">
        <v>2220908</v>
      </c>
      <c r="K19" s="22">
        <v>1665681</v>
      </c>
      <c r="L19" s="23">
        <v>555227</v>
      </c>
      <c r="M19" s="20"/>
    </row>
    <row r="20" spans="1:13" s="4" customFormat="1" ht="12.75">
      <c r="A20" s="19" t="s">
        <v>20</v>
      </c>
      <c r="B20" s="32"/>
      <c r="C20" s="22">
        <v>11104541</v>
      </c>
      <c r="D20" s="23">
        <v>11104541</v>
      </c>
      <c r="E20" s="22">
        <v>8883633</v>
      </c>
      <c r="F20" s="23">
        <v>8883633</v>
      </c>
      <c r="G20" s="24"/>
      <c r="H20" s="25"/>
      <c r="I20" s="24"/>
      <c r="J20" s="23">
        <v>2220908</v>
      </c>
      <c r="K20" s="22">
        <v>1665681</v>
      </c>
      <c r="L20" s="23">
        <v>555227</v>
      </c>
      <c r="M20" s="20"/>
    </row>
    <row r="21" spans="1:13" s="4" customFormat="1" ht="12.75">
      <c r="A21" s="19" t="s">
        <v>21</v>
      </c>
      <c r="B21" s="32"/>
      <c r="C21" s="22">
        <v>3701413</v>
      </c>
      <c r="D21" s="23">
        <v>3701413</v>
      </c>
      <c r="E21" s="22">
        <v>2961130</v>
      </c>
      <c r="F21" s="23">
        <v>2961130</v>
      </c>
      <c r="G21" s="24"/>
      <c r="H21" s="25"/>
      <c r="I21" s="24"/>
      <c r="J21" s="23">
        <v>740283</v>
      </c>
      <c r="K21" s="22">
        <v>555212</v>
      </c>
      <c r="L21" s="23">
        <v>185071</v>
      </c>
      <c r="M21" s="20"/>
    </row>
    <row r="22" spans="1:13" s="4" customFormat="1" ht="12.75">
      <c r="A22" s="19" t="s">
        <v>22</v>
      </c>
      <c r="B22" s="32"/>
      <c r="C22" s="22">
        <v>3701413</v>
      </c>
      <c r="D22" s="23">
        <v>3701413</v>
      </c>
      <c r="E22" s="22">
        <v>2961129</v>
      </c>
      <c r="F22" s="23">
        <v>2961129</v>
      </c>
      <c r="G22" s="24"/>
      <c r="H22" s="25"/>
      <c r="I22" s="24"/>
      <c r="J22" s="23">
        <v>740284</v>
      </c>
      <c r="K22" s="22">
        <v>555213</v>
      </c>
      <c r="L22" s="23">
        <v>185071</v>
      </c>
      <c r="M22" s="20"/>
    </row>
    <row r="23" spans="1:13" s="4" customFormat="1" ht="12.75">
      <c r="A23" s="19" t="s">
        <v>23</v>
      </c>
      <c r="B23" s="33">
        <v>37290</v>
      </c>
      <c r="C23" s="22">
        <v>5925355</v>
      </c>
      <c r="D23" s="23">
        <v>5925355</v>
      </c>
      <c r="E23" s="22">
        <v>4444016</v>
      </c>
      <c r="F23" s="23">
        <v>4444016</v>
      </c>
      <c r="G23" s="24"/>
      <c r="H23" s="25"/>
      <c r="I23" s="24"/>
      <c r="J23" s="23">
        <v>1481339</v>
      </c>
      <c r="K23" s="22">
        <v>1185071</v>
      </c>
      <c r="L23" s="23">
        <v>296268</v>
      </c>
      <c r="M23" s="20"/>
    </row>
    <row r="24" spans="1:13" s="4" customFormat="1" ht="12.75">
      <c r="A24" s="19" t="s">
        <v>24</v>
      </c>
      <c r="B24" s="21">
        <v>38840</v>
      </c>
      <c r="C24" s="22">
        <v>1974901</v>
      </c>
      <c r="D24" s="23">
        <v>1974901</v>
      </c>
      <c r="E24" s="22">
        <v>1481176</v>
      </c>
      <c r="F24" s="23">
        <v>1481176</v>
      </c>
      <c r="G24" s="24"/>
      <c r="H24" s="25"/>
      <c r="I24" s="24"/>
      <c r="J24" s="23">
        <v>493725</v>
      </c>
      <c r="K24" s="22">
        <v>394980</v>
      </c>
      <c r="L24" s="23">
        <v>98745</v>
      </c>
      <c r="M24" s="20"/>
    </row>
    <row r="25" spans="1:13" s="4" customFormat="1" ht="12.75">
      <c r="A25" s="19" t="s">
        <v>25</v>
      </c>
      <c r="B25" s="21">
        <v>38777</v>
      </c>
      <c r="C25" s="22">
        <v>15379461</v>
      </c>
      <c r="D25" s="23">
        <v>15379461</v>
      </c>
      <c r="E25" s="22">
        <v>11534596</v>
      </c>
      <c r="F25" s="23">
        <v>11534596</v>
      </c>
      <c r="G25" s="24"/>
      <c r="H25" s="25"/>
      <c r="I25" s="24"/>
      <c r="J25" s="23">
        <v>3844865</v>
      </c>
      <c r="K25" s="22">
        <v>3075892</v>
      </c>
      <c r="L25" s="23">
        <v>768973</v>
      </c>
      <c r="M25" s="20"/>
    </row>
    <row r="26" spans="1:13" s="18" customFormat="1" ht="12.75">
      <c r="A26" s="34" t="s">
        <v>26</v>
      </c>
      <c r="B26" s="35"/>
      <c r="C26" s="10">
        <v>14177575</v>
      </c>
      <c r="D26" s="11">
        <v>14177575</v>
      </c>
      <c r="E26" s="10">
        <v>10633181</v>
      </c>
      <c r="F26" s="11">
        <v>10633181</v>
      </c>
      <c r="G26" s="28"/>
      <c r="H26" s="29"/>
      <c r="I26" s="28"/>
      <c r="J26" s="11">
        <v>3544394</v>
      </c>
      <c r="K26" s="10">
        <v>3544394</v>
      </c>
      <c r="L26" s="29"/>
      <c r="M26" s="17"/>
    </row>
    <row r="27" spans="1:13" s="4" customFormat="1" ht="12.75">
      <c r="A27" s="19" t="s">
        <v>27</v>
      </c>
      <c r="B27" s="32"/>
      <c r="C27" s="22">
        <v>10633181</v>
      </c>
      <c r="D27" s="25"/>
      <c r="E27" s="22">
        <v>10633181</v>
      </c>
      <c r="F27" s="23">
        <v>10633181</v>
      </c>
      <c r="G27" s="24"/>
      <c r="H27" s="25"/>
      <c r="I27" s="24"/>
      <c r="J27" s="25"/>
      <c r="K27" s="24"/>
      <c r="L27" s="25"/>
      <c r="M27" s="20"/>
    </row>
    <row r="28" spans="1:13" s="4" customFormat="1" ht="12.75">
      <c r="A28" s="19" t="s">
        <v>28</v>
      </c>
      <c r="B28" s="32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0"/>
    </row>
    <row r="29" spans="1:13" s="4" customFormat="1" ht="12.75">
      <c r="A29" s="19" t="s">
        <v>29</v>
      </c>
      <c r="B29" s="25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0"/>
    </row>
    <row r="30" spans="1:13" s="4" customFormat="1" ht="12.75">
      <c r="A30" s="19" t="s">
        <v>30</v>
      </c>
      <c r="B30" s="32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0"/>
    </row>
    <row r="31" spans="1:13" s="18" customFormat="1" ht="13.5" thickBot="1">
      <c r="A31" s="36" t="s">
        <v>2</v>
      </c>
      <c r="B31" s="37"/>
      <c r="C31" s="38">
        <v>247801982</v>
      </c>
      <c r="D31" s="38">
        <v>244692980</v>
      </c>
      <c r="E31" s="38">
        <v>182639248</v>
      </c>
      <c r="F31" s="38">
        <v>182639248</v>
      </c>
      <c r="G31" s="39">
        <v>0</v>
      </c>
      <c r="H31" s="39">
        <v>0</v>
      </c>
      <c r="I31" s="39">
        <v>0</v>
      </c>
      <c r="J31" s="38">
        <v>62053732</v>
      </c>
      <c r="K31" s="38">
        <v>53060854</v>
      </c>
      <c r="L31" s="38">
        <v>8992878</v>
      </c>
      <c r="M31" s="38">
        <v>3109002</v>
      </c>
    </row>
  </sheetData>
  <mergeCells count="13">
    <mergeCell ref="M4:M7"/>
    <mergeCell ref="E5:I5"/>
    <mergeCell ref="J5:L5"/>
    <mergeCell ref="F6:F7"/>
    <mergeCell ref="G6:G7"/>
    <mergeCell ref="H6:H7"/>
    <mergeCell ref="I6:I7"/>
    <mergeCell ref="K6:K7"/>
    <mergeCell ref="L6:L7"/>
    <mergeCell ref="A4:A7"/>
    <mergeCell ref="C4:C7"/>
    <mergeCell ref="D4:L4"/>
    <mergeCell ref="A2:K3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5.00390625" style="42" bestFit="1" customWidth="1"/>
    <col min="2" max="2" width="9.125" style="42" customWidth="1"/>
    <col min="3" max="6" width="11.125" style="42" bestFit="1" customWidth="1"/>
    <col min="7" max="9" width="9.125" style="42" customWidth="1"/>
    <col min="10" max="11" width="11.125" style="42" bestFit="1" customWidth="1"/>
    <col min="12" max="16384" width="9.125" style="42" customWidth="1"/>
  </cols>
  <sheetData>
    <row r="1" spans="1:5" ht="12.75">
      <c r="A1" s="59" t="s">
        <v>44</v>
      </c>
      <c r="E1" s="42" t="s">
        <v>43</v>
      </c>
    </row>
    <row r="2" spans="1:13" ht="12.75">
      <c r="A2" s="61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M2" s="60" t="s">
        <v>31</v>
      </c>
    </row>
    <row r="3" spans="1:13" ht="13.5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41"/>
      <c r="M3" s="41"/>
    </row>
    <row r="4" spans="1:13" ht="13.5" thickBot="1">
      <c r="A4" s="65" t="s">
        <v>32</v>
      </c>
      <c r="B4" s="3" t="s">
        <v>33</v>
      </c>
      <c r="C4" s="63" t="s">
        <v>2</v>
      </c>
      <c r="D4" s="69" t="s">
        <v>0</v>
      </c>
      <c r="E4" s="70"/>
      <c r="F4" s="70"/>
      <c r="G4" s="70"/>
      <c r="H4" s="70"/>
      <c r="I4" s="70"/>
      <c r="J4" s="70"/>
      <c r="K4" s="70"/>
      <c r="L4" s="71"/>
      <c r="M4" s="63" t="s">
        <v>1</v>
      </c>
    </row>
    <row r="5" spans="1:13" ht="13.5" thickBot="1">
      <c r="A5" s="66"/>
      <c r="B5" s="5" t="s">
        <v>34</v>
      </c>
      <c r="C5" s="68"/>
      <c r="D5" s="5" t="s">
        <v>0</v>
      </c>
      <c r="E5" s="69" t="s">
        <v>36</v>
      </c>
      <c r="F5" s="70"/>
      <c r="G5" s="70"/>
      <c r="H5" s="70"/>
      <c r="I5" s="71"/>
      <c r="J5" s="69" t="s">
        <v>3</v>
      </c>
      <c r="K5" s="70"/>
      <c r="L5" s="71"/>
      <c r="M5" s="68"/>
    </row>
    <row r="6" spans="1:13" ht="22.5">
      <c r="A6" s="66"/>
      <c r="B6" s="43"/>
      <c r="C6" s="68"/>
      <c r="D6" s="5" t="s">
        <v>35</v>
      </c>
      <c r="E6" s="5" t="s">
        <v>36</v>
      </c>
      <c r="F6" s="63" t="s">
        <v>4</v>
      </c>
      <c r="G6" s="63" t="s">
        <v>5</v>
      </c>
      <c r="H6" s="63" t="s">
        <v>6</v>
      </c>
      <c r="I6" s="63" t="s">
        <v>7</v>
      </c>
      <c r="J6" s="5" t="s">
        <v>3</v>
      </c>
      <c r="K6" s="63" t="s">
        <v>38</v>
      </c>
      <c r="L6" s="63" t="s">
        <v>39</v>
      </c>
      <c r="M6" s="68"/>
    </row>
    <row r="7" spans="1:13" ht="13.5" thickBot="1">
      <c r="A7" s="67"/>
      <c r="B7" s="44"/>
      <c r="C7" s="64"/>
      <c r="D7" s="44"/>
      <c r="E7" s="5" t="s">
        <v>35</v>
      </c>
      <c r="F7" s="64"/>
      <c r="G7" s="64"/>
      <c r="H7" s="64"/>
      <c r="I7" s="64"/>
      <c r="J7" s="5" t="s">
        <v>37</v>
      </c>
      <c r="K7" s="64"/>
      <c r="L7" s="64"/>
      <c r="M7" s="64"/>
    </row>
    <row r="8" spans="1:13" ht="12.75">
      <c r="A8" s="8" t="s">
        <v>8</v>
      </c>
      <c r="B8" s="9"/>
      <c r="C8" s="10">
        <v>118898173</v>
      </c>
      <c r="D8" s="11">
        <v>118898173</v>
      </c>
      <c r="E8" s="12">
        <v>89173630</v>
      </c>
      <c r="F8" s="13">
        <v>89173630</v>
      </c>
      <c r="G8" s="14"/>
      <c r="H8" s="15"/>
      <c r="I8" s="14"/>
      <c r="J8" s="13">
        <v>29724543</v>
      </c>
      <c r="K8" s="12">
        <v>25716471</v>
      </c>
      <c r="L8" s="16">
        <v>4008071.646</v>
      </c>
      <c r="M8" s="17"/>
    </row>
    <row r="9" spans="1:13" ht="12.75">
      <c r="A9" s="19" t="s">
        <v>9</v>
      </c>
      <c r="B9" s="21">
        <v>38720</v>
      </c>
      <c r="C9" s="22">
        <v>38736740</v>
      </c>
      <c r="D9" s="23">
        <v>38736740</v>
      </c>
      <c r="E9" s="22">
        <v>29052555</v>
      </c>
      <c r="F9" s="23">
        <v>29052555</v>
      </c>
      <c r="G9" s="24"/>
      <c r="H9" s="25"/>
      <c r="I9" s="24"/>
      <c r="J9" s="23">
        <v>9684185</v>
      </c>
      <c r="K9" s="22">
        <v>9684185</v>
      </c>
      <c r="L9" s="25"/>
      <c r="M9" s="20"/>
    </row>
    <row r="10" spans="1:13" ht="12.75">
      <c r="A10" s="19" t="s">
        <v>10</v>
      </c>
      <c r="B10" s="21">
        <v>38720</v>
      </c>
      <c r="C10" s="22">
        <v>78841573</v>
      </c>
      <c r="D10" s="23">
        <v>78841573</v>
      </c>
      <c r="E10" s="22">
        <v>59131180</v>
      </c>
      <c r="F10" s="23">
        <v>59131180</v>
      </c>
      <c r="G10" s="24"/>
      <c r="H10" s="25"/>
      <c r="I10" s="24"/>
      <c r="J10" s="23">
        <v>19710393</v>
      </c>
      <c r="K10" s="22">
        <v>15768314</v>
      </c>
      <c r="L10" s="26">
        <v>3942078.65</v>
      </c>
      <c r="M10" s="20"/>
    </row>
    <row r="11" spans="1:13" ht="12.75">
      <c r="A11" s="19" t="s">
        <v>11</v>
      </c>
      <c r="B11" s="21">
        <v>38720</v>
      </c>
      <c r="C11" s="22">
        <v>1319860</v>
      </c>
      <c r="D11" s="23">
        <v>1319860</v>
      </c>
      <c r="E11" s="22">
        <v>989895</v>
      </c>
      <c r="F11" s="23">
        <v>989895</v>
      </c>
      <c r="G11" s="24"/>
      <c r="H11" s="25"/>
      <c r="I11" s="24"/>
      <c r="J11" s="23">
        <v>329965</v>
      </c>
      <c r="K11" s="22">
        <v>263972</v>
      </c>
      <c r="L11" s="26">
        <v>65992.9958</v>
      </c>
      <c r="M11" s="20"/>
    </row>
    <row r="12" spans="1:13" ht="12.75">
      <c r="A12" s="27" t="s">
        <v>12</v>
      </c>
      <c r="B12" s="9"/>
      <c r="C12" s="11">
        <f>SUM(C13:C16)</f>
        <v>63238117.75917373</v>
      </c>
      <c r="D12" s="54">
        <f>SUM(D13:D16)</f>
        <v>60129115.75917373</v>
      </c>
      <c r="E12" s="11">
        <f>SUM(E13:E16)</f>
        <v>42735755.578947365</v>
      </c>
      <c r="F12" s="11">
        <f>SUM(F13:F16)</f>
        <v>42735755.578947365</v>
      </c>
      <c r="G12" s="28"/>
      <c r="H12" s="29"/>
      <c r="I12" s="28"/>
      <c r="J12" s="11">
        <f>SUM(J13:J16)</f>
        <v>17393360.18022636</v>
      </c>
      <c r="K12" s="11">
        <f>SUM(K13:K16)</f>
        <v>15053136.18022636</v>
      </c>
      <c r="L12" s="11">
        <f>SUM(L13:L16)</f>
        <v>2340224</v>
      </c>
      <c r="M12" s="11">
        <f>SUM(M13:M16)</f>
        <v>3109002</v>
      </c>
    </row>
    <row r="13" spans="1:13" ht="12.75">
      <c r="A13" s="19" t="s">
        <v>13</v>
      </c>
      <c r="B13" s="21">
        <v>38810</v>
      </c>
      <c r="C13" s="23">
        <f>D13+M13</f>
        <v>26534068</v>
      </c>
      <c r="D13" s="53">
        <f>E13+J13</f>
        <v>26534068</v>
      </c>
      <c r="E13" s="23">
        <f>F13</f>
        <v>19900551</v>
      </c>
      <c r="F13" s="23">
        <v>19900551</v>
      </c>
      <c r="G13" s="24"/>
      <c r="H13" s="25"/>
      <c r="I13" s="24"/>
      <c r="J13" s="23">
        <f>K13+L13</f>
        <v>6633517</v>
      </c>
      <c r="K13" s="22">
        <f>5306814</f>
        <v>5306814</v>
      </c>
      <c r="L13" s="23">
        <f>1326703</f>
        <v>1326703</v>
      </c>
      <c r="M13" s="20"/>
    </row>
    <row r="14" spans="1:13" ht="12.75">
      <c r="A14" s="19" t="s">
        <v>14</v>
      </c>
      <c r="B14" s="21">
        <v>38810</v>
      </c>
      <c r="C14" s="23">
        <f>D14+M14</f>
        <v>16294564</v>
      </c>
      <c r="D14" s="53">
        <f>E14+J14</f>
        <v>15033365</v>
      </c>
      <c r="E14" s="23">
        <f>F14</f>
        <v>9874506</v>
      </c>
      <c r="F14" s="23">
        <v>9874506</v>
      </c>
      <c r="G14" s="24"/>
      <c r="H14" s="25"/>
      <c r="I14" s="24"/>
      <c r="J14" s="23">
        <f>K14+L14</f>
        <v>5158859</v>
      </c>
      <c r="K14" s="22">
        <f>4637433</f>
        <v>4637433</v>
      </c>
      <c r="L14" s="23">
        <f>521426</f>
        <v>521426</v>
      </c>
      <c r="M14" s="31">
        <f>1261199</f>
        <v>1261199</v>
      </c>
    </row>
    <row r="15" spans="1:13" ht="12.75">
      <c r="A15" s="19" t="s">
        <v>15</v>
      </c>
      <c r="B15" s="21">
        <v>38810</v>
      </c>
      <c r="C15" s="23">
        <f>D15+M15</f>
        <v>17111465.75917373</v>
      </c>
      <c r="D15" s="53">
        <f>E15+J15</f>
        <v>15263662.759173729</v>
      </c>
      <c r="E15" s="23">
        <f>F15</f>
        <v>10487183.578947369</v>
      </c>
      <c r="F15" s="23">
        <f>9434552+'[1]Novy fin plan'!$C$121</f>
        <v>10487183.578947369</v>
      </c>
      <c r="G15" s="24"/>
      <c r="H15" s="25"/>
      <c r="I15" s="24"/>
      <c r="J15" s="23">
        <f>K15+L15</f>
        <v>4776479.18022636</v>
      </c>
      <c r="K15" s="22">
        <f>3933507+'[1]Novy fin plan'!$G$121</f>
        <v>4284384.18022636</v>
      </c>
      <c r="L15" s="23">
        <f>492095</f>
        <v>492095</v>
      </c>
      <c r="M15" s="31">
        <f>1847803</f>
        <v>1847803</v>
      </c>
    </row>
    <row r="16" spans="1:13" ht="12.75">
      <c r="A16" s="19" t="s">
        <v>16</v>
      </c>
      <c r="B16" s="21">
        <v>38840</v>
      </c>
      <c r="C16" s="23">
        <f>D16+M16</f>
        <v>3298020</v>
      </c>
      <c r="D16" s="53">
        <f>E16+J16</f>
        <v>3298020</v>
      </c>
      <c r="E16" s="23">
        <f>F16</f>
        <v>2473515</v>
      </c>
      <c r="F16" s="23">
        <v>2473515</v>
      </c>
      <c r="G16" s="24"/>
      <c r="H16" s="25"/>
      <c r="I16" s="24"/>
      <c r="J16" s="23">
        <f>K16+L16</f>
        <v>824505</v>
      </c>
      <c r="K16" s="22">
        <v>824505</v>
      </c>
      <c r="L16" s="25"/>
      <c r="M16" s="20"/>
    </row>
    <row r="17" spans="1:13" ht="12.75">
      <c r="A17" s="27" t="s">
        <v>17</v>
      </c>
      <c r="B17" s="9"/>
      <c r="C17" s="10">
        <v>52891625</v>
      </c>
      <c r="D17" s="11">
        <v>52891625</v>
      </c>
      <c r="E17" s="10">
        <v>41149313</v>
      </c>
      <c r="F17" s="11">
        <v>41149313</v>
      </c>
      <c r="G17" s="28"/>
      <c r="H17" s="29"/>
      <c r="I17" s="28"/>
      <c r="J17" s="11">
        <v>11742312</v>
      </c>
      <c r="K17" s="10">
        <v>9097730</v>
      </c>
      <c r="L17" s="11">
        <v>2644582</v>
      </c>
      <c r="M17" s="17"/>
    </row>
    <row r="18" spans="1:13" ht="12.75">
      <c r="A18" s="19" t="s">
        <v>18</v>
      </c>
      <c r="B18" s="21">
        <v>38871</v>
      </c>
      <c r="C18" s="22">
        <v>29611908</v>
      </c>
      <c r="D18" s="23">
        <v>29611908</v>
      </c>
      <c r="E18" s="22">
        <v>23689525</v>
      </c>
      <c r="F18" s="23">
        <v>23689525</v>
      </c>
      <c r="G18" s="24"/>
      <c r="H18" s="25"/>
      <c r="I18" s="24"/>
      <c r="J18" s="23">
        <v>5922383</v>
      </c>
      <c r="K18" s="22">
        <v>4441787</v>
      </c>
      <c r="L18" s="23">
        <v>1480596</v>
      </c>
      <c r="M18" s="20"/>
    </row>
    <row r="19" spans="1:13" ht="12.75">
      <c r="A19" s="19" t="s">
        <v>19</v>
      </c>
      <c r="B19" s="32"/>
      <c r="C19" s="22">
        <v>11104541</v>
      </c>
      <c r="D19" s="23">
        <v>11104541</v>
      </c>
      <c r="E19" s="22">
        <v>8883633</v>
      </c>
      <c r="F19" s="23">
        <v>8883633</v>
      </c>
      <c r="G19" s="24"/>
      <c r="H19" s="25"/>
      <c r="I19" s="24"/>
      <c r="J19" s="23">
        <v>2220908</v>
      </c>
      <c r="K19" s="22">
        <v>1665681</v>
      </c>
      <c r="L19" s="23">
        <v>555227</v>
      </c>
      <c r="M19" s="20"/>
    </row>
    <row r="20" spans="1:13" ht="12.75">
      <c r="A20" s="19" t="s">
        <v>20</v>
      </c>
      <c r="B20" s="32"/>
      <c r="C20" s="22">
        <v>11104541</v>
      </c>
      <c r="D20" s="23">
        <v>11104541</v>
      </c>
      <c r="E20" s="22">
        <v>8883633</v>
      </c>
      <c r="F20" s="23">
        <v>8883633</v>
      </c>
      <c r="G20" s="24"/>
      <c r="H20" s="25"/>
      <c r="I20" s="24"/>
      <c r="J20" s="23">
        <v>2220908</v>
      </c>
      <c r="K20" s="22">
        <v>1665681</v>
      </c>
      <c r="L20" s="23">
        <v>555227</v>
      </c>
      <c r="M20" s="20"/>
    </row>
    <row r="21" spans="1:13" ht="12.75">
      <c r="A21" s="19" t="s">
        <v>21</v>
      </c>
      <c r="B21" s="32"/>
      <c r="C21" s="22">
        <v>3701413</v>
      </c>
      <c r="D21" s="23">
        <v>3701413</v>
      </c>
      <c r="E21" s="22">
        <v>2961130</v>
      </c>
      <c r="F21" s="23">
        <v>2961130</v>
      </c>
      <c r="G21" s="24"/>
      <c r="H21" s="25"/>
      <c r="I21" s="24"/>
      <c r="J21" s="23">
        <v>740283</v>
      </c>
      <c r="K21" s="22">
        <v>555212</v>
      </c>
      <c r="L21" s="23">
        <v>185071</v>
      </c>
      <c r="M21" s="20"/>
    </row>
    <row r="22" spans="1:13" ht="12.75">
      <c r="A22" s="19" t="s">
        <v>22</v>
      </c>
      <c r="B22" s="32"/>
      <c r="C22" s="22">
        <v>3701413</v>
      </c>
      <c r="D22" s="23">
        <v>3701413</v>
      </c>
      <c r="E22" s="22">
        <v>2961129</v>
      </c>
      <c r="F22" s="23">
        <v>2961129</v>
      </c>
      <c r="G22" s="24"/>
      <c r="H22" s="25"/>
      <c r="I22" s="24"/>
      <c r="J22" s="23">
        <v>740284</v>
      </c>
      <c r="K22" s="22">
        <v>555213</v>
      </c>
      <c r="L22" s="23">
        <v>185071</v>
      </c>
      <c r="M22" s="20"/>
    </row>
    <row r="23" spans="1:13" ht="12.75">
      <c r="A23" s="19" t="s">
        <v>23</v>
      </c>
      <c r="B23" s="33">
        <v>37290</v>
      </c>
      <c r="C23" s="22">
        <v>5925355</v>
      </c>
      <c r="D23" s="23">
        <v>5925355</v>
      </c>
      <c r="E23" s="22">
        <v>4444016</v>
      </c>
      <c r="F23" s="23">
        <v>4444016</v>
      </c>
      <c r="G23" s="24"/>
      <c r="H23" s="25"/>
      <c r="I23" s="24"/>
      <c r="J23" s="23">
        <v>1481339</v>
      </c>
      <c r="K23" s="22">
        <v>1185071</v>
      </c>
      <c r="L23" s="23">
        <v>296268</v>
      </c>
      <c r="M23" s="20"/>
    </row>
    <row r="24" spans="1:13" ht="12.75">
      <c r="A24" s="19" t="s">
        <v>24</v>
      </c>
      <c r="B24" s="21">
        <v>38840</v>
      </c>
      <c r="C24" s="22">
        <v>1974901</v>
      </c>
      <c r="D24" s="23">
        <v>1974901</v>
      </c>
      <c r="E24" s="22">
        <v>1481176</v>
      </c>
      <c r="F24" s="23">
        <v>1481176</v>
      </c>
      <c r="G24" s="24"/>
      <c r="H24" s="25"/>
      <c r="I24" s="24"/>
      <c r="J24" s="23">
        <v>493725</v>
      </c>
      <c r="K24" s="22">
        <v>394980</v>
      </c>
      <c r="L24" s="23">
        <v>98745</v>
      </c>
      <c r="M24" s="20"/>
    </row>
    <row r="25" spans="1:13" ht="12.75">
      <c r="A25" s="19" t="s">
        <v>25</v>
      </c>
      <c r="B25" s="21">
        <v>38777</v>
      </c>
      <c r="C25" s="22">
        <v>15379461</v>
      </c>
      <c r="D25" s="23">
        <v>15379461</v>
      </c>
      <c r="E25" s="22">
        <v>11534596</v>
      </c>
      <c r="F25" s="23">
        <v>11534596</v>
      </c>
      <c r="G25" s="24"/>
      <c r="H25" s="25"/>
      <c r="I25" s="24"/>
      <c r="J25" s="23">
        <v>3844865</v>
      </c>
      <c r="K25" s="22">
        <v>3075892</v>
      </c>
      <c r="L25" s="23">
        <v>768973</v>
      </c>
      <c r="M25" s="20"/>
    </row>
    <row r="26" spans="1:13" ht="12.75">
      <c r="A26" s="34" t="s">
        <v>26</v>
      </c>
      <c r="B26" s="35"/>
      <c r="C26" s="55">
        <f>D26</f>
        <v>12774066.240826271</v>
      </c>
      <c r="D26" s="56">
        <f>E26+J26</f>
        <v>12774066.240826271</v>
      </c>
      <c r="E26" s="55">
        <f>F26</f>
        <v>9580549.421052631</v>
      </c>
      <c r="F26" s="11">
        <f>10633181+'[1]Novy fin plan'!$C$125</f>
        <v>9580549.421052631</v>
      </c>
      <c r="G26" s="28"/>
      <c r="H26" s="29"/>
      <c r="I26" s="28"/>
      <c r="J26" s="55">
        <f>K26</f>
        <v>3193516.81977364</v>
      </c>
      <c r="K26" s="10">
        <f>3544394+'[1]Novy fin plan'!$G$125</f>
        <v>3193516.81977364</v>
      </c>
      <c r="L26" s="29"/>
      <c r="M26" s="17"/>
    </row>
    <row r="27" spans="1:13" ht="12.75">
      <c r="A27" s="19" t="s">
        <v>27</v>
      </c>
      <c r="B27" s="32"/>
      <c r="C27" s="23">
        <f>E27</f>
        <v>9580549.421052631</v>
      </c>
      <c r="D27" s="19"/>
      <c r="E27" s="23">
        <f>F27</f>
        <v>9580549.421052631</v>
      </c>
      <c r="F27" s="23">
        <f>F26</f>
        <v>9580549.421052631</v>
      </c>
      <c r="G27" s="24"/>
      <c r="H27" s="25"/>
      <c r="I27" s="24"/>
      <c r="J27" s="25"/>
      <c r="K27" s="24"/>
      <c r="L27" s="25"/>
      <c r="M27" s="20"/>
    </row>
    <row r="28" spans="1:13" ht="12.75">
      <c r="A28" s="19" t="s">
        <v>28</v>
      </c>
      <c r="B28" s="32"/>
      <c r="C28" s="24"/>
      <c r="D28" s="25"/>
      <c r="E28" s="24"/>
      <c r="F28" s="25"/>
      <c r="G28" s="24"/>
      <c r="H28" s="25"/>
      <c r="I28" s="24"/>
      <c r="J28" s="25"/>
      <c r="K28" s="24"/>
      <c r="L28" s="25"/>
      <c r="M28" s="20"/>
    </row>
    <row r="29" spans="1:13" ht="12.75">
      <c r="A29" s="19" t="s">
        <v>29</v>
      </c>
      <c r="B29" s="25"/>
      <c r="C29" s="24"/>
      <c r="D29" s="25"/>
      <c r="E29" s="24"/>
      <c r="F29" s="25"/>
      <c r="G29" s="24"/>
      <c r="H29" s="25"/>
      <c r="I29" s="24"/>
      <c r="J29" s="25"/>
      <c r="K29" s="24"/>
      <c r="L29" s="25"/>
      <c r="M29" s="20"/>
    </row>
    <row r="30" spans="1:13" ht="12.75">
      <c r="A30" s="19" t="s">
        <v>30</v>
      </c>
      <c r="B30" s="32"/>
      <c r="C30" s="24"/>
      <c r="D30" s="25"/>
      <c r="E30" s="24"/>
      <c r="F30" s="25"/>
      <c r="G30" s="24"/>
      <c r="H30" s="25"/>
      <c r="I30" s="24"/>
      <c r="J30" s="25"/>
      <c r="K30" s="24"/>
      <c r="L30" s="25"/>
      <c r="M30" s="20"/>
    </row>
    <row r="31" spans="1:13" ht="13.5" thickBot="1">
      <c r="A31" s="36" t="s">
        <v>2</v>
      </c>
      <c r="B31" s="37"/>
      <c r="C31" s="51">
        <f>C8+C12+C17+C26</f>
        <v>247801982</v>
      </c>
      <c r="D31" s="51">
        <f>D8+D12+D17+D26</f>
        <v>244692980</v>
      </c>
      <c r="E31" s="51">
        <f>E8+E12+E17+E26</f>
        <v>182639248</v>
      </c>
      <c r="F31" s="51">
        <f>F8+F12+F17+F26</f>
        <v>182639248</v>
      </c>
      <c r="G31" s="51">
        <f aca="true" t="shared" si="0" ref="G31:M31">G8+G12+G17+G26</f>
        <v>0</v>
      </c>
      <c r="H31" s="51">
        <f t="shared" si="0"/>
        <v>0</v>
      </c>
      <c r="I31" s="51">
        <f t="shared" si="0"/>
        <v>0</v>
      </c>
      <c r="J31" s="51">
        <f t="shared" si="0"/>
        <v>62053731.99999999</v>
      </c>
      <c r="K31" s="51">
        <f t="shared" si="0"/>
        <v>53060853.99999999</v>
      </c>
      <c r="L31" s="51">
        <f t="shared" si="0"/>
        <v>8992877.646</v>
      </c>
      <c r="M31" s="51">
        <f t="shared" si="0"/>
        <v>3109002</v>
      </c>
    </row>
  </sheetData>
  <mergeCells count="13">
    <mergeCell ref="A4:A7"/>
    <mergeCell ref="C4:C7"/>
    <mergeCell ref="D4:L4"/>
    <mergeCell ref="A2:K3"/>
    <mergeCell ref="M4:M7"/>
    <mergeCell ref="E5:I5"/>
    <mergeCell ref="J5:L5"/>
    <mergeCell ref="F6:F7"/>
    <mergeCell ref="G6:G7"/>
    <mergeCell ref="H6:H7"/>
    <mergeCell ref="I6:I7"/>
    <mergeCell ref="K6:K7"/>
    <mergeCell ref="L6:L7"/>
  </mergeCells>
  <printOptions/>
  <pageMargins left="0.75" right="0.75" top="1" bottom="1" header="0.4921259845" footer="0.492125984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Michal Mrva</cp:lastModifiedBy>
  <cp:lastPrinted>2006-12-07T14:33:48Z</cp:lastPrinted>
  <dcterms:created xsi:type="dcterms:W3CDTF">1997-01-24T11:07:25Z</dcterms:created>
  <dcterms:modified xsi:type="dcterms:W3CDTF">2006-12-07T15:38:57Z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