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firstSheet="1" activeTab="1"/>
  </bookViews>
  <sheets>
    <sheet name="Pomocná tabulka" sheetId="1" r:id="rId1"/>
    <sheet name="Doklady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 SR</author>
    <author>x</author>
  </authors>
  <commentList>
    <comment ref="J13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 +
presun ŠIS z r. 2005+
21mil. Ing. Cebo</t>
        </r>
      </text>
    </comment>
    <comment ref="J24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presu z r. 2005 MV NET</t>
        </r>
      </text>
    </comment>
    <comment ref="I13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zostatok ŠIS z roku 2005</t>
        </r>
      </text>
    </comment>
    <comment ref="I10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zostatok MV NET r.2005</t>
        </r>
      </text>
    </comment>
    <comment ref="I16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presun zo Sitna BV do KV a následne do r.  2006</t>
        </r>
      </text>
    </comment>
    <comment ref="I18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zostatok r. 2005</t>
        </r>
      </text>
    </comment>
    <comment ref="I27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zostatok r.2005</t>
        </r>
      </text>
    </comment>
    <comment ref="H15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15mil. Návrh rozpočtu
5mil. Ing.Cebo</t>
        </r>
      </text>
    </comment>
    <comment ref="H14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25mil. rozpočet 2006</t>
        </r>
      </text>
    </comment>
    <comment ref="H13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15 mil. rozpočet r. 2006
5mil. Ing.Cebo</t>
        </r>
      </text>
    </comment>
    <comment ref="H16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15mil. Rozpočet 2006
15mil. Ing.Cebo</t>
        </r>
      </text>
    </comment>
    <comment ref="H17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</t>
        </r>
      </text>
    </comment>
    <comment ref="H18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20mil. Rozpočet 2006</t>
        </r>
      </text>
    </comment>
    <comment ref="H20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</t>
        </r>
      </text>
    </comment>
    <comment ref="H23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41mil. Ing.Cebo (z 30.mil. pridaných na ŠIS + z 20mil. Pridaných na PKI)(Taxis.DVS,IVES)</t>
        </r>
      </text>
    </comment>
    <comment ref="H32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4,2mil. Ing.Cebo (z 30.mil. pridaných na ŠIS + z 20mil. Pridaných na PKI)(Taxis.DVS,IVES)</t>
        </r>
      </text>
    </comment>
    <comment ref="H30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5mil. Ing.Cebo (z 30.mil. pridaných na ŠIS + z 20mil. Pridaných na PKI)(Taxis.DVS,IVES)</t>
        </r>
      </text>
    </comment>
    <comment ref="H31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</t>
        </r>
      </text>
    </comment>
    <comment ref="H29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20mil. Rozpočet 2006
20mil. Rozpočet 2006 z registra cudz.pol. A MˇU
13,051mil. Ing.Cebo</t>
        </r>
      </text>
    </comment>
    <comment ref="H28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</t>
        </r>
      </text>
    </comment>
    <comment ref="H27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5mil. Rozpočet 2006
15mil.Ing. Cebo</t>
        </r>
      </text>
    </comment>
    <comment ref="J27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návrh UIT+
presun z 2005</t>
        </r>
      </text>
    </comment>
    <comment ref="H10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</t>
        </r>
      </text>
    </comment>
    <comment ref="I29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zostatok z 2005</t>
        </r>
      </text>
    </comment>
    <comment ref="J15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15mil. Návrh rozpočtu
5mil. Ing.Cebo</t>
        </r>
      </text>
    </comment>
    <comment ref="J17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</t>
        </r>
      </text>
    </comment>
    <comment ref="J20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rozpečet 2006</t>
        </r>
      </text>
    </comment>
    <comment ref="J23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41mil. Ing.Cebo (z 30.mil. pridaných na ŠIS + z 20mil. Pridaných na PKI)(Taxis.DVS,IVES)</t>
        </r>
      </text>
    </comment>
    <comment ref="J28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</t>
        </r>
      </text>
    </comment>
    <comment ref="J29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20mil. Rozpočet 2006
20mil. Rozpočet 2006 z registra cudz.pol. A MˇU
13,051mil. Ing.Cebo+19,499mil. 
prevod z 2005,
+20 000 z reg.cudz.pol.</t>
        </r>
      </text>
    </comment>
    <comment ref="J30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5mil. Ing.Cebo (z 30.mil. pridaných na ŠIS + z 20mil. Pridaných na PKI)(Taxis.DVS,IVES)</t>
        </r>
      </text>
    </comment>
    <comment ref="J31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</t>
        </r>
      </text>
    </comment>
    <comment ref="J32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4,2mil. Ing.Cebo (z 30.mil. pridaných na ŠIS + z 20mil. Pridaných na PKI)(Taxis.DVS,IVES)</t>
        </r>
      </text>
    </comment>
    <comment ref="I20" authorId="1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presun z 2005 (Remus presun si dali sami)</t>
        </r>
      </text>
    </comment>
    <comment ref="J14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 +
presun ŠIS z r. 2005+
21mil. Ing. Cebo</t>
        </r>
      </text>
    </comment>
    <comment ref="J16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rozpočet 2006 
presu 46 tis.</t>
        </r>
      </text>
    </comment>
    <comment ref="J18" authorId="0">
      <text>
        <r>
          <rPr>
            <b/>
            <sz val="8"/>
            <rFont val="Tahoma"/>
            <family val="0"/>
          </rPr>
          <t>MV SR:</t>
        </r>
        <r>
          <rPr>
            <sz val="8"/>
            <rFont val="Tahoma"/>
            <family val="0"/>
          </rPr>
          <t xml:space="preserve">
presun z 2005 </t>
        </r>
      </text>
    </comment>
    <comment ref="J10" authorId="1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rozpočet 2006</t>
        </r>
      </text>
    </comment>
  </commentList>
</comments>
</file>

<file path=xl/sharedStrings.xml><?xml version="1.0" encoding="utf-8"?>
<sst xmlns="http://schemas.openxmlformats.org/spreadsheetml/2006/main" count="164" uniqueCount="136">
  <si>
    <t>04A</t>
  </si>
  <si>
    <t>SITNO</t>
  </si>
  <si>
    <t>Investičná výstavba</t>
  </si>
  <si>
    <t>Hospodárska mobilizácia</t>
  </si>
  <si>
    <t>Taxis</t>
  </si>
  <si>
    <t>kód programu/pod-programu/prvku</t>
  </si>
  <si>
    <t>Doklady (spolu)</t>
  </si>
  <si>
    <t>Rezerva na havarijné stavy</t>
  </si>
  <si>
    <t xml:space="preserve">Norský finančný nástroj </t>
  </si>
  <si>
    <t>Norský finačný nástroj prefinacovanie</t>
  </si>
  <si>
    <t>Príspevok EHP</t>
  </si>
  <si>
    <t>Vybavenie poriadkovej polície</t>
  </si>
  <si>
    <t>Obnova leteckého parku</t>
  </si>
  <si>
    <t>Doplnenie leteckého parku</t>
  </si>
  <si>
    <t>Výcvikové stredisko-Stupava</t>
  </si>
  <si>
    <t>ostatné</t>
  </si>
  <si>
    <t>Príspevok EHP prefinacovanie</t>
  </si>
  <si>
    <t>Ostreľovači -výstroj</t>
  </si>
  <si>
    <t>Potápači-výstroj</t>
  </si>
  <si>
    <t>Výcvikové stredisko -mierové misie Pezinok</t>
  </si>
  <si>
    <t>Overovanie pravdovravnosti</t>
  </si>
  <si>
    <t xml:space="preserve">Boj proti terorizmu-Národný akčný plán </t>
  </si>
  <si>
    <t>Komplexný program boja so zločinnosťou</t>
  </si>
  <si>
    <t>Policajní pridelenci</t>
  </si>
  <si>
    <t>Neriešené projekty</t>
  </si>
  <si>
    <t>V prípade schválenia memoranda: gestor OE aZV MV SR</t>
  </si>
  <si>
    <t>Lisabonská stratégia (uzn. 43/2004)</t>
  </si>
  <si>
    <t>08C</t>
  </si>
  <si>
    <t>Automobilová technika</t>
  </si>
  <si>
    <t>Ostatné</t>
  </si>
  <si>
    <t>SVS MV SR spolu</t>
  </si>
  <si>
    <t>HaZZ MV SR spolu</t>
  </si>
  <si>
    <t>Výpočtová technika</t>
  </si>
  <si>
    <t xml:space="preserve">Vypočtová technika </t>
  </si>
  <si>
    <t>Návrh rozpočtu   na rok 2006</t>
  </si>
  <si>
    <t>Rozpis rozpočtu na        rok 2005</t>
  </si>
  <si>
    <t>Schválený rozpočet na rok 2004</t>
  </si>
  <si>
    <t>Schválený rozpočet na rok 2003</t>
  </si>
  <si>
    <t>Polícia</t>
  </si>
  <si>
    <t>kapitálové transfery</t>
  </si>
  <si>
    <t>Analyticko koordinačné centrum (AKC)</t>
  </si>
  <si>
    <t>PHARE</t>
  </si>
  <si>
    <t>Krajské úrady</t>
  </si>
  <si>
    <t>MV SR spolu</t>
  </si>
  <si>
    <t>Rozpočtové organizácie</t>
  </si>
  <si>
    <t>Telekomunikačná technika</t>
  </si>
  <si>
    <t>Schengenský prechodný fond (DPH)</t>
  </si>
  <si>
    <t>Prehľad výdavkov kategórie 700 - Kapitálové výdavky za  rozpočtovú kapitolu MV SR</t>
  </si>
  <si>
    <t>v tom:</t>
  </si>
  <si>
    <t>investičná výstavba</t>
  </si>
  <si>
    <t>MV NET</t>
  </si>
  <si>
    <t>Schengenský informačný systém UIT</t>
  </si>
  <si>
    <t xml:space="preserve">Schengenský informačný systém </t>
  </si>
  <si>
    <t>informačný systém PKI</t>
  </si>
  <si>
    <t>Štrukturovaná kabeláž</t>
  </si>
  <si>
    <t>Modernizácia kom. Infraštruktúry</t>
  </si>
  <si>
    <t>obmena výp. Techniky</t>
  </si>
  <si>
    <t>register cudz. Polície a MÚ</t>
  </si>
  <si>
    <t>obnova výp. techniky</t>
  </si>
  <si>
    <t>711- softvér, licencie</t>
  </si>
  <si>
    <t>IS- autom.kriminalita</t>
  </si>
  <si>
    <t>v tom: (713002-VT)</t>
  </si>
  <si>
    <t>KEÚ</t>
  </si>
  <si>
    <t>kontrola TS cestnej premávky</t>
  </si>
  <si>
    <t>Remus</t>
  </si>
  <si>
    <t>AISP</t>
  </si>
  <si>
    <t>Vypočtová technika (713+711)</t>
  </si>
  <si>
    <t>integrovaný záchranný systém</t>
  </si>
  <si>
    <t>šifrová ochrana</t>
  </si>
  <si>
    <t>ochran inf. technl.</t>
  </si>
  <si>
    <t>výp. technika, obnova, obmena</t>
  </si>
  <si>
    <t>ochrana proti chem zbraniam</t>
  </si>
  <si>
    <t>radiačné monitorovanie</t>
  </si>
  <si>
    <t>humanitárna pomoc</t>
  </si>
  <si>
    <t>koncepcia vyrozumenia a varovania</t>
  </si>
  <si>
    <t>Ostatné (nákup techniky)</t>
  </si>
  <si>
    <t>Dátum: 30.9.2005</t>
  </si>
  <si>
    <t>Návrh rozpočtu   na rok 2007</t>
  </si>
  <si>
    <t>Návrh rozpočtu   na rok 2008</t>
  </si>
  <si>
    <t>MV NET upgrade technológie</t>
  </si>
  <si>
    <t xml:space="preserve">Návrh ÚIT </t>
  </si>
  <si>
    <t>Vyšetrovací denník - HW</t>
  </si>
  <si>
    <t>IVES</t>
  </si>
  <si>
    <t>Presun z 2005</t>
  </si>
  <si>
    <t>Obvodné oddelenia</t>
  </si>
  <si>
    <t>IS - vyšetrovací denník - SW</t>
  </si>
  <si>
    <t>Sumár rozpočtu na rok 2006</t>
  </si>
  <si>
    <t>rozdiel          UIT - SE</t>
  </si>
  <si>
    <t>IS EDO Europol</t>
  </si>
  <si>
    <t>S EDO Interpol</t>
  </si>
  <si>
    <t>Šifrová ochrana ZOBOR</t>
  </si>
  <si>
    <t>v tom :</t>
  </si>
  <si>
    <t>Ú BA</t>
  </si>
  <si>
    <t>IDTS</t>
  </si>
  <si>
    <t>(v tis. Sk)</t>
  </si>
  <si>
    <t xml:space="preserve">Náklady na zavedenie dokladov európskeho formátu </t>
  </si>
  <si>
    <t>Vybudovanie Národného personalizačného centra</t>
  </si>
  <si>
    <t>Jednotné pracoviská vydávania dokladov</t>
  </si>
  <si>
    <t>Výpočtové stredisko v BB</t>
  </si>
  <si>
    <t>Register obyvateľov a správne agendy</t>
  </si>
  <si>
    <t>Rozšírenie komunikačnej infraštruktúry JP (80 prípojných miest)</t>
  </si>
  <si>
    <t>Informačný systém evidencie vozidiel - IS EVO</t>
  </si>
  <si>
    <t>Informačný systém FADO</t>
  </si>
  <si>
    <t>BIOMETRIA</t>
  </si>
  <si>
    <t>Ďalšie podporné projekty</t>
  </si>
  <si>
    <t>1. Vodičské preukazy</t>
  </si>
  <si>
    <t>2. Víza</t>
  </si>
  <si>
    <t xml:space="preserve"> </t>
  </si>
  <si>
    <t>3. Povolenie na pobyt - ID karta</t>
  </si>
  <si>
    <t>4. Povolenie na pobyt - nálepka</t>
  </si>
  <si>
    <t>5. Európsky zbrojný pas</t>
  </si>
  <si>
    <t>6. Cestovný pas formátu EÚ (bez biometrie)</t>
  </si>
  <si>
    <t>7. Občiansky preukaz - ID karta</t>
  </si>
  <si>
    <t>8. Cestovný pas formáctu EÚ (vrátane biometrie)</t>
  </si>
  <si>
    <t>9.Osvedčenie o evidencii vozidla (zabezpečuje MDPT SR)</t>
  </si>
  <si>
    <t>Ostatné výdavky (fólie, puzdrá, zbrojný preukaz, medz.vod.preukaz...</t>
  </si>
  <si>
    <t>Výdavky na osobné doklady na roky 2004- 2008</t>
  </si>
  <si>
    <t>kategória 620 - odvody.....</t>
  </si>
  <si>
    <t>kategória 630 - tovary a služby</t>
  </si>
  <si>
    <t>kategória 700 - kapitálové výdavky</t>
  </si>
  <si>
    <t>presun z roku 2005 do roku 2006</t>
  </si>
  <si>
    <t>kategória 610 - mzdy platy, .....</t>
  </si>
  <si>
    <t>požiadavka na navýšenie rozpočtu</t>
  </si>
  <si>
    <t>návrh rozpočtu v zmysle uzn. vl. SR č. 790/2005</t>
  </si>
  <si>
    <t>kategória 630 - tovary a služby (vrátane čistopisov)</t>
  </si>
  <si>
    <r>
      <t>náklady na zmenu systému - vstupné spolu (</t>
    </r>
    <r>
      <rPr>
        <sz val="8"/>
        <rFont val="Arial"/>
        <family val="2"/>
      </rPr>
      <t>bez čistopisov)</t>
    </r>
  </si>
  <si>
    <r>
      <t xml:space="preserve">náklady spolu </t>
    </r>
    <r>
      <rPr>
        <sz val="11"/>
        <rFont val="Arial"/>
        <family val="0"/>
      </rPr>
      <t xml:space="preserve">  </t>
    </r>
    <r>
      <rPr>
        <sz val="10"/>
        <rFont val="Arial"/>
        <family val="2"/>
      </rPr>
      <t>(čistopisy + vstupy a projekty+mzdové výdavky)</t>
    </r>
  </si>
  <si>
    <t>rozpočet</t>
  </si>
  <si>
    <t xml:space="preserve">rozpočet  po presune </t>
  </si>
  <si>
    <t>spolu</t>
  </si>
  <si>
    <t>Náklady</t>
  </si>
  <si>
    <t>celkom</t>
  </si>
  <si>
    <t xml:space="preserve">Náklady na nákup čistopisov </t>
  </si>
  <si>
    <t>z toho:</t>
  </si>
  <si>
    <t>skutočnosť k 31.12.</t>
  </si>
  <si>
    <t xml:space="preserve"> Tabuľka č. 2 MV SR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</si>
</sst>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8"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20" applyFont="1" applyBorder="1">
      <alignment/>
      <protection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11" fillId="0" borderId="0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9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9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0" fontId="12" fillId="2" borderId="7" xfId="0" applyFont="1" applyFill="1" applyBorder="1" applyAlignment="1">
      <alignment/>
    </xf>
    <xf numFmtId="3" fontId="17" fillId="0" borderId="8" xfId="0" applyNumberFormat="1" applyFont="1" applyBorder="1" applyAlignment="1">
      <alignment vertical="top" wrapText="1"/>
    </xf>
    <xf numFmtId="3" fontId="17" fillId="0" borderId="9" xfId="0" applyNumberFormat="1" applyFont="1" applyBorder="1" applyAlignment="1">
      <alignment vertical="top" wrapText="1"/>
    </xf>
    <xf numFmtId="3" fontId="17" fillId="0" borderId="10" xfId="0" applyNumberFormat="1" applyFont="1" applyFill="1" applyBorder="1" applyAlignment="1">
      <alignment vertical="top" wrapText="1"/>
    </xf>
    <xf numFmtId="3" fontId="17" fillId="0" borderId="11" xfId="0" applyNumberFormat="1" applyFont="1" applyBorder="1" applyAlignment="1">
      <alignment vertical="top" wrapText="1"/>
    </xf>
    <xf numFmtId="3" fontId="17" fillId="0" borderId="12" xfId="0" applyNumberFormat="1" applyFont="1" applyBorder="1" applyAlignment="1">
      <alignment vertical="top" wrapText="1"/>
    </xf>
    <xf numFmtId="49" fontId="15" fillId="0" borderId="9" xfId="0" applyNumberFormat="1" applyFont="1" applyFill="1" applyBorder="1" applyAlignment="1">
      <alignment vertical="top" wrapText="1"/>
    </xf>
    <xf numFmtId="3" fontId="15" fillId="0" borderId="8" xfId="0" applyNumberFormat="1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3" fontId="15" fillId="0" borderId="9" xfId="0" applyNumberFormat="1" applyFont="1" applyFill="1" applyBorder="1" applyAlignment="1">
      <alignment vertical="top" wrapText="1"/>
    </xf>
    <xf numFmtId="49" fontId="15" fillId="0" borderId="9" xfId="0" applyNumberFormat="1" applyFont="1" applyBorder="1" applyAlignment="1">
      <alignment vertical="top" wrapText="1"/>
    </xf>
    <xf numFmtId="3" fontId="17" fillId="0" borderId="9" xfId="0" applyNumberFormat="1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vertical="top" wrapText="1"/>
    </xf>
    <xf numFmtId="3" fontId="15" fillId="0" borderId="14" xfId="0" applyNumberFormat="1" applyFont="1" applyFill="1" applyBorder="1" applyAlignment="1">
      <alignment vertical="top" wrapText="1"/>
    </xf>
    <xf numFmtId="3" fontId="17" fillId="0" borderId="13" xfId="0" applyNumberFormat="1" applyFont="1" applyFill="1" applyBorder="1" applyAlignment="1">
      <alignment vertical="top" wrapText="1"/>
    </xf>
    <xf numFmtId="3" fontId="17" fillId="0" borderId="8" xfId="0" applyNumberFormat="1" applyFont="1" applyFill="1" applyBorder="1" applyAlignment="1">
      <alignment vertical="top" wrapText="1"/>
    </xf>
    <xf numFmtId="49" fontId="15" fillId="0" borderId="12" xfId="0" applyNumberFormat="1" applyFont="1" applyBorder="1" applyAlignment="1">
      <alignment vertical="top" wrapText="1"/>
    </xf>
    <xf numFmtId="3" fontId="17" fillId="0" borderId="15" xfId="0" applyNumberFormat="1" applyFont="1" applyFill="1" applyBorder="1" applyAlignment="1">
      <alignment vertical="top" wrapText="1"/>
    </xf>
    <xf numFmtId="3" fontId="17" fillId="0" borderId="14" xfId="0" applyNumberFormat="1" applyFont="1" applyBorder="1" applyAlignment="1">
      <alignment vertical="top" wrapText="1"/>
    </xf>
    <xf numFmtId="3" fontId="17" fillId="0" borderId="13" xfId="0" applyNumberFormat="1" applyFont="1" applyBorder="1" applyAlignment="1">
      <alignment vertical="top" wrapText="1"/>
    </xf>
    <xf numFmtId="3" fontId="19" fillId="2" borderId="16" xfId="0" applyNumberFormat="1" applyFont="1" applyFill="1" applyBorder="1" applyAlignment="1">
      <alignment vertical="top" wrapText="1"/>
    </xf>
    <xf numFmtId="3" fontId="12" fillId="2" borderId="6" xfId="0" applyNumberFormat="1" applyFont="1" applyFill="1" applyBorder="1" applyAlignment="1">
      <alignment vertical="top" wrapText="1"/>
    </xf>
    <xf numFmtId="3" fontId="12" fillId="2" borderId="7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Alignment="1">
      <alignment/>
    </xf>
    <xf numFmtId="3" fontId="15" fillId="0" borderId="15" xfId="0" applyNumberFormat="1" applyFont="1" applyFill="1" applyBorder="1" applyAlignment="1">
      <alignment vertical="top" wrapText="1"/>
    </xf>
    <xf numFmtId="3" fontId="15" fillId="0" borderId="12" xfId="0" applyNumberFormat="1" applyFont="1" applyFill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3" fontId="19" fillId="2" borderId="7" xfId="0" applyNumberFormat="1" applyFont="1" applyFill="1" applyBorder="1" applyAlignment="1">
      <alignment vertical="top" wrapText="1"/>
    </xf>
    <xf numFmtId="3" fontId="15" fillId="0" borderId="13" xfId="0" applyNumberFormat="1" applyFont="1" applyFill="1" applyBorder="1" applyAlignment="1">
      <alignment vertical="top" wrapText="1"/>
    </xf>
    <xf numFmtId="3" fontId="17" fillId="0" borderId="12" xfId="0" applyNumberFormat="1" applyFont="1" applyFill="1" applyBorder="1" applyAlignment="1">
      <alignment vertical="top" wrapText="1"/>
    </xf>
    <xf numFmtId="3" fontId="17" fillId="0" borderId="17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3" fontId="12" fillId="0" borderId="17" xfId="0" applyNumberFormat="1" applyFont="1" applyFill="1" applyBorder="1" applyAlignment="1">
      <alignment vertical="top" wrapText="1"/>
    </xf>
    <xf numFmtId="0" fontId="13" fillId="3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49" fontId="15" fillId="0" borderId="17" xfId="0" applyNumberFormat="1" applyFont="1" applyBorder="1" applyAlignment="1">
      <alignment vertical="top" wrapText="1"/>
    </xf>
    <xf numFmtId="3" fontId="19" fillId="0" borderId="11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 wrapText="1"/>
    </xf>
    <xf numFmtId="3" fontId="17" fillId="0" borderId="20" xfId="0" applyNumberFormat="1" applyFont="1" applyFill="1" applyBorder="1" applyAlignment="1">
      <alignment vertical="top" wrapText="1"/>
    </xf>
    <xf numFmtId="3" fontId="17" fillId="0" borderId="21" xfId="0" applyNumberFormat="1" applyFont="1" applyFill="1" applyBorder="1" applyAlignment="1">
      <alignment vertical="top" wrapText="1"/>
    </xf>
    <xf numFmtId="3" fontId="17" fillId="0" borderId="22" xfId="0" applyNumberFormat="1" applyFont="1" applyFill="1" applyBorder="1" applyAlignment="1">
      <alignment vertical="top" wrapText="1"/>
    </xf>
    <xf numFmtId="3" fontId="17" fillId="0" borderId="23" xfId="0" applyNumberFormat="1" applyFont="1" applyFill="1" applyBorder="1" applyAlignment="1">
      <alignment vertical="top" wrapText="1"/>
    </xf>
    <xf numFmtId="3" fontId="19" fillId="0" borderId="21" xfId="0" applyNumberFormat="1" applyFont="1" applyFill="1" applyBorder="1" applyAlignment="1">
      <alignment vertical="top" wrapText="1"/>
    </xf>
    <xf numFmtId="3" fontId="19" fillId="2" borderId="18" xfId="0" applyNumberFormat="1" applyFont="1" applyFill="1" applyBorder="1" applyAlignment="1">
      <alignment vertical="top" wrapText="1"/>
    </xf>
    <xf numFmtId="0" fontId="2" fillId="0" borderId="24" xfId="0" applyFont="1" applyBorder="1" applyAlignment="1">
      <alignment/>
    </xf>
    <xf numFmtId="49" fontId="15" fillId="0" borderId="25" xfId="0" applyNumberFormat="1" applyFont="1" applyBorder="1" applyAlignment="1">
      <alignment vertical="top" wrapText="1"/>
    </xf>
    <xf numFmtId="3" fontId="15" fillId="0" borderId="26" xfId="0" applyNumberFormat="1" applyFont="1" applyFill="1" applyBorder="1" applyAlignment="1">
      <alignment vertical="top" wrapText="1"/>
    </xf>
    <xf numFmtId="3" fontId="15" fillId="0" borderId="25" xfId="0" applyNumberFormat="1" applyFont="1" applyFill="1" applyBorder="1" applyAlignment="1">
      <alignment vertical="top" wrapText="1"/>
    </xf>
    <xf numFmtId="3" fontId="17" fillId="0" borderId="27" xfId="0" applyNumberFormat="1" applyFont="1" applyFill="1" applyBorder="1" applyAlignment="1">
      <alignment vertical="top" wrapText="1"/>
    </xf>
    <xf numFmtId="3" fontId="12" fillId="0" borderId="28" xfId="0" applyNumberFormat="1" applyFont="1" applyFill="1" applyBorder="1" applyAlignment="1">
      <alignment vertical="top" wrapText="1"/>
    </xf>
    <xf numFmtId="3" fontId="17" fillId="0" borderId="25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3" fontId="15" fillId="0" borderId="17" xfId="0" applyNumberFormat="1" applyFont="1" applyFill="1" applyBorder="1" applyAlignment="1">
      <alignment vertical="top" wrapText="1"/>
    </xf>
    <xf numFmtId="49" fontId="18" fillId="0" borderId="17" xfId="0" applyNumberFormat="1" applyFont="1" applyBorder="1" applyAlignment="1">
      <alignment vertical="top" wrapText="1"/>
    </xf>
    <xf numFmtId="49" fontId="18" fillId="0" borderId="9" xfId="0" applyNumberFormat="1" applyFont="1" applyBorder="1" applyAlignment="1">
      <alignment vertical="top" wrapText="1"/>
    </xf>
    <xf numFmtId="0" fontId="12" fillId="2" borderId="18" xfId="0" applyFont="1" applyFill="1" applyBorder="1" applyAlignment="1">
      <alignment/>
    </xf>
    <xf numFmtId="49" fontId="18" fillId="0" borderId="18" xfId="0" applyNumberFormat="1" applyFont="1" applyBorder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3" fontId="18" fillId="0" borderId="13" xfId="0" applyNumberFormat="1" applyFont="1" applyFill="1" applyBorder="1" applyAlignment="1">
      <alignment vertical="top" wrapText="1"/>
    </xf>
    <xf numFmtId="3" fontId="15" fillId="3" borderId="9" xfId="0" applyNumberFormat="1" applyFont="1" applyFill="1" applyBorder="1" applyAlignment="1">
      <alignment vertical="top" wrapText="1"/>
    </xf>
    <xf numFmtId="49" fontId="17" fillId="4" borderId="9" xfId="0" applyNumberFormat="1" applyFont="1" applyFill="1" applyBorder="1" applyAlignment="1">
      <alignment vertical="top" wrapText="1"/>
    </xf>
    <xf numFmtId="3" fontId="19" fillId="4" borderId="0" xfId="0" applyNumberFormat="1" applyFont="1" applyFill="1" applyBorder="1" applyAlignment="1">
      <alignment vertical="top" wrapText="1"/>
    </xf>
    <xf numFmtId="3" fontId="17" fillId="4" borderId="9" xfId="0" applyNumberFormat="1" applyFont="1" applyFill="1" applyBorder="1" applyAlignment="1">
      <alignment vertical="top" wrapText="1"/>
    </xf>
    <xf numFmtId="3" fontId="17" fillId="4" borderId="22" xfId="0" applyNumberFormat="1" applyFont="1" applyFill="1" applyBorder="1" applyAlignment="1">
      <alignment vertical="top" wrapText="1"/>
    </xf>
    <xf numFmtId="3" fontId="18" fillId="4" borderId="15" xfId="0" applyNumberFormat="1" applyFont="1" applyFill="1" applyBorder="1" applyAlignment="1">
      <alignment vertical="top" wrapText="1"/>
    </xf>
    <xf numFmtId="3" fontId="21" fillId="0" borderId="0" xfId="0" applyNumberFormat="1" applyFont="1" applyBorder="1" applyAlignment="1">
      <alignment vertical="top" wrapText="1"/>
    </xf>
    <xf numFmtId="3" fontId="22" fillId="0" borderId="15" xfId="0" applyNumberFormat="1" applyFont="1" applyFill="1" applyBorder="1" applyAlignment="1">
      <alignment vertical="top" wrapText="1"/>
    </xf>
    <xf numFmtId="3" fontId="15" fillId="3" borderId="12" xfId="0" applyNumberFormat="1" applyFont="1" applyFill="1" applyBorder="1" applyAlignment="1">
      <alignment vertical="top" wrapText="1"/>
    </xf>
    <xf numFmtId="3" fontId="15" fillId="3" borderId="17" xfId="0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vertical="top" wrapText="1"/>
    </xf>
    <xf numFmtId="3" fontId="15" fillId="3" borderId="25" xfId="0" applyNumberFormat="1" applyFont="1" applyFill="1" applyBorder="1" applyAlignment="1">
      <alignment vertical="top" wrapText="1"/>
    </xf>
    <xf numFmtId="3" fontId="16" fillId="3" borderId="17" xfId="0" applyNumberFormat="1" applyFont="1" applyFill="1" applyBorder="1" applyAlignment="1">
      <alignment vertical="top" wrapText="1"/>
    </xf>
    <xf numFmtId="3" fontId="16" fillId="3" borderId="13" xfId="0" applyNumberFormat="1" applyFont="1" applyFill="1" applyBorder="1" applyAlignment="1">
      <alignment vertical="top" wrapText="1"/>
    </xf>
    <xf numFmtId="3" fontId="15" fillId="3" borderId="20" xfId="0" applyNumberFormat="1" applyFont="1" applyFill="1" applyBorder="1" applyAlignment="1">
      <alignment vertical="top" wrapText="1"/>
    </xf>
    <xf numFmtId="3" fontId="15" fillId="3" borderId="18" xfId="0" applyNumberFormat="1" applyFont="1" applyFill="1" applyBorder="1" applyAlignment="1">
      <alignment vertical="top" wrapText="1"/>
    </xf>
    <xf numFmtId="49" fontId="16" fillId="0" borderId="9" xfId="0" applyNumberFormat="1" applyFont="1" applyFill="1" applyBorder="1" applyAlignment="1">
      <alignment vertical="top" wrapText="1"/>
    </xf>
    <xf numFmtId="49" fontId="17" fillId="0" borderId="9" xfId="0" applyNumberFormat="1" applyFont="1" applyFill="1" applyBorder="1" applyAlignment="1">
      <alignment vertical="top" wrapText="1"/>
    </xf>
    <xf numFmtId="3" fontId="23" fillId="3" borderId="9" xfId="0" applyNumberFormat="1" applyFont="1" applyFill="1" applyBorder="1" applyAlignment="1">
      <alignment vertical="top" wrapText="1"/>
    </xf>
    <xf numFmtId="0" fontId="3" fillId="5" borderId="0" xfId="0" applyFont="1" applyFill="1" applyAlignment="1">
      <alignment/>
    </xf>
    <xf numFmtId="0" fontId="13" fillId="5" borderId="16" xfId="0" applyFont="1" applyFill="1" applyBorder="1" applyAlignment="1">
      <alignment horizontal="center" vertical="top" wrapText="1"/>
    </xf>
    <xf numFmtId="3" fontId="12" fillId="5" borderId="29" xfId="0" applyNumberFormat="1" applyFont="1" applyFill="1" applyBorder="1" applyAlignment="1">
      <alignment vertical="top" wrapText="1"/>
    </xf>
    <xf numFmtId="3" fontId="12" fillId="5" borderId="2" xfId="0" applyNumberFormat="1" applyFont="1" applyFill="1" applyBorder="1" applyAlignment="1">
      <alignment vertical="top" wrapText="1"/>
    </xf>
    <xf numFmtId="3" fontId="15" fillId="5" borderId="5" xfId="0" applyNumberFormat="1" applyFont="1" applyFill="1" applyBorder="1" applyAlignment="1">
      <alignment vertical="top" wrapText="1"/>
    </xf>
    <xf numFmtId="3" fontId="17" fillId="5" borderId="5" xfId="0" applyNumberFormat="1" applyFont="1" applyFill="1" applyBorder="1" applyAlignment="1">
      <alignment vertical="top" wrapText="1"/>
    </xf>
    <xf numFmtId="3" fontId="0" fillId="5" borderId="5" xfId="0" applyNumberFormat="1" applyFont="1" applyFill="1" applyBorder="1" applyAlignment="1">
      <alignment vertical="top" wrapText="1"/>
    </xf>
    <xf numFmtId="3" fontId="17" fillId="5" borderId="3" xfId="0" applyNumberFormat="1" applyFont="1" applyFill="1" applyBorder="1" applyAlignment="1">
      <alignment vertical="top" wrapText="1"/>
    </xf>
    <xf numFmtId="3" fontId="19" fillId="5" borderId="2" xfId="0" applyNumberFormat="1" applyFont="1" applyFill="1" applyBorder="1" applyAlignment="1">
      <alignment vertical="top" wrapText="1"/>
    </xf>
    <xf numFmtId="3" fontId="15" fillId="5" borderId="3" xfId="0" applyNumberFormat="1" applyFont="1" applyFill="1" applyBorder="1" applyAlignment="1">
      <alignment vertical="top" wrapText="1"/>
    </xf>
    <xf numFmtId="3" fontId="17" fillId="5" borderId="24" xfId="0" applyNumberFormat="1" applyFont="1" applyFill="1" applyBorder="1" applyAlignment="1">
      <alignment vertical="top" wrapText="1"/>
    </xf>
    <xf numFmtId="3" fontId="15" fillId="5" borderId="25" xfId="0" applyNumberFormat="1" applyFont="1" applyFill="1" applyBorder="1" applyAlignment="1">
      <alignment vertical="top" wrapText="1"/>
    </xf>
    <xf numFmtId="3" fontId="17" fillId="5" borderId="1" xfId="0" applyNumberFormat="1" applyFont="1" applyFill="1" applyBorder="1" applyAlignment="1">
      <alignment vertical="top" wrapText="1"/>
    </xf>
    <xf numFmtId="3" fontId="15" fillId="5" borderId="4" xfId="0" applyNumberFormat="1" applyFont="1" applyFill="1" applyBorder="1" applyAlignment="1">
      <alignment vertical="top" wrapText="1"/>
    </xf>
    <xf numFmtId="3" fontId="17" fillId="5" borderId="4" xfId="0" applyNumberFormat="1" applyFont="1" applyFill="1" applyBorder="1" applyAlignment="1">
      <alignment vertical="top" wrapText="1"/>
    </xf>
    <xf numFmtId="0" fontId="3" fillId="5" borderId="0" xfId="0" applyFont="1" applyFill="1" applyBorder="1" applyAlignment="1">
      <alignment/>
    </xf>
    <xf numFmtId="0" fontId="13" fillId="5" borderId="7" xfId="0" applyFont="1" applyFill="1" applyBorder="1" applyAlignment="1">
      <alignment horizontal="center" vertical="top" wrapText="1"/>
    </xf>
    <xf numFmtId="3" fontId="17" fillId="4" borderId="21" xfId="0" applyNumberFormat="1" applyFont="1" applyFill="1" applyBorder="1" applyAlignment="1">
      <alignment vertical="top" wrapText="1"/>
    </xf>
    <xf numFmtId="3" fontId="15" fillId="5" borderId="20" xfId="0" applyNumberFormat="1" applyFont="1" applyFill="1" applyBorder="1" applyAlignment="1">
      <alignment vertical="top" wrapText="1"/>
    </xf>
    <xf numFmtId="3" fontId="15" fillId="5" borderId="12" xfId="0" applyNumberFormat="1" applyFont="1" applyFill="1" applyBorder="1" applyAlignment="1">
      <alignment vertical="top" wrapText="1"/>
    </xf>
    <xf numFmtId="3" fontId="17" fillId="5" borderId="12" xfId="0" applyNumberFormat="1" applyFont="1" applyFill="1" applyBorder="1" applyAlignment="1">
      <alignment vertical="top" wrapText="1"/>
    </xf>
    <xf numFmtId="3" fontId="0" fillId="5" borderId="12" xfId="0" applyNumberFormat="1" applyFont="1" applyFill="1" applyBorder="1" applyAlignment="1">
      <alignment vertical="top" wrapText="1"/>
    </xf>
    <xf numFmtId="0" fontId="3" fillId="5" borderId="9" xfId="0" applyFont="1" applyFill="1" applyBorder="1" applyAlignment="1">
      <alignment/>
    </xf>
    <xf numFmtId="3" fontId="17" fillId="5" borderId="9" xfId="0" applyNumberFormat="1" applyFont="1" applyFill="1" applyBorder="1" applyAlignment="1">
      <alignment vertical="top" wrapText="1"/>
    </xf>
    <xf numFmtId="3" fontId="17" fillId="5" borderId="18" xfId="0" applyNumberFormat="1" applyFont="1" applyFill="1" applyBorder="1" applyAlignment="1">
      <alignment vertical="top" wrapText="1"/>
    </xf>
    <xf numFmtId="3" fontId="26" fillId="0" borderId="21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3" fontId="15" fillId="0" borderId="3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15" fillId="0" borderId="22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3" fontId="22" fillId="0" borderId="31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/>
    </xf>
    <xf numFmtId="3" fontId="22" fillId="0" borderId="33" xfId="0" applyNumberFormat="1" applyFont="1" applyFill="1" applyBorder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23" fillId="0" borderId="9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3" fontId="18" fillId="2" borderId="18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3" fontId="15" fillId="0" borderId="12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23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 horizontal="center"/>
    </xf>
    <xf numFmtId="3" fontId="23" fillId="0" borderId="25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/>
    </xf>
    <xf numFmtId="3" fontId="17" fillId="0" borderId="16" xfId="0" applyNumberFormat="1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22" fillId="0" borderId="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 horizontal="right"/>
    </xf>
    <xf numFmtId="3" fontId="22" fillId="0" borderId="33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22" fillId="0" borderId="3" xfId="0" applyNumberFormat="1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40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0" xfId="0" applyFill="1" applyBorder="1" applyAlignment="1">
      <alignment/>
    </xf>
    <xf numFmtId="0" fontId="22" fillId="2" borderId="17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5" fillId="2" borderId="17" xfId="0" applyNumberFormat="1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/>
    </xf>
    <xf numFmtId="3" fontId="18" fillId="2" borderId="17" xfId="0" applyNumberFormat="1" applyFont="1" applyFill="1" applyBorder="1" applyAlignment="1">
      <alignment horizontal="center"/>
    </xf>
    <xf numFmtId="3" fontId="15" fillId="2" borderId="23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/>
    </xf>
    <xf numFmtId="3" fontId="13" fillId="2" borderId="19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3" fillId="2" borderId="16" xfId="0" applyNumberFormat="1" applyFont="1" applyFill="1" applyBorder="1" applyAlignment="1">
      <alignment horizontal="right"/>
    </xf>
    <xf numFmtId="3" fontId="13" fillId="2" borderId="30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KV-G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view="pageBreakPreview" zoomScale="80" zoomScaleNormal="75" zoomScaleSheetLayoutView="80" workbookViewId="0" topLeftCell="B1">
      <selection activeCell="F34" sqref="F34"/>
    </sheetView>
  </sheetViews>
  <sheetFormatPr defaultColWidth="9.140625" defaultRowHeight="12.75"/>
  <cols>
    <col min="1" max="1" width="16.28125" style="2" hidden="1" customWidth="1"/>
    <col min="2" max="2" width="35.28125" style="1" customWidth="1"/>
    <col min="3" max="3" width="13.57421875" style="2" hidden="1" customWidth="1"/>
    <col min="4" max="4" width="14.421875" style="2" hidden="1" customWidth="1"/>
    <col min="5" max="5" width="15.57421875" style="2" hidden="1" customWidth="1"/>
    <col min="6" max="6" width="13.8515625" style="2" customWidth="1"/>
    <col min="7" max="7" width="15.57421875" style="2" customWidth="1"/>
    <col min="8" max="10" width="13.28125" style="107" customWidth="1"/>
    <col min="11" max="11" width="12.8515625" style="2" customWidth="1"/>
    <col min="12" max="13" width="15.57421875" style="2" customWidth="1"/>
    <col min="14" max="16384" width="9.140625" style="2" customWidth="1"/>
  </cols>
  <sheetData>
    <row r="1" ht="16.5">
      <c r="B1" s="51" t="s">
        <v>47</v>
      </c>
    </row>
    <row r="2" spans="7:13" ht="12.75" thickBot="1">
      <c r="G2" s="63"/>
      <c r="L2" s="63"/>
      <c r="M2" s="63"/>
    </row>
    <row r="3" spans="1:13" ht="45" customHeight="1" thickBot="1">
      <c r="A3" s="20" t="s">
        <v>5</v>
      </c>
      <c r="B3" s="25"/>
      <c r="C3" s="24">
        <v>2004</v>
      </c>
      <c r="D3" s="55" t="s">
        <v>37</v>
      </c>
      <c r="E3" s="55" t="s">
        <v>36</v>
      </c>
      <c r="F3" s="54" t="s">
        <v>35</v>
      </c>
      <c r="G3" s="62" t="s">
        <v>34</v>
      </c>
      <c r="H3" s="123" t="s">
        <v>80</v>
      </c>
      <c r="I3" s="108" t="s">
        <v>83</v>
      </c>
      <c r="J3" s="123" t="s">
        <v>86</v>
      </c>
      <c r="K3" s="55" t="s">
        <v>87</v>
      </c>
      <c r="L3" s="62" t="s">
        <v>77</v>
      </c>
      <c r="M3" s="62" t="s">
        <v>78</v>
      </c>
    </row>
    <row r="4" spans="1:13" ht="18" customHeight="1" thickBot="1">
      <c r="A4" s="18"/>
      <c r="B4" s="49" t="s">
        <v>43</v>
      </c>
      <c r="C4" s="50"/>
      <c r="D4" s="61">
        <f aca="true" t="shared" si="0" ref="D4:M4">SUM(D5+D57+D67)</f>
        <v>1533597.7</v>
      </c>
      <c r="E4" s="61">
        <f t="shared" si="0"/>
        <v>2333596</v>
      </c>
      <c r="F4" s="61">
        <f t="shared" si="0"/>
        <v>2759490</v>
      </c>
      <c r="G4" s="61">
        <f t="shared" si="0"/>
        <v>3653473</v>
      </c>
      <c r="H4" s="109"/>
      <c r="I4" s="109"/>
      <c r="J4" s="109"/>
      <c r="K4" s="78">
        <f t="shared" si="0"/>
        <v>0</v>
      </c>
      <c r="L4" s="61">
        <f t="shared" si="0"/>
        <v>1938179</v>
      </c>
      <c r="M4" s="61">
        <f t="shared" si="0"/>
        <v>939605</v>
      </c>
    </row>
    <row r="5" spans="1:13" ht="18" customHeight="1" thickBot="1">
      <c r="A5" s="18"/>
      <c r="B5" s="26" t="s">
        <v>38</v>
      </c>
      <c r="C5" s="50"/>
      <c r="D5" s="48">
        <f>SUM(D6:D50)</f>
        <v>1224899.7</v>
      </c>
      <c r="E5" s="48">
        <f>SUM(E6:E50)</f>
        <v>1647531</v>
      </c>
      <c r="F5" s="48">
        <f>SUM(F6:F50)-F8+F56</f>
        <v>2406607</v>
      </c>
      <c r="G5" s="48">
        <f>SUM(G6:G50)-G8+G56</f>
        <v>3290720</v>
      </c>
      <c r="H5" s="110"/>
      <c r="I5" s="110"/>
      <c r="J5" s="110"/>
      <c r="K5" s="48"/>
      <c r="L5" s="48">
        <f>SUM(L6:L50)-L8+L56</f>
        <v>1639852</v>
      </c>
      <c r="M5" s="48">
        <f>SUM(M6:M50)-M8+M56</f>
        <v>641278</v>
      </c>
    </row>
    <row r="6" spans="1:13" ht="21" customHeight="1">
      <c r="A6" s="18"/>
      <c r="B6" s="36" t="s">
        <v>2</v>
      </c>
      <c r="C6" s="50"/>
      <c r="D6" s="67">
        <f>300743</f>
        <v>300743</v>
      </c>
      <c r="E6" s="68">
        <f>181500+5900+44953-43100</f>
        <v>189253</v>
      </c>
      <c r="F6" s="43">
        <v>181500</v>
      </c>
      <c r="G6" s="96">
        <v>181500</v>
      </c>
      <c r="H6" s="111"/>
      <c r="I6" s="111"/>
      <c r="J6" s="125"/>
      <c r="K6" s="68"/>
      <c r="L6" s="96">
        <v>35870</v>
      </c>
      <c r="M6" s="96">
        <v>0</v>
      </c>
    </row>
    <row r="7" spans="1:13" ht="21" customHeight="1">
      <c r="A7" s="18"/>
      <c r="B7" s="32" t="s">
        <v>28</v>
      </c>
      <c r="C7" s="50"/>
      <c r="D7" s="37">
        <f>58003.7</f>
        <v>58003.7</v>
      </c>
      <c r="E7" s="69">
        <f>110000+25162+2083+12257+9000-1329</f>
        <v>157173</v>
      </c>
      <c r="F7" s="43">
        <f>110000+39000</f>
        <v>149000</v>
      </c>
      <c r="G7" s="88">
        <v>42603</v>
      </c>
      <c r="H7" s="111"/>
      <c r="I7" s="111"/>
      <c r="J7" s="126"/>
      <c r="K7" s="68"/>
      <c r="L7" s="88">
        <v>0</v>
      </c>
      <c r="M7" s="88">
        <v>0</v>
      </c>
    </row>
    <row r="8" spans="1:13" ht="21" customHeight="1">
      <c r="A8" s="18"/>
      <c r="B8" s="36" t="s">
        <v>66</v>
      </c>
      <c r="C8" s="50"/>
      <c r="D8" s="37">
        <f>243243</f>
        <v>243243</v>
      </c>
      <c r="E8" s="69">
        <f>340360-67900+18220+6338+6926+64213-67900</f>
        <v>300257</v>
      </c>
      <c r="F8" s="52">
        <f>SUM(F10:F33)</f>
        <v>535259</v>
      </c>
      <c r="G8" s="88">
        <f>SUM(G10:G33)</f>
        <v>618366</v>
      </c>
      <c r="H8" s="111">
        <f>SUM(H10:H71)</f>
        <v>404551</v>
      </c>
      <c r="I8" s="111">
        <f>SUM(I10:I35)</f>
        <v>209804.8</v>
      </c>
      <c r="J8" s="126">
        <f>SUM(J10:J32)</f>
        <v>618365.8</v>
      </c>
      <c r="K8" s="132">
        <f>SUM(K10:K32)</f>
        <v>-0.19999999999708962</v>
      </c>
      <c r="L8" s="88">
        <f>SUM(L10:L33)</f>
        <v>247500</v>
      </c>
      <c r="M8" s="88">
        <f>SUM(M10:M33)</f>
        <v>341300</v>
      </c>
    </row>
    <row r="9" spans="1:13" ht="21" customHeight="1">
      <c r="A9" s="18"/>
      <c r="B9" s="104" t="s">
        <v>61</v>
      </c>
      <c r="C9" s="50"/>
      <c r="D9" s="37"/>
      <c r="E9" s="69"/>
      <c r="F9" s="43"/>
      <c r="G9" s="88"/>
      <c r="H9" s="112"/>
      <c r="I9" s="112"/>
      <c r="J9" s="127"/>
      <c r="K9" s="68"/>
      <c r="L9" s="88"/>
      <c r="M9" s="88"/>
    </row>
    <row r="10" spans="1:13" ht="21" customHeight="1">
      <c r="A10" s="18"/>
      <c r="B10" s="105" t="s">
        <v>50</v>
      </c>
      <c r="C10" s="50"/>
      <c r="D10" s="37"/>
      <c r="E10" s="69"/>
      <c r="F10" s="95">
        <v>124500</v>
      </c>
      <c r="G10" s="106">
        <v>124500</v>
      </c>
      <c r="H10" s="113">
        <v>75000</v>
      </c>
      <c r="I10" s="113">
        <v>49500</v>
      </c>
      <c r="J10" s="128">
        <v>75000</v>
      </c>
      <c r="K10" s="68">
        <f>J10-G10</f>
        <v>-49500</v>
      </c>
      <c r="L10" s="106">
        <v>49500</v>
      </c>
      <c r="M10" s="106">
        <v>0</v>
      </c>
    </row>
    <row r="11" spans="1:13" ht="21" customHeight="1">
      <c r="A11" s="18"/>
      <c r="B11" s="105" t="s">
        <v>79</v>
      </c>
      <c r="C11" s="50"/>
      <c r="D11" s="37"/>
      <c r="E11" s="69"/>
      <c r="F11" s="95"/>
      <c r="G11" s="106"/>
      <c r="H11" s="113"/>
      <c r="I11" s="113"/>
      <c r="J11" s="128"/>
      <c r="K11" s="68">
        <f aca="true" t="shared" si="1" ref="K11:K45">J11-G11</f>
        <v>0</v>
      </c>
      <c r="L11" s="106"/>
      <c r="M11" s="106">
        <v>100000</v>
      </c>
    </row>
    <row r="12" spans="1:13" ht="21" customHeight="1">
      <c r="A12" s="18"/>
      <c r="B12" s="105" t="s">
        <v>65</v>
      </c>
      <c r="C12" s="50"/>
      <c r="D12" s="37"/>
      <c r="E12" s="69"/>
      <c r="F12" s="95">
        <v>55000</v>
      </c>
      <c r="G12" s="106">
        <v>0</v>
      </c>
      <c r="H12" s="113"/>
      <c r="I12" s="113"/>
      <c r="J12" s="128"/>
      <c r="K12" s="68">
        <f t="shared" si="1"/>
        <v>0</v>
      </c>
      <c r="L12" s="106">
        <v>0</v>
      </c>
      <c r="M12" s="106">
        <v>0</v>
      </c>
    </row>
    <row r="13" spans="1:13" ht="29.25" customHeight="1">
      <c r="A13" s="18"/>
      <c r="B13" s="105" t="s">
        <v>51</v>
      </c>
      <c r="C13" s="50"/>
      <c r="D13" s="37"/>
      <c r="E13" s="69"/>
      <c r="F13" s="95">
        <v>45000</v>
      </c>
      <c r="G13" s="106">
        <v>71934</v>
      </c>
      <c r="H13" s="113">
        <v>45000</v>
      </c>
      <c r="I13" s="113">
        <v>26933.8</v>
      </c>
      <c r="J13" s="128">
        <f>I13+H13</f>
        <v>71933.8</v>
      </c>
      <c r="K13" s="68">
        <f t="shared" si="1"/>
        <v>-0.19999999999708962</v>
      </c>
      <c r="L13" s="106">
        <v>30000</v>
      </c>
      <c r="M13" s="106">
        <v>40000</v>
      </c>
    </row>
    <row r="14" spans="1:13" ht="21" customHeight="1">
      <c r="A14" s="18"/>
      <c r="B14" s="105" t="s">
        <v>52</v>
      </c>
      <c r="C14" s="50"/>
      <c r="D14" s="37"/>
      <c r="E14" s="69"/>
      <c r="F14" s="95">
        <v>55000</v>
      </c>
      <c r="G14" s="106">
        <v>57367</v>
      </c>
      <c r="H14" s="113">
        <v>25000</v>
      </c>
      <c r="I14" s="113">
        <v>32367</v>
      </c>
      <c r="J14" s="128">
        <f>I14+H14</f>
        <v>57367</v>
      </c>
      <c r="K14" s="68">
        <f t="shared" si="1"/>
        <v>0</v>
      </c>
      <c r="L14" s="106">
        <v>25000</v>
      </c>
      <c r="M14" s="106">
        <v>0</v>
      </c>
    </row>
    <row r="15" spans="1:13" ht="21" customHeight="1">
      <c r="A15" s="18"/>
      <c r="B15" s="105" t="s">
        <v>54</v>
      </c>
      <c r="C15" s="50"/>
      <c r="D15" s="37"/>
      <c r="E15" s="69"/>
      <c r="F15" s="95">
        <v>20000</v>
      </c>
      <c r="G15" s="106">
        <v>20000</v>
      </c>
      <c r="H15" s="113">
        <v>20000</v>
      </c>
      <c r="I15" s="113"/>
      <c r="J15" s="128">
        <v>20000</v>
      </c>
      <c r="K15" s="68">
        <f t="shared" si="1"/>
        <v>0</v>
      </c>
      <c r="L15" s="106">
        <v>20000</v>
      </c>
      <c r="M15" s="106">
        <v>20000</v>
      </c>
    </row>
    <row r="16" spans="1:13" ht="21" customHeight="1">
      <c r="A16" s="18"/>
      <c r="B16" s="105" t="s">
        <v>55</v>
      </c>
      <c r="C16" s="50"/>
      <c r="D16" s="37"/>
      <c r="E16" s="69"/>
      <c r="F16" s="95">
        <v>30000</v>
      </c>
      <c r="G16" s="106">
        <v>30046</v>
      </c>
      <c r="H16" s="113">
        <v>30000</v>
      </c>
      <c r="I16" s="113">
        <v>46</v>
      </c>
      <c r="J16" s="128">
        <f>I16+H16</f>
        <v>30046</v>
      </c>
      <c r="K16" s="68">
        <f t="shared" si="1"/>
        <v>0</v>
      </c>
      <c r="L16" s="106">
        <v>30000</v>
      </c>
      <c r="M16" s="106">
        <v>30000</v>
      </c>
    </row>
    <row r="17" spans="1:13" ht="21" customHeight="1">
      <c r="A17" s="18"/>
      <c r="B17" s="105" t="s">
        <v>56</v>
      </c>
      <c r="C17" s="50"/>
      <c r="D17" s="37"/>
      <c r="E17" s="69"/>
      <c r="F17" s="95">
        <v>40300</v>
      </c>
      <c r="G17" s="106">
        <v>40300</v>
      </c>
      <c r="H17" s="113">
        <v>40300</v>
      </c>
      <c r="I17" s="113"/>
      <c r="J17" s="128">
        <v>40300</v>
      </c>
      <c r="K17" s="68">
        <f t="shared" si="1"/>
        <v>0</v>
      </c>
      <c r="L17" s="106">
        <v>0</v>
      </c>
      <c r="M17" s="106">
        <v>40300</v>
      </c>
    </row>
    <row r="18" spans="1:13" ht="21" customHeight="1">
      <c r="A18" s="18"/>
      <c r="B18" s="105" t="s">
        <v>57</v>
      </c>
      <c r="C18" s="50"/>
      <c r="D18" s="37"/>
      <c r="E18" s="69"/>
      <c r="F18" s="95">
        <v>39959</v>
      </c>
      <c r="G18" s="106">
        <v>39959</v>
      </c>
      <c r="H18" s="113">
        <v>20000</v>
      </c>
      <c r="I18" s="113">
        <v>39959</v>
      </c>
      <c r="J18" s="128">
        <f>I18</f>
        <v>39959</v>
      </c>
      <c r="K18" s="68">
        <f t="shared" si="1"/>
        <v>0</v>
      </c>
      <c r="L18" s="106">
        <v>20000</v>
      </c>
      <c r="M18" s="106">
        <v>0</v>
      </c>
    </row>
    <row r="19" spans="1:13" ht="21" customHeight="1">
      <c r="A19" s="18"/>
      <c r="B19" s="105" t="s">
        <v>58</v>
      </c>
      <c r="C19" s="50"/>
      <c r="D19" s="37"/>
      <c r="E19" s="69"/>
      <c r="F19" s="95">
        <v>0</v>
      </c>
      <c r="G19" s="106">
        <v>0</v>
      </c>
      <c r="H19" s="113"/>
      <c r="I19" s="113"/>
      <c r="J19" s="128"/>
      <c r="K19" s="68">
        <f t="shared" si="1"/>
        <v>0</v>
      </c>
      <c r="L19" s="106">
        <v>30000</v>
      </c>
      <c r="M19" s="106">
        <v>50000</v>
      </c>
    </row>
    <row r="20" spans="1:13" ht="21" customHeight="1">
      <c r="A20" s="18"/>
      <c r="B20" s="105" t="s">
        <v>64</v>
      </c>
      <c r="C20" s="50"/>
      <c r="D20" s="37"/>
      <c r="E20" s="69"/>
      <c r="F20" s="95">
        <v>6000</v>
      </c>
      <c r="G20" s="106">
        <v>7500</v>
      </c>
      <c r="H20" s="113">
        <v>6000</v>
      </c>
      <c r="I20" s="113">
        <v>1500</v>
      </c>
      <c r="J20" s="128">
        <v>7500</v>
      </c>
      <c r="K20" s="68">
        <f t="shared" si="1"/>
        <v>0</v>
      </c>
      <c r="L20" s="106">
        <v>7500</v>
      </c>
      <c r="M20" s="106">
        <v>6000</v>
      </c>
    </row>
    <row r="21" spans="1:13" ht="21" customHeight="1">
      <c r="A21" s="18"/>
      <c r="B21" s="105" t="s">
        <v>88</v>
      </c>
      <c r="C21" s="50"/>
      <c r="D21" s="37"/>
      <c r="E21" s="69"/>
      <c r="F21" s="95">
        <f>3500+1500</f>
        <v>5000</v>
      </c>
      <c r="G21" s="106">
        <v>3317</v>
      </c>
      <c r="H21" s="113"/>
      <c r="I21" s="113"/>
      <c r="J21" s="128">
        <v>3317</v>
      </c>
      <c r="K21" s="68">
        <f t="shared" si="1"/>
        <v>0</v>
      </c>
      <c r="L21" s="106">
        <v>5000</v>
      </c>
      <c r="M21" s="106">
        <v>5000</v>
      </c>
    </row>
    <row r="22" spans="1:13" ht="21" customHeight="1">
      <c r="A22" s="18"/>
      <c r="B22" s="105" t="s">
        <v>89</v>
      </c>
      <c r="C22" s="50"/>
      <c r="D22" s="37"/>
      <c r="E22" s="69"/>
      <c r="F22" s="95"/>
      <c r="G22" s="106">
        <v>455</v>
      </c>
      <c r="H22" s="113"/>
      <c r="I22" s="113"/>
      <c r="J22" s="128">
        <v>455</v>
      </c>
      <c r="K22" s="68">
        <f t="shared" si="1"/>
        <v>0</v>
      </c>
      <c r="L22" s="106"/>
      <c r="M22" s="106"/>
    </row>
    <row r="23" spans="1:13" ht="21" customHeight="1">
      <c r="A23" s="18"/>
      <c r="B23" s="105" t="s">
        <v>81</v>
      </c>
      <c r="C23" s="50"/>
      <c r="D23" s="37"/>
      <c r="E23" s="69"/>
      <c r="F23" s="95"/>
      <c r="G23" s="106">
        <v>41000</v>
      </c>
      <c r="H23" s="113">
        <v>41000</v>
      </c>
      <c r="I23" s="113"/>
      <c r="J23" s="128">
        <v>41000</v>
      </c>
      <c r="K23" s="68">
        <f t="shared" si="1"/>
        <v>0</v>
      </c>
      <c r="L23" s="106"/>
      <c r="M23" s="106"/>
    </row>
    <row r="24" spans="1:13" ht="21" customHeight="1">
      <c r="A24" s="18"/>
      <c r="B24" s="105" t="s">
        <v>84</v>
      </c>
      <c r="C24" s="50"/>
      <c r="D24" s="37"/>
      <c r="E24" s="69"/>
      <c r="F24" s="95"/>
      <c r="G24" s="106"/>
      <c r="H24" s="113"/>
      <c r="I24" s="113"/>
      <c r="J24" s="128">
        <f>49500</f>
        <v>49500</v>
      </c>
      <c r="K24" s="68">
        <f t="shared" si="1"/>
        <v>49500</v>
      </c>
      <c r="L24" s="106"/>
      <c r="M24" s="106"/>
    </row>
    <row r="25" spans="1:13" ht="21" customHeight="1">
      <c r="A25" s="18"/>
      <c r="B25" s="105" t="s">
        <v>90</v>
      </c>
      <c r="C25" s="50"/>
      <c r="D25" s="37"/>
      <c r="E25" s="69"/>
      <c r="F25" s="95"/>
      <c r="G25" s="106">
        <v>238</v>
      </c>
      <c r="H25" s="113"/>
      <c r="I25" s="113"/>
      <c r="J25" s="128">
        <v>238</v>
      </c>
      <c r="K25" s="68">
        <f t="shared" si="1"/>
        <v>0</v>
      </c>
      <c r="L25" s="106"/>
      <c r="M25" s="106"/>
    </row>
    <row r="26" spans="1:13" ht="21" customHeight="1">
      <c r="A26" s="18"/>
      <c r="B26" s="32" t="s">
        <v>59</v>
      </c>
      <c r="C26" s="50"/>
      <c r="D26" s="37"/>
      <c r="E26" s="69"/>
      <c r="F26" s="95"/>
      <c r="G26" s="106"/>
      <c r="H26" s="113"/>
      <c r="I26" s="113"/>
      <c r="J26" s="129"/>
      <c r="K26" s="68">
        <f t="shared" si="1"/>
        <v>0</v>
      </c>
      <c r="L26" s="106"/>
      <c r="M26" s="106"/>
    </row>
    <row r="27" spans="1:13" ht="21" customHeight="1">
      <c r="A27" s="18"/>
      <c r="B27" s="105" t="s">
        <v>53</v>
      </c>
      <c r="C27" s="50"/>
      <c r="D27" s="37"/>
      <c r="E27" s="69"/>
      <c r="F27" s="95">
        <v>40000</v>
      </c>
      <c r="G27" s="106">
        <v>60000</v>
      </c>
      <c r="H27" s="113">
        <v>20000</v>
      </c>
      <c r="I27" s="113">
        <v>40000</v>
      </c>
      <c r="J27" s="128">
        <v>60000</v>
      </c>
      <c r="K27" s="68">
        <f t="shared" si="1"/>
        <v>0</v>
      </c>
      <c r="L27" s="106">
        <v>5000</v>
      </c>
      <c r="M27" s="106">
        <v>30000</v>
      </c>
    </row>
    <row r="28" spans="1:13" ht="21" customHeight="1">
      <c r="A28" s="18"/>
      <c r="B28" s="105" t="s">
        <v>60</v>
      </c>
      <c r="C28" s="50"/>
      <c r="D28" s="37"/>
      <c r="E28" s="69"/>
      <c r="F28" s="95">
        <v>10000</v>
      </c>
      <c r="G28" s="106">
        <v>10000</v>
      </c>
      <c r="H28" s="113">
        <v>10000</v>
      </c>
      <c r="I28" s="113"/>
      <c r="J28" s="128">
        <v>10000</v>
      </c>
      <c r="K28" s="68">
        <f t="shared" si="1"/>
        <v>0</v>
      </c>
      <c r="L28" s="106">
        <v>5000</v>
      </c>
      <c r="M28" s="106">
        <v>0</v>
      </c>
    </row>
    <row r="29" spans="1:13" ht="21" customHeight="1">
      <c r="A29" s="18"/>
      <c r="B29" s="105" t="s">
        <v>85</v>
      </c>
      <c r="C29" s="50"/>
      <c r="D29" s="37"/>
      <c r="E29" s="69"/>
      <c r="F29" s="95">
        <v>20000</v>
      </c>
      <c r="G29" s="106">
        <v>92550</v>
      </c>
      <c r="H29" s="113">
        <v>53051</v>
      </c>
      <c r="I29" s="113">
        <v>19499</v>
      </c>
      <c r="J29" s="128">
        <f>H29+I29+20000</f>
        <v>92550</v>
      </c>
      <c r="K29" s="68">
        <f t="shared" si="1"/>
        <v>0</v>
      </c>
      <c r="L29" s="106">
        <v>20000</v>
      </c>
      <c r="M29" s="106">
        <v>20000</v>
      </c>
    </row>
    <row r="30" spans="1:13" ht="21" customHeight="1">
      <c r="A30" s="18"/>
      <c r="B30" s="105" t="s">
        <v>4</v>
      </c>
      <c r="C30" s="50"/>
      <c r="D30" s="37"/>
      <c r="E30" s="69"/>
      <c r="F30" s="95">
        <v>1500</v>
      </c>
      <c r="G30" s="106">
        <v>5000</v>
      </c>
      <c r="H30" s="113">
        <v>5000</v>
      </c>
      <c r="I30" s="113"/>
      <c r="J30" s="128">
        <v>5000</v>
      </c>
      <c r="K30" s="68">
        <f t="shared" si="1"/>
        <v>0</v>
      </c>
      <c r="L30" s="106">
        <v>500</v>
      </c>
      <c r="M30" s="106">
        <v>0</v>
      </c>
    </row>
    <row r="31" spans="1:13" ht="21" customHeight="1">
      <c r="A31" s="18"/>
      <c r="B31" s="105" t="s">
        <v>62</v>
      </c>
      <c r="C31" s="50"/>
      <c r="D31" s="37"/>
      <c r="E31" s="69"/>
      <c r="F31" s="95">
        <v>10000</v>
      </c>
      <c r="G31" s="106">
        <v>10000</v>
      </c>
      <c r="H31" s="113">
        <v>10000</v>
      </c>
      <c r="I31" s="113"/>
      <c r="J31" s="128">
        <v>10000</v>
      </c>
      <c r="K31" s="68">
        <f t="shared" si="1"/>
        <v>0</v>
      </c>
      <c r="L31" s="106"/>
      <c r="M31" s="106"/>
    </row>
    <row r="32" spans="1:13" ht="21" customHeight="1">
      <c r="A32" s="18"/>
      <c r="B32" s="105" t="s">
        <v>82</v>
      </c>
      <c r="C32" s="50"/>
      <c r="D32" s="37"/>
      <c r="E32" s="69"/>
      <c r="F32" s="95"/>
      <c r="G32" s="106">
        <v>4200</v>
      </c>
      <c r="H32" s="113">
        <v>4200</v>
      </c>
      <c r="I32" s="113"/>
      <c r="J32" s="128">
        <v>4200</v>
      </c>
      <c r="K32" s="68">
        <f t="shared" si="1"/>
        <v>0</v>
      </c>
      <c r="L32" s="106"/>
      <c r="M32" s="106"/>
    </row>
    <row r="33" spans="1:13" ht="21" customHeight="1">
      <c r="A33" s="18"/>
      <c r="B33" s="105" t="s">
        <v>65</v>
      </c>
      <c r="C33" s="50"/>
      <c r="D33" s="37"/>
      <c r="E33" s="69"/>
      <c r="F33" s="95">
        <v>33000</v>
      </c>
      <c r="G33" s="106">
        <v>0</v>
      </c>
      <c r="H33" s="113"/>
      <c r="I33" s="113"/>
      <c r="J33" s="128"/>
      <c r="K33" s="68"/>
      <c r="L33" s="106"/>
      <c r="M33" s="106"/>
    </row>
    <row r="34" spans="1:13" ht="21" customHeight="1">
      <c r="A34" s="18"/>
      <c r="B34" s="105" t="s">
        <v>67</v>
      </c>
      <c r="C34" s="50"/>
      <c r="D34" s="37"/>
      <c r="E34" s="69"/>
      <c r="F34" s="95"/>
      <c r="G34" s="106"/>
      <c r="H34" s="113"/>
      <c r="I34" s="113"/>
      <c r="J34" s="128"/>
      <c r="K34" s="68"/>
      <c r="L34" s="106"/>
      <c r="M34" s="106"/>
    </row>
    <row r="35" spans="1:13" ht="21" customHeight="1">
      <c r="A35" s="18"/>
      <c r="B35" s="105" t="s">
        <v>68</v>
      </c>
      <c r="C35" s="50"/>
      <c r="D35" s="37"/>
      <c r="E35" s="69"/>
      <c r="F35" s="95"/>
      <c r="G35" s="106"/>
      <c r="H35" s="113"/>
      <c r="I35" s="113"/>
      <c r="J35" s="128"/>
      <c r="K35" s="68"/>
      <c r="L35" s="106"/>
      <c r="M35" s="106"/>
    </row>
    <row r="36" spans="1:13" ht="21" customHeight="1">
      <c r="A36" s="18"/>
      <c r="B36" s="105" t="s">
        <v>69</v>
      </c>
      <c r="C36" s="50"/>
      <c r="D36" s="37"/>
      <c r="E36" s="69"/>
      <c r="F36" s="95"/>
      <c r="G36" s="106"/>
      <c r="H36" s="113"/>
      <c r="I36" s="113"/>
      <c r="J36" s="128"/>
      <c r="K36" s="68"/>
      <c r="L36" s="106"/>
      <c r="M36" s="106"/>
    </row>
    <row r="37" spans="1:13" ht="21" customHeight="1">
      <c r="A37" s="18"/>
      <c r="B37" s="105" t="s">
        <v>70</v>
      </c>
      <c r="C37" s="50"/>
      <c r="D37" s="37"/>
      <c r="E37" s="69"/>
      <c r="F37" s="95"/>
      <c r="G37" s="106"/>
      <c r="H37" s="113"/>
      <c r="I37" s="113"/>
      <c r="J37" s="128"/>
      <c r="K37" s="68"/>
      <c r="L37" s="106"/>
      <c r="M37" s="106"/>
    </row>
    <row r="38" spans="1:13" ht="21" customHeight="1">
      <c r="A38" s="18"/>
      <c r="B38" s="36" t="s">
        <v>45</v>
      </c>
      <c r="C38" s="50"/>
      <c r="D38" s="37">
        <f>120960</f>
        <v>120960</v>
      </c>
      <c r="E38" s="69">
        <f>289331-186700+634+1665+20000-8475</f>
        <v>116455</v>
      </c>
      <c r="F38" s="43">
        <f>97631</f>
        <v>97631</v>
      </c>
      <c r="G38" s="88">
        <f>SUM(G40:G41)</f>
        <v>116969</v>
      </c>
      <c r="H38" s="112"/>
      <c r="I38" s="112"/>
      <c r="J38" s="127">
        <f>SUM(J40:J41)</f>
        <v>116969</v>
      </c>
      <c r="K38" s="68"/>
      <c r="L38" s="88">
        <f>97631</f>
        <v>97631</v>
      </c>
      <c r="M38" s="88">
        <v>73223</v>
      </c>
    </row>
    <row r="39" spans="1:13" ht="28.5" customHeight="1">
      <c r="A39" s="18"/>
      <c r="B39" s="36" t="s">
        <v>91</v>
      </c>
      <c r="C39" s="50"/>
      <c r="D39" s="37"/>
      <c r="E39" s="69"/>
      <c r="F39" s="43"/>
      <c r="G39" s="88"/>
      <c r="H39" s="112"/>
      <c r="I39" s="112"/>
      <c r="J39" s="127"/>
      <c r="K39" s="68"/>
      <c r="L39" s="88"/>
      <c r="M39" s="88"/>
    </row>
    <row r="40" spans="1:13" ht="22.5" customHeight="1">
      <c r="A40" s="18"/>
      <c r="B40" s="36" t="s">
        <v>92</v>
      </c>
      <c r="C40" s="50"/>
      <c r="D40" s="37"/>
      <c r="E40" s="69"/>
      <c r="F40" s="43"/>
      <c r="G40" s="88">
        <v>10000</v>
      </c>
      <c r="H40" s="112"/>
      <c r="I40" s="112"/>
      <c r="J40" s="127">
        <v>10000</v>
      </c>
      <c r="K40" s="68"/>
      <c r="L40" s="88"/>
      <c r="M40" s="88"/>
    </row>
    <row r="41" spans="1:13" ht="22.5" customHeight="1">
      <c r="A41" s="18"/>
      <c r="B41" s="36" t="s">
        <v>93</v>
      </c>
      <c r="C41" s="50"/>
      <c r="D41" s="37"/>
      <c r="E41" s="69"/>
      <c r="F41" s="43"/>
      <c r="G41" s="88">
        <v>106969</v>
      </c>
      <c r="H41" s="112"/>
      <c r="I41" s="112"/>
      <c r="J41" s="127">
        <v>106969</v>
      </c>
      <c r="K41" s="68"/>
      <c r="L41" s="88"/>
      <c r="M41" s="88"/>
    </row>
    <row r="42" spans="1:13" ht="21" customHeight="1">
      <c r="A42" s="18"/>
      <c r="B42" s="36" t="s">
        <v>3</v>
      </c>
      <c r="C42" s="50"/>
      <c r="D42" s="37">
        <f>5000</f>
        <v>5000</v>
      </c>
      <c r="E42" s="69">
        <v>5500</v>
      </c>
      <c r="F42" s="43">
        <f>3500</f>
        <v>3500</v>
      </c>
      <c r="G42" s="88">
        <v>150</v>
      </c>
      <c r="H42" s="112"/>
      <c r="I42" s="112"/>
      <c r="J42" s="127">
        <v>150</v>
      </c>
      <c r="K42" s="68">
        <f t="shared" si="1"/>
        <v>0</v>
      </c>
      <c r="L42" s="88">
        <v>0</v>
      </c>
      <c r="M42" s="88">
        <v>0</v>
      </c>
    </row>
    <row r="43" spans="1:16" ht="29.25" customHeight="1">
      <c r="A43" s="18"/>
      <c r="B43" s="42" t="s">
        <v>46</v>
      </c>
      <c r="C43" s="65"/>
      <c r="D43" s="37">
        <v>0</v>
      </c>
      <c r="E43" s="68">
        <f>135000</f>
        <v>135000</v>
      </c>
      <c r="F43" s="43">
        <f>135000</f>
        <v>135000</v>
      </c>
      <c r="G43" s="96">
        <v>265000</v>
      </c>
      <c r="H43" s="112"/>
      <c r="I43" s="112"/>
      <c r="J43" s="127">
        <v>265000</v>
      </c>
      <c r="K43" s="68">
        <f t="shared" si="1"/>
        <v>0</v>
      </c>
      <c r="L43" s="96">
        <v>70992</v>
      </c>
      <c r="M43" s="96">
        <v>0</v>
      </c>
      <c r="P43" s="17"/>
    </row>
    <row r="44" spans="1:13" ht="21" customHeight="1">
      <c r="A44" s="18"/>
      <c r="B44" s="64" t="s">
        <v>39</v>
      </c>
      <c r="C44" s="50"/>
      <c r="D44" s="37">
        <f>69147</f>
        <v>69147</v>
      </c>
      <c r="E44" s="70">
        <f>96560</f>
        <v>96560</v>
      </c>
      <c r="F44" s="43">
        <v>72093</v>
      </c>
      <c r="G44" s="97">
        <f>43680+3000</f>
        <v>46680</v>
      </c>
      <c r="H44" s="112"/>
      <c r="I44" s="112"/>
      <c r="J44" s="127">
        <v>46680</v>
      </c>
      <c r="K44" s="68">
        <f t="shared" si="1"/>
        <v>0</v>
      </c>
      <c r="L44" s="97">
        <v>19813</v>
      </c>
      <c r="M44" s="97">
        <v>125000</v>
      </c>
    </row>
    <row r="45" spans="1:13" ht="21" customHeight="1">
      <c r="A45" s="18"/>
      <c r="B45" s="36" t="s">
        <v>1</v>
      </c>
      <c r="C45" s="50"/>
      <c r="D45" s="37">
        <f>150000</f>
        <v>150000</v>
      </c>
      <c r="E45" s="69">
        <v>186700</v>
      </c>
      <c r="F45" s="43">
        <f>250000</f>
        <v>250000</v>
      </c>
      <c r="G45" s="88">
        <v>467277</v>
      </c>
      <c r="H45" s="112"/>
      <c r="I45" s="112"/>
      <c r="J45" s="127">
        <v>467277</v>
      </c>
      <c r="K45" s="68">
        <f t="shared" si="1"/>
        <v>0</v>
      </c>
      <c r="L45" s="88">
        <v>250000</v>
      </c>
      <c r="M45" s="88">
        <v>0</v>
      </c>
    </row>
    <row r="46" spans="1:13" ht="21" customHeight="1">
      <c r="A46" s="18"/>
      <c r="B46" s="42" t="s">
        <v>6</v>
      </c>
      <c r="C46" s="65"/>
      <c r="D46" s="37">
        <v>0</v>
      </c>
      <c r="E46" s="68">
        <f>177000</f>
        <v>177000</v>
      </c>
      <c r="F46" s="43">
        <f>737886</f>
        <v>737886</v>
      </c>
      <c r="G46" s="96">
        <v>1190257</v>
      </c>
      <c r="H46" s="112"/>
      <c r="I46" s="112"/>
      <c r="J46" s="127"/>
      <c r="K46" s="68"/>
      <c r="L46" s="96">
        <v>716291</v>
      </c>
      <c r="M46" s="96"/>
    </row>
    <row r="47" spans="1:13" ht="29.25" customHeight="1">
      <c r="A47" s="18"/>
      <c r="B47" s="36" t="s">
        <v>40</v>
      </c>
      <c r="C47" s="50"/>
      <c r="D47" s="37">
        <v>0</v>
      </c>
      <c r="E47" s="69">
        <v>0</v>
      </c>
      <c r="F47" s="43">
        <f>100000</f>
        <v>100000</v>
      </c>
      <c r="G47" s="88">
        <v>67104</v>
      </c>
      <c r="H47" s="112"/>
      <c r="I47" s="112"/>
      <c r="J47" s="127"/>
      <c r="K47" s="68"/>
      <c r="L47" s="88">
        <v>100000</v>
      </c>
      <c r="M47" s="88"/>
    </row>
    <row r="48" spans="1:13" ht="21" customHeight="1">
      <c r="A48" s="18"/>
      <c r="B48" s="66" t="s">
        <v>41</v>
      </c>
      <c r="C48" s="65"/>
      <c r="D48" s="37">
        <v>0</v>
      </c>
      <c r="E48" s="71">
        <f>6813</f>
        <v>6813</v>
      </c>
      <c r="F48" s="37"/>
      <c r="G48" s="88">
        <v>79085</v>
      </c>
      <c r="H48" s="114"/>
      <c r="I48" s="114"/>
      <c r="J48" s="130"/>
      <c r="K48" s="69"/>
      <c r="L48" s="88">
        <v>0</v>
      </c>
      <c r="M48" s="88">
        <v>0</v>
      </c>
    </row>
    <row r="49" spans="1:13" ht="21" customHeight="1">
      <c r="A49" s="18"/>
      <c r="B49" s="36" t="s">
        <v>44</v>
      </c>
      <c r="C49" s="33"/>
      <c r="D49" s="37">
        <f>79592</f>
        <v>79592</v>
      </c>
      <c r="E49" s="41">
        <f>63126-3000</f>
        <v>60126</v>
      </c>
      <c r="F49" s="37">
        <f>109250-5512</f>
        <v>103738</v>
      </c>
      <c r="G49" s="88">
        <v>98760</v>
      </c>
      <c r="H49" s="114"/>
      <c r="I49" s="114"/>
      <c r="J49" s="130"/>
      <c r="K49" s="69"/>
      <c r="L49" s="88">
        <f>24335+1000+1000+71000+4420</f>
        <v>101755</v>
      </c>
      <c r="M49" s="88">
        <f>24335+1000+1000+71000+4420</f>
        <v>101755</v>
      </c>
    </row>
    <row r="50" spans="1:13" ht="21" customHeight="1">
      <c r="A50" s="18"/>
      <c r="B50" s="36" t="s">
        <v>15</v>
      </c>
      <c r="C50" s="33"/>
      <c r="D50" s="58">
        <f>174064-53410+133400+7-55850</f>
        <v>198211</v>
      </c>
      <c r="E50" s="41">
        <f>93541+3000+108515+11638</f>
        <v>216694</v>
      </c>
      <c r="F50" s="58"/>
      <c r="G50" s="88">
        <f>51500-8283-35000-500-10000+1673+610</f>
        <v>0</v>
      </c>
      <c r="H50" s="111"/>
      <c r="I50" s="111"/>
      <c r="J50" s="126"/>
      <c r="K50" s="69"/>
      <c r="L50" s="88"/>
      <c r="M50" s="88"/>
    </row>
    <row r="51" spans="1:13" ht="21" customHeight="1">
      <c r="A51" s="18"/>
      <c r="B51" s="66" t="s">
        <v>48</v>
      </c>
      <c r="C51" s="65"/>
      <c r="D51" s="37"/>
      <c r="E51" s="71"/>
      <c r="F51" s="37"/>
      <c r="G51" s="88"/>
      <c r="H51" s="114"/>
      <c r="I51" s="114"/>
      <c r="J51" s="130"/>
      <c r="K51" s="69"/>
      <c r="L51" s="88"/>
      <c r="M51" s="88"/>
    </row>
    <row r="52" spans="1:13" ht="21" customHeight="1">
      <c r="A52" s="18"/>
      <c r="B52" s="66" t="s">
        <v>71</v>
      </c>
      <c r="C52" s="65"/>
      <c r="D52" s="37"/>
      <c r="E52" s="65"/>
      <c r="F52" s="37"/>
      <c r="G52" s="88"/>
      <c r="H52" s="114"/>
      <c r="I52" s="114"/>
      <c r="J52" s="130"/>
      <c r="K52" s="69"/>
      <c r="L52" s="88"/>
      <c r="M52" s="88"/>
    </row>
    <row r="53" spans="1:13" ht="21" customHeight="1">
      <c r="A53" s="18"/>
      <c r="B53" s="36" t="s">
        <v>72</v>
      </c>
      <c r="C53" s="33"/>
      <c r="D53" s="37"/>
      <c r="E53" s="41"/>
      <c r="F53" s="37"/>
      <c r="G53" s="88"/>
      <c r="H53" s="114"/>
      <c r="I53" s="114"/>
      <c r="J53" s="130"/>
      <c r="K53" s="69"/>
      <c r="L53" s="88"/>
      <c r="M53" s="88"/>
    </row>
    <row r="54" spans="1:13" ht="21" customHeight="1">
      <c r="A54" s="18"/>
      <c r="B54" s="36" t="s">
        <v>73</v>
      </c>
      <c r="C54" s="33"/>
      <c r="D54" s="58"/>
      <c r="E54" s="41"/>
      <c r="F54" s="58"/>
      <c r="G54" s="88"/>
      <c r="H54" s="112"/>
      <c r="I54" s="112"/>
      <c r="J54" s="127"/>
      <c r="K54" s="69"/>
      <c r="L54" s="88"/>
      <c r="M54" s="88"/>
    </row>
    <row r="55" spans="1:13" ht="21" customHeight="1">
      <c r="A55" s="18"/>
      <c r="B55" s="36" t="s">
        <v>74</v>
      </c>
      <c r="C55" s="33"/>
      <c r="D55" s="58"/>
      <c r="E55" s="41"/>
      <c r="F55" s="58"/>
      <c r="G55" s="88"/>
      <c r="H55" s="112"/>
      <c r="I55" s="112"/>
      <c r="J55" s="127"/>
      <c r="K55" s="69"/>
      <c r="L55" s="88"/>
      <c r="M55" s="88"/>
    </row>
    <row r="56" spans="1:13" ht="21" customHeight="1" thickBot="1">
      <c r="A56" s="18"/>
      <c r="B56" s="89" t="s">
        <v>63</v>
      </c>
      <c r="C56" s="90"/>
      <c r="D56" s="91"/>
      <c r="E56" s="92"/>
      <c r="F56" s="93">
        <v>41000</v>
      </c>
      <c r="G56" s="98">
        <v>0</v>
      </c>
      <c r="H56" s="112"/>
      <c r="I56" s="112"/>
      <c r="J56" s="131"/>
      <c r="K56" s="124"/>
      <c r="L56" s="98">
        <v>0</v>
      </c>
      <c r="M56" s="98">
        <v>0</v>
      </c>
    </row>
    <row r="57" spans="1:13" ht="19.5" customHeight="1" thickBot="1">
      <c r="A57" s="19"/>
      <c r="B57" s="26" t="s">
        <v>30</v>
      </c>
      <c r="C57" s="46"/>
      <c r="D57" s="72">
        <f>SUM(D58:D66)</f>
        <v>164127</v>
      </c>
      <c r="E57" s="56">
        <f>SUM(E58:E66)</f>
        <v>477939</v>
      </c>
      <c r="F57" s="56">
        <f>SUM(F58:F66)-F65-F66</f>
        <v>252883</v>
      </c>
      <c r="G57" s="48">
        <f>SUM(G58:G63)</f>
        <v>260253</v>
      </c>
      <c r="H57" s="115"/>
      <c r="I57" s="115"/>
      <c r="J57" s="115"/>
      <c r="K57" s="56">
        <f>SUM(K58:K66)</f>
        <v>0</v>
      </c>
      <c r="L57" s="48">
        <v>198327</v>
      </c>
      <c r="M57" s="48">
        <v>198327</v>
      </c>
    </row>
    <row r="58" spans="1:13" ht="21" customHeight="1">
      <c r="A58" s="11" t="s">
        <v>27</v>
      </c>
      <c r="B58" s="36" t="s">
        <v>2</v>
      </c>
      <c r="C58" s="41"/>
      <c r="D58" s="58">
        <f>15272+2550+300</f>
        <v>18122</v>
      </c>
      <c r="E58" s="58">
        <f>27074+10700</f>
        <v>37774</v>
      </c>
      <c r="F58" s="52">
        <f>3120+32310+400+6400+1838</f>
        <v>44068</v>
      </c>
      <c r="G58" s="96">
        <f>228108-160051</f>
        <v>68057</v>
      </c>
      <c r="H58" s="112"/>
      <c r="I58" s="112"/>
      <c r="J58" s="112"/>
      <c r="K58" s="53"/>
      <c r="L58" s="96"/>
      <c r="M58" s="96"/>
    </row>
    <row r="59" spans="1:14" ht="21" customHeight="1">
      <c r="A59" s="21"/>
      <c r="B59" s="32" t="s">
        <v>28</v>
      </c>
      <c r="C59" s="33"/>
      <c r="D59" s="35">
        <f>2000</f>
        <v>2000</v>
      </c>
      <c r="E59" s="35">
        <f>1600+18800</f>
        <v>20400</v>
      </c>
      <c r="F59" s="34">
        <v>0</v>
      </c>
      <c r="G59" s="88">
        <v>0</v>
      </c>
      <c r="H59" s="116"/>
      <c r="I59" s="116"/>
      <c r="J59" s="116"/>
      <c r="K59" s="35"/>
      <c r="L59" s="88"/>
      <c r="M59" s="88"/>
      <c r="N59" s="17"/>
    </row>
    <row r="60" spans="1:13" ht="21" customHeight="1">
      <c r="A60" s="21"/>
      <c r="B60" s="36" t="s">
        <v>33</v>
      </c>
      <c r="C60" s="33"/>
      <c r="D60" s="35">
        <f>2268+2100</f>
        <v>4368</v>
      </c>
      <c r="E60" s="35">
        <f>2900+103000</f>
        <v>105900</v>
      </c>
      <c r="F60" s="29">
        <f>5761+1750</f>
        <v>7511</v>
      </c>
      <c r="G60" s="88">
        <v>30252</v>
      </c>
      <c r="H60" s="114"/>
      <c r="I60" s="114"/>
      <c r="J60" s="114"/>
      <c r="K60" s="37"/>
      <c r="L60" s="88"/>
      <c r="M60" s="88"/>
    </row>
    <row r="61" spans="1:13" ht="21" customHeight="1">
      <c r="A61" s="21"/>
      <c r="B61" s="36" t="s">
        <v>3</v>
      </c>
      <c r="C61" s="33"/>
      <c r="D61" s="35">
        <f>100</f>
        <v>100</v>
      </c>
      <c r="E61" s="35">
        <v>0</v>
      </c>
      <c r="F61" s="29">
        <v>1950</v>
      </c>
      <c r="G61" s="88">
        <v>1893</v>
      </c>
      <c r="H61" s="114"/>
      <c r="I61" s="114"/>
      <c r="J61" s="114"/>
      <c r="K61" s="37"/>
      <c r="L61" s="88"/>
      <c r="M61" s="88"/>
    </row>
    <row r="62" spans="1:13" ht="21" customHeight="1">
      <c r="A62" s="73"/>
      <c r="B62" s="74" t="s">
        <v>29</v>
      </c>
      <c r="C62" s="75"/>
      <c r="D62" s="76">
        <f>139537</f>
        <v>139537</v>
      </c>
      <c r="E62" s="76">
        <f>5600+500</f>
        <v>6100</v>
      </c>
      <c r="F62" s="77">
        <f>1800+18882</f>
        <v>20682</v>
      </c>
      <c r="G62" s="99"/>
      <c r="H62" s="117"/>
      <c r="I62" s="117"/>
      <c r="J62" s="117"/>
      <c r="K62" s="79"/>
      <c r="L62" s="99"/>
      <c r="M62" s="99"/>
    </row>
    <row r="63" spans="1:13" ht="21" customHeight="1">
      <c r="A63" s="73"/>
      <c r="B63" s="36" t="s">
        <v>42</v>
      </c>
      <c r="C63" s="33"/>
      <c r="D63" s="37"/>
      <c r="E63" s="37">
        <f>307765</f>
        <v>307765</v>
      </c>
      <c r="F63" s="35">
        <v>178672</v>
      </c>
      <c r="G63" s="88">
        <v>160051</v>
      </c>
      <c r="H63" s="118"/>
      <c r="I63" s="118"/>
      <c r="J63" s="118"/>
      <c r="K63" s="79"/>
      <c r="L63" s="88"/>
      <c r="M63" s="88"/>
    </row>
    <row r="64" spans="1:13" ht="21" customHeight="1">
      <c r="A64" s="73"/>
      <c r="B64" s="83" t="s">
        <v>48</v>
      </c>
      <c r="C64" s="33"/>
      <c r="D64" s="35"/>
      <c r="E64" s="35"/>
      <c r="F64" s="41"/>
      <c r="G64" s="88"/>
      <c r="H64" s="114"/>
      <c r="I64" s="114"/>
      <c r="J64" s="114"/>
      <c r="K64" s="37"/>
      <c r="L64" s="88"/>
      <c r="M64" s="88"/>
    </row>
    <row r="65" spans="1:13" ht="21" customHeight="1">
      <c r="A65" s="73"/>
      <c r="B65" s="82" t="s">
        <v>15</v>
      </c>
      <c r="C65" s="80"/>
      <c r="D65" s="81"/>
      <c r="E65" s="81"/>
      <c r="F65" s="86">
        <v>17860</v>
      </c>
      <c r="G65" s="100">
        <f>G63-G66</f>
        <v>19966</v>
      </c>
      <c r="H65" s="119"/>
      <c r="I65" s="119"/>
      <c r="J65" s="119"/>
      <c r="K65" s="59"/>
      <c r="L65" s="100"/>
      <c r="M65" s="100"/>
    </row>
    <row r="66" spans="1:13" ht="20.25" customHeight="1" thickBot="1">
      <c r="A66" s="22"/>
      <c r="B66" s="85" t="s">
        <v>49</v>
      </c>
      <c r="C66" s="39"/>
      <c r="D66" s="40"/>
      <c r="E66" s="40"/>
      <c r="F66" s="87">
        <f>F63-F65</f>
        <v>160812</v>
      </c>
      <c r="G66" s="101">
        <f>178795-38710</f>
        <v>140085</v>
      </c>
      <c r="H66" s="120"/>
      <c r="I66" s="120"/>
      <c r="J66" s="120"/>
      <c r="K66" s="57"/>
      <c r="L66" s="101"/>
      <c r="M66" s="101"/>
    </row>
    <row r="67" spans="1:13" ht="24.75" customHeight="1" thickBot="1">
      <c r="A67" s="19"/>
      <c r="B67" s="84" t="s">
        <v>31</v>
      </c>
      <c r="C67" s="46"/>
      <c r="D67" s="56">
        <f>SUM(D68:D71)</f>
        <v>144571</v>
      </c>
      <c r="E67" s="56">
        <f>E68+E69+E70+E71</f>
        <v>208126</v>
      </c>
      <c r="F67" s="47">
        <v>100000</v>
      </c>
      <c r="G67" s="48">
        <f>SUM(G68:G71)</f>
        <v>102500</v>
      </c>
      <c r="H67" s="110"/>
      <c r="I67" s="110"/>
      <c r="J67" s="110"/>
      <c r="K67" s="48">
        <f>SUM(K68:K71)</f>
        <v>0</v>
      </c>
      <c r="L67" s="48">
        <v>100000</v>
      </c>
      <c r="M67" s="48">
        <v>100000</v>
      </c>
    </row>
    <row r="68" spans="1:13" ht="21" customHeight="1">
      <c r="A68" s="23" t="s">
        <v>0</v>
      </c>
      <c r="B68" s="42" t="s">
        <v>2</v>
      </c>
      <c r="C68" s="30"/>
      <c r="D68" s="31">
        <f>105414</f>
        <v>105414</v>
      </c>
      <c r="E68" s="31">
        <f>103726</f>
        <v>103726</v>
      </c>
      <c r="F68" s="30">
        <f>87000</f>
        <v>87000</v>
      </c>
      <c r="G68" s="102">
        <v>85000</v>
      </c>
      <c r="H68" s="112"/>
      <c r="I68" s="112"/>
      <c r="J68" s="112"/>
      <c r="K68" s="31"/>
      <c r="L68" s="102"/>
      <c r="M68" s="102"/>
    </row>
    <row r="69" spans="1:13" ht="15">
      <c r="A69" s="21"/>
      <c r="B69" s="32" t="s">
        <v>28</v>
      </c>
      <c r="C69" s="27"/>
      <c r="D69" s="28">
        <f>11400</f>
        <v>11400</v>
      </c>
      <c r="E69" s="28">
        <f>100400</f>
        <v>100400</v>
      </c>
      <c r="F69" s="27">
        <f>7500</f>
        <v>7500</v>
      </c>
      <c r="G69" s="88">
        <v>11000</v>
      </c>
      <c r="H69" s="114"/>
      <c r="I69" s="114"/>
      <c r="J69" s="114"/>
      <c r="K69" s="28"/>
      <c r="L69" s="88"/>
      <c r="M69" s="88"/>
    </row>
    <row r="70" spans="1:13" ht="15">
      <c r="A70" s="21"/>
      <c r="B70" s="36" t="s">
        <v>32</v>
      </c>
      <c r="C70" s="27"/>
      <c r="D70" s="28">
        <f>2990</f>
        <v>2990</v>
      </c>
      <c r="E70" s="28">
        <f>300</f>
        <v>300</v>
      </c>
      <c r="F70" s="27">
        <f>3500</f>
        <v>3500</v>
      </c>
      <c r="G70" s="88">
        <v>5500</v>
      </c>
      <c r="H70" s="114"/>
      <c r="I70" s="114"/>
      <c r="J70" s="114"/>
      <c r="K70" s="28"/>
      <c r="L70" s="88"/>
      <c r="M70" s="88"/>
    </row>
    <row r="71" spans="1:13" ht="15.75" thickBot="1">
      <c r="A71" s="21"/>
      <c r="B71" s="38" t="s">
        <v>75</v>
      </c>
      <c r="C71" s="44"/>
      <c r="D71" s="45">
        <f>24767</f>
        <v>24767</v>
      </c>
      <c r="E71" s="45">
        <f>3700</f>
        <v>3700</v>
      </c>
      <c r="F71" s="44">
        <f>F67-F68-F69-F70</f>
        <v>2000</v>
      </c>
      <c r="G71" s="103">
        <v>1000</v>
      </c>
      <c r="H71" s="121"/>
      <c r="I71" s="121"/>
      <c r="J71" s="121"/>
      <c r="K71" s="45"/>
      <c r="L71" s="103"/>
      <c r="M71" s="103"/>
    </row>
    <row r="72" spans="2:13" ht="15" customHeight="1">
      <c r="B72" s="16"/>
      <c r="C72" s="5"/>
      <c r="D72" s="5"/>
      <c r="E72" s="5"/>
      <c r="F72" s="5"/>
      <c r="G72" s="6"/>
      <c r="H72" s="122"/>
      <c r="I72" s="122"/>
      <c r="J72" s="122"/>
      <c r="L72" s="6"/>
      <c r="M72" s="6"/>
    </row>
    <row r="73" spans="2:13" ht="15" customHeight="1">
      <c r="B73" s="60" t="s">
        <v>76</v>
      </c>
      <c r="C73" s="5"/>
      <c r="D73" s="5"/>
      <c r="E73" s="5"/>
      <c r="F73" s="5"/>
      <c r="G73" s="6"/>
      <c r="H73" s="122"/>
      <c r="I73" s="122"/>
      <c r="J73" s="122"/>
      <c r="L73" s="6"/>
      <c r="M73" s="6"/>
    </row>
    <row r="74" spans="1:13" ht="12">
      <c r="A74" s="8"/>
      <c r="B74" s="15"/>
      <c r="C74" s="5"/>
      <c r="D74" s="5"/>
      <c r="E74" s="5"/>
      <c r="F74" s="5"/>
      <c r="G74" s="6"/>
      <c r="H74" s="122"/>
      <c r="I74" s="122"/>
      <c r="J74" s="122"/>
      <c r="L74" s="6"/>
      <c r="M74" s="6"/>
    </row>
    <row r="75" spans="1:13" ht="12">
      <c r="A75" s="3"/>
      <c r="B75" s="4"/>
      <c r="C75" s="5"/>
      <c r="D75" s="5"/>
      <c r="E75" s="5"/>
      <c r="F75" s="5"/>
      <c r="G75" s="6"/>
      <c r="H75" s="122"/>
      <c r="I75" s="122"/>
      <c r="J75" s="122"/>
      <c r="L75" s="6"/>
      <c r="M75" s="6"/>
    </row>
    <row r="76" spans="1:13" ht="31.5" customHeight="1">
      <c r="A76" s="3"/>
      <c r="B76" s="4"/>
      <c r="C76" s="5"/>
      <c r="D76" s="5"/>
      <c r="E76" s="5"/>
      <c r="F76" s="94">
        <f>2406607-F5</f>
        <v>0</v>
      </c>
      <c r="G76" s="6"/>
      <c r="H76" s="122"/>
      <c r="I76" s="122"/>
      <c r="J76" s="122"/>
      <c r="L76" s="6"/>
      <c r="M76" s="6"/>
    </row>
    <row r="77" spans="1:13" ht="12">
      <c r="A77" s="3"/>
      <c r="B77" s="4"/>
      <c r="C77" s="5"/>
      <c r="D77" s="5"/>
      <c r="E77" s="5"/>
      <c r="F77" s="5"/>
      <c r="G77" s="6"/>
      <c r="H77" s="122"/>
      <c r="I77" s="122"/>
      <c r="J77" s="122"/>
      <c r="L77" s="6"/>
      <c r="M77" s="6"/>
    </row>
    <row r="78" spans="1:13" ht="12">
      <c r="A78" s="3"/>
      <c r="B78" s="4"/>
      <c r="C78" s="5"/>
      <c r="D78" s="5"/>
      <c r="E78" s="5"/>
      <c r="F78" s="5"/>
      <c r="G78" s="6"/>
      <c r="H78" s="122"/>
      <c r="I78" s="122"/>
      <c r="J78" s="122"/>
      <c r="L78" s="6"/>
      <c r="M78" s="6"/>
    </row>
    <row r="79" spans="1:13" ht="12">
      <c r="A79" s="3"/>
      <c r="B79" s="4"/>
      <c r="C79" s="5"/>
      <c r="D79" s="5"/>
      <c r="E79" s="5"/>
      <c r="F79" s="5"/>
      <c r="G79" s="6"/>
      <c r="H79" s="122"/>
      <c r="I79" s="122"/>
      <c r="J79" s="122"/>
      <c r="L79" s="6"/>
      <c r="M79" s="6"/>
    </row>
    <row r="80" spans="1:13" ht="12">
      <c r="A80" s="8"/>
      <c r="B80" s="4"/>
      <c r="C80" s="5"/>
      <c r="D80" s="5"/>
      <c r="E80" s="5"/>
      <c r="F80" s="5"/>
      <c r="G80" s="6"/>
      <c r="H80" s="122"/>
      <c r="I80" s="122"/>
      <c r="J80" s="122"/>
      <c r="L80" s="6"/>
      <c r="M80" s="6"/>
    </row>
    <row r="81" spans="1:13" ht="12">
      <c r="A81" s="3"/>
      <c r="B81" s="4"/>
      <c r="C81" s="5"/>
      <c r="D81" s="5"/>
      <c r="E81" s="5"/>
      <c r="F81" s="5"/>
      <c r="G81" s="6"/>
      <c r="H81" s="122"/>
      <c r="I81" s="122"/>
      <c r="J81" s="122"/>
      <c r="L81" s="6"/>
      <c r="M81" s="6"/>
    </row>
    <row r="82" spans="1:13" ht="12.75">
      <c r="A82" s="8"/>
      <c r="B82" s="9"/>
      <c r="C82" s="5"/>
      <c r="D82" s="5"/>
      <c r="E82" s="5"/>
      <c r="F82" s="5"/>
      <c r="G82" s="5"/>
      <c r="H82" s="122"/>
      <c r="I82" s="122"/>
      <c r="J82" s="122"/>
      <c r="L82" s="5"/>
      <c r="M82" s="5"/>
    </row>
    <row r="83" spans="1:13" ht="12">
      <c r="A83" s="3"/>
      <c r="B83" s="4"/>
      <c r="C83" s="5"/>
      <c r="D83" s="5"/>
      <c r="E83" s="5"/>
      <c r="F83" s="5"/>
      <c r="G83" s="5"/>
      <c r="H83" s="122"/>
      <c r="I83" s="122"/>
      <c r="J83" s="122"/>
      <c r="L83" s="5"/>
      <c r="M83" s="5"/>
    </row>
    <row r="84" spans="1:13" ht="12">
      <c r="A84" s="3"/>
      <c r="B84" s="4"/>
      <c r="C84" s="5"/>
      <c r="D84" s="5"/>
      <c r="E84" s="5"/>
      <c r="F84" s="5"/>
      <c r="G84" s="5"/>
      <c r="H84" s="122"/>
      <c r="I84" s="122"/>
      <c r="J84" s="122"/>
      <c r="L84" s="5"/>
      <c r="M84" s="5"/>
    </row>
    <row r="85" spans="1:13" ht="12">
      <c r="A85" s="3"/>
      <c r="B85" s="4"/>
      <c r="C85" s="5"/>
      <c r="D85" s="5"/>
      <c r="E85" s="5"/>
      <c r="F85" s="5"/>
      <c r="G85" s="5"/>
      <c r="H85" s="122"/>
      <c r="I85" s="122"/>
      <c r="J85" s="122"/>
      <c r="L85" s="5"/>
      <c r="M85" s="5"/>
    </row>
    <row r="86" spans="1:13" ht="12">
      <c r="A86" s="3"/>
      <c r="B86" s="4"/>
      <c r="C86" s="5"/>
      <c r="D86" s="5"/>
      <c r="E86" s="5"/>
      <c r="F86" s="5"/>
      <c r="G86" s="5"/>
      <c r="H86" s="122"/>
      <c r="I86" s="122"/>
      <c r="J86" s="122"/>
      <c r="L86" s="5"/>
      <c r="M86" s="5"/>
    </row>
    <row r="87" spans="1:13" ht="12">
      <c r="A87" s="3"/>
      <c r="B87" s="4"/>
      <c r="C87" s="5"/>
      <c r="D87" s="5"/>
      <c r="E87" s="5"/>
      <c r="F87" s="5"/>
      <c r="G87" s="5"/>
      <c r="H87" s="122"/>
      <c r="I87" s="122"/>
      <c r="J87" s="122"/>
      <c r="L87" s="5"/>
      <c r="M87" s="5"/>
    </row>
    <row r="88" spans="1:13" ht="12">
      <c r="A88" s="3"/>
      <c r="B88" s="4"/>
      <c r="C88" s="3"/>
      <c r="D88" s="3"/>
      <c r="E88" s="3"/>
      <c r="F88" s="5"/>
      <c r="G88" s="3"/>
      <c r="H88" s="122"/>
      <c r="I88" s="122"/>
      <c r="J88" s="122"/>
      <c r="L88" s="3"/>
      <c r="M88" s="3"/>
    </row>
    <row r="89" spans="1:13" ht="12">
      <c r="A89" s="3"/>
      <c r="B89" s="4"/>
      <c r="C89" s="5"/>
      <c r="D89" s="5"/>
      <c r="E89" s="5"/>
      <c r="F89" s="5"/>
      <c r="G89" s="6"/>
      <c r="H89" s="122"/>
      <c r="I89" s="122"/>
      <c r="J89" s="122"/>
      <c r="L89" s="6"/>
      <c r="M89" s="6"/>
    </row>
    <row r="90" spans="1:13" ht="12">
      <c r="A90" s="8"/>
      <c r="B90" s="4"/>
      <c r="C90" s="5"/>
      <c r="D90" s="5"/>
      <c r="E90" s="5"/>
      <c r="F90" s="5"/>
      <c r="G90" s="6"/>
      <c r="H90" s="122"/>
      <c r="I90" s="122"/>
      <c r="J90" s="122"/>
      <c r="L90" s="6"/>
      <c r="M90" s="6"/>
    </row>
    <row r="91" spans="1:13" ht="12">
      <c r="A91" s="3"/>
      <c r="B91" s="4"/>
      <c r="C91" s="3"/>
      <c r="D91" s="3"/>
      <c r="E91" s="3"/>
      <c r="F91" s="3"/>
      <c r="G91" s="6"/>
      <c r="H91" s="122"/>
      <c r="I91" s="122"/>
      <c r="J91" s="122"/>
      <c r="L91" s="6"/>
      <c r="M91" s="6"/>
    </row>
    <row r="92" spans="1:13" ht="12">
      <c r="A92" s="8"/>
      <c r="B92" s="3"/>
      <c r="C92" s="5"/>
      <c r="D92" s="5"/>
      <c r="E92" s="5"/>
      <c r="F92" s="5"/>
      <c r="G92" s="6"/>
      <c r="H92" s="122"/>
      <c r="I92" s="122"/>
      <c r="J92" s="122"/>
      <c r="L92" s="6"/>
      <c r="M92" s="6"/>
    </row>
    <row r="93" spans="1:13" ht="12">
      <c r="A93" s="3"/>
      <c r="B93" s="4"/>
      <c r="C93" s="3"/>
      <c r="D93" s="3"/>
      <c r="E93" s="3"/>
      <c r="F93" s="10"/>
      <c r="G93" s="6"/>
      <c r="H93" s="122"/>
      <c r="I93" s="122"/>
      <c r="J93" s="122"/>
      <c r="L93" s="6"/>
      <c r="M93" s="6"/>
    </row>
    <row r="94" spans="1:13" ht="18">
      <c r="A94" s="8"/>
      <c r="B94" s="12" t="s">
        <v>24</v>
      </c>
      <c r="C94" s="5"/>
      <c r="D94" s="5"/>
      <c r="E94" s="5"/>
      <c r="F94" s="5"/>
      <c r="G94" s="6"/>
      <c r="H94" s="122"/>
      <c r="I94" s="122"/>
      <c r="J94" s="122"/>
      <c r="L94" s="6"/>
      <c r="M94" s="6"/>
    </row>
    <row r="95" spans="1:13" ht="12">
      <c r="A95" s="3"/>
      <c r="B95" s="14" t="s">
        <v>21</v>
      </c>
      <c r="C95" s="5"/>
      <c r="D95" s="5"/>
      <c r="E95" s="5"/>
      <c r="F95" s="5"/>
      <c r="G95" s="6"/>
      <c r="H95" s="122"/>
      <c r="I95" s="122"/>
      <c r="J95" s="122"/>
      <c r="L95" s="6"/>
      <c r="M95" s="6"/>
    </row>
    <row r="96" spans="1:13" ht="12">
      <c r="A96" s="3"/>
      <c r="B96" s="14" t="s">
        <v>22</v>
      </c>
      <c r="C96" s="5"/>
      <c r="D96" s="5"/>
      <c r="E96" s="5"/>
      <c r="F96" s="5"/>
      <c r="G96" s="6"/>
      <c r="H96" s="122"/>
      <c r="I96" s="122"/>
      <c r="J96" s="122"/>
      <c r="L96" s="6"/>
      <c r="M96" s="6"/>
    </row>
    <row r="97" spans="1:13" ht="12">
      <c r="A97" s="3"/>
      <c r="B97" s="14" t="s">
        <v>23</v>
      </c>
      <c r="C97" s="5"/>
      <c r="D97" s="5"/>
      <c r="E97" s="5"/>
      <c r="F97" s="5"/>
      <c r="G97" s="6"/>
      <c r="H97" s="122"/>
      <c r="I97" s="122"/>
      <c r="J97" s="122"/>
      <c r="L97" s="6"/>
      <c r="M97" s="6"/>
    </row>
    <row r="98" spans="1:13" ht="12">
      <c r="A98" s="8"/>
      <c r="B98" s="14" t="s">
        <v>20</v>
      </c>
      <c r="C98" s="5"/>
      <c r="D98" s="5"/>
      <c r="E98" s="5"/>
      <c r="F98" s="5"/>
      <c r="G98" s="6"/>
      <c r="H98" s="122"/>
      <c r="I98" s="122"/>
      <c r="J98" s="122"/>
      <c r="L98" s="6"/>
      <c r="M98" s="6"/>
    </row>
    <row r="99" spans="1:13" ht="24">
      <c r="A99" s="3"/>
      <c r="B99" s="14" t="s">
        <v>19</v>
      </c>
      <c r="C99" s="5"/>
      <c r="D99" s="5"/>
      <c r="E99" s="5"/>
      <c r="F99" s="5"/>
      <c r="G99" s="6"/>
      <c r="H99" s="122"/>
      <c r="I99" s="122"/>
      <c r="J99" s="122"/>
      <c r="L99" s="6"/>
      <c r="M99" s="6"/>
    </row>
    <row r="100" spans="1:13" ht="14.25" customHeight="1">
      <c r="A100" s="3"/>
      <c r="B100" s="15" t="s">
        <v>14</v>
      </c>
      <c r="C100" s="3"/>
      <c r="D100" s="3"/>
      <c r="E100" s="3"/>
      <c r="F100" s="3"/>
      <c r="G100" s="3"/>
      <c r="H100" s="122"/>
      <c r="I100" s="122"/>
      <c r="J100" s="122"/>
      <c r="L100" s="3"/>
      <c r="M100" s="3"/>
    </row>
    <row r="101" spans="1:13" ht="12">
      <c r="A101" s="3"/>
      <c r="B101" s="15" t="s">
        <v>17</v>
      </c>
      <c r="C101" s="3"/>
      <c r="D101" s="3"/>
      <c r="E101" s="3"/>
      <c r="F101" s="3"/>
      <c r="G101" s="3"/>
      <c r="H101" s="122"/>
      <c r="I101" s="122"/>
      <c r="J101" s="122"/>
      <c r="L101" s="3"/>
      <c r="M101" s="3"/>
    </row>
    <row r="102" spans="1:13" ht="12">
      <c r="A102" s="3"/>
      <c r="B102" s="15" t="s">
        <v>18</v>
      </c>
      <c r="C102" s="5"/>
      <c r="D102" s="5"/>
      <c r="E102" s="5"/>
      <c r="F102" s="5"/>
      <c r="G102" s="5"/>
      <c r="H102" s="122"/>
      <c r="I102" s="122"/>
      <c r="J102" s="122"/>
      <c r="L102" s="5"/>
      <c r="M102" s="5"/>
    </row>
    <row r="103" spans="1:13" ht="12">
      <c r="A103" s="3"/>
      <c r="B103" s="16" t="s">
        <v>11</v>
      </c>
      <c r="C103" s="3"/>
      <c r="D103" s="3"/>
      <c r="E103" s="3"/>
      <c r="F103" s="10"/>
      <c r="G103" s="10"/>
      <c r="H103" s="122"/>
      <c r="I103" s="122"/>
      <c r="J103" s="122"/>
      <c r="L103" s="10"/>
      <c r="M103" s="10"/>
    </row>
    <row r="104" spans="1:13" ht="12">
      <c r="A104" s="8"/>
      <c r="B104" s="16" t="s">
        <v>12</v>
      </c>
      <c r="C104" s="3"/>
      <c r="D104" s="3"/>
      <c r="E104" s="3"/>
      <c r="F104" s="3"/>
      <c r="G104" s="3"/>
      <c r="H104" s="122"/>
      <c r="I104" s="122"/>
      <c r="J104" s="122"/>
      <c r="L104" s="3"/>
      <c r="M104" s="3"/>
    </row>
    <row r="105" spans="1:13" ht="12">
      <c r="A105" s="3"/>
      <c r="B105" s="16" t="s">
        <v>13</v>
      </c>
      <c r="C105" s="3"/>
      <c r="D105" s="3"/>
      <c r="E105" s="3"/>
      <c r="F105" s="3"/>
      <c r="G105" s="3"/>
      <c r="H105" s="122"/>
      <c r="I105" s="122"/>
      <c r="J105" s="122"/>
      <c r="L105" s="3"/>
      <c r="M105" s="3"/>
    </row>
    <row r="106" spans="1:13" ht="12">
      <c r="A106" s="3"/>
      <c r="B106" s="16" t="s">
        <v>7</v>
      </c>
      <c r="C106" s="3"/>
      <c r="D106" s="3"/>
      <c r="E106" s="3"/>
      <c r="F106" s="3"/>
      <c r="G106" s="3"/>
      <c r="H106" s="122"/>
      <c r="I106" s="122"/>
      <c r="J106" s="122"/>
      <c r="L106" s="3"/>
      <c r="M106" s="3"/>
    </row>
    <row r="107" spans="1:13" ht="12">
      <c r="A107" s="3"/>
      <c r="B107" s="16" t="s">
        <v>26</v>
      </c>
      <c r="C107" s="3"/>
      <c r="D107" s="3"/>
      <c r="E107" s="3"/>
      <c r="F107" s="3"/>
      <c r="G107" s="3"/>
      <c r="H107" s="122"/>
      <c r="I107" s="122"/>
      <c r="J107" s="122"/>
      <c r="L107" s="3"/>
      <c r="M107" s="3"/>
    </row>
    <row r="108" spans="1:13" ht="12">
      <c r="A108" s="3"/>
      <c r="B108" s="16"/>
      <c r="C108" s="3"/>
      <c r="D108" s="3"/>
      <c r="E108" s="3"/>
      <c r="F108" s="3"/>
      <c r="G108" s="3"/>
      <c r="H108" s="122"/>
      <c r="I108" s="122"/>
      <c r="J108" s="122"/>
      <c r="L108" s="3"/>
      <c r="M108" s="3"/>
    </row>
    <row r="109" spans="1:13" ht="12">
      <c r="A109" s="3"/>
      <c r="B109" s="2"/>
      <c r="C109" s="3"/>
      <c r="D109" s="3"/>
      <c r="E109" s="3"/>
      <c r="F109" s="3"/>
      <c r="G109" s="3"/>
      <c r="H109" s="122"/>
      <c r="I109" s="122"/>
      <c r="J109" s="122"/>
      <c r="L109" s="3"/>
      <c r="M109" s="3"/>
    </row>
    <row r="110" spans="1:13" ht="12.75">
      <c r="A110" s="3"/>
      <c r="B110" s="13" t="s">
        <v>25</v>
      </c>
      <c r="C110" s="3"/>
      <c r="D110" s="3"/>
      <c r="E110" s="3"/>
      <c r="F110" s="3"/>
      <c r="G110" s="3"/>
      <c r="H110" s="122"/>
      <c r="I110" s="122"/>
      <c r="J110" s="122"/>
      <c r="L110" s="3"/>
      <c r="M110" s="3"/>
    </row>
    <row r="111" spans="1:13" ht="12">
      <c r="A111" s="3"/>
      <c r="B111" s="16" t="s">
        <v>8</v>
      </c>
      <c r="C111" s="3"/>
      <c r="D111" s="3"/>
      <c r="E111" s="3"/>
      <c r="F111" s="3"/>
      <c r="G111" s="3"/>
      <c r="H111" s="122"/>
      <c r="I111" s="122"/>
      <c r="J111" s="122"/>
      <c r="L111" s="3"/>
      <c r="M111" s="3"/>
    </row>
    <row r="112" spans="1:13" ht="12">
      <c r="A112" s="3"/>
      <c r="B112" s="16" t="s">
        <v>9</v>
      </c>
      <c r="C112" s="3"/>
      <c r="D112" s="3"/>
      <c r="E112" s="3"/>
      <c r="F112" s="3"/>
      <c r="G112" s="3"/>
      <c r="H112" s="122"/>
      <c r="I112" s="122"/>
      <c r="J112" s="122"/>
      <c r="L112" s="3"/>
      <c r="M112" s="3"/>
    </row>
    <row r="113" spans="1:13" ht="12">
      <c r="A113" s="3"/>
      <c r="B113" s="16" t="s">
        <v>10</v>
      </c>
      <c r="C113" s="3"/>
      <c r="D113" s="3"/>
      <c r="E113" s="3"/>
      <c r="F113" s="3"/>
      <c r="G113" s="3"/>
      <c r="H113" s="122"/>
      <c r="I113" s="122"/>
      <c r="J113" s="122"/>
      <c r="L113" s="3"/>
      <c r="M113" s="3"/>
    </row>
    <row r="114" spans="1:13" ht="12">
      <c r="A114" s="3"/>
      <c r="B114" s="15" t="s">
        <v>16</v>
      </c>
      <c r="C114" s="3"/>
      <c r="D114" s="3"/>
      <c r="E114" s="3"/>
      <c r="F114" s="3"/>
      <c r="G114" s="3"/>
      <c r="H114" s="122"/>
      <c r="I114" s="122"/>
      <c r="J114" s="122"/>
      <c r="L114" s="3"/>
      <c r="M114" s="3"/>
    </row>
    <row r="115" spans="1:13" ht="12">
      <c r="A115" s="3"/>
      <c r="B115" s="4"/>
      <c r="C115" s="3"/>
      <c r="D115" s="3"/>
      <c r="E115" s="3"/>
      <c r="F115" s="3"/>
      <c r="G115" s="3"/>
      <c r="H115" s="122"/>
      <c r="I115" s="122"/>
      <c r="J115" s="122"/>
      <c r="L115" s="3"/>
      <c r="M115" s="3"/>
    </row>
    <row r="116" spans="1:13" ht="12">
      <c r="A116" s="3"/>
      <c r="B116" s="4"/>
      <c r="C116" s="3"/>
      <c r="D116" s="3"/>
      <c r="E116" s="3"/>
      <c r="F116" s="3"/>
      <c r="G116" s="3"/>
      <c r="H116" s="122"/>
      <c r="I116" s="122"/>
      <c r="J116" s="122"/>
      <c r="L116" s="3"/>
      <c r="M116" s="3"/>
    </row>
    <row r="117" spans="1:13" ht="12">
      <c r="A117" s="3"/>
      <c r="B117" s="4"/>
      <c r="C117" s="3"/>
      <c r="D117" s="3"/>
      <c r="E117" s="3"/>
      <c r="F117" s="3"/>
      <c r="G117" s="3"/>
      <c r="H117" s="122"/>
      <c r="I117" s="122"/>
      <c r="J117" s="122"/>
      <c r="L117" s="3"/>
      <c r="M117" s="3"/>
    </row>
    <row r="118" spans="1:13" ht="12">
      <c r="A118" s="3"/>
      <c r="B118" s="4"/>
      <c r="C118" s="3"/>
      <c r="D118" s="3"/>
      <c r="E118" s="3"/>
      <c r="F118" s="3"/>
      <c r="G118" s="3"/>
      <c r="H118" s="122"/>
      <c r="I118" s="122"/>
      <c r="J118" s="122"/>
      <c r="L118" s="3"/>
      <c r="M118" s="3"/>
    </row>
    <row r="119" spans="1:13" ht="12">
      <c r="A119" s="3"/>
      <c r="B119" s="4"/>
      <c r="C119" s="3"/>
      <c r="D119" s="3"/>
      <c r="E119" s="3"/>
      <c r="F119" s="3"/>
      <c r="G119" s="3"/>
      <c r="H119" s="122"/>
      <c r="I119" s="122"/>
      <c r="J119" s="122"/>
      <c r="L119" s="3"/>
      <c r="M119" s="3"/>
    </row>
    <row r="120" spans="1:13" ht="12">
      <c r="A120" s="3"/>
      <c r="B120" s="4"/>
      <c r="C120" s="3"/>
      <c r="D120" s="3"/>
      <c r="E120" s="3"/>
      <c r="F120" s="3"/>
      <c r="G120" s="3"/>
      <c r="H120" s="122"/>
      <c r="I120" s="122"/>
      <c r="J120" s="122"/>
      <c r="L120" s="3"/>
      <c r="M120" s="3"/>
    </row>
    <row r="121" spans="1:13" ht="12">
      <c r="A121" s="3"/>
      <c r="B121" s="4"/>
      <c r="C121" s="3"/>
      <c r="D121" s="3"/>
      <c r="E121" s="3"/>
      <c r="F121" s="3"/>
      <c r="G121" s="3"/>
      <c r="H121" s="122"/>
      <c r="I121" s="122"/>
      <c r="J121" s="122"/>
      <c r="L121" s="3"/>
      <c r="M121" s="3"/>
    </row>
    <row r="122" spans="1:13" ht="12.75">
      <c r="A122" s="3"/>
      <c r="B122" s="9"/>
      <c r="C122" s="3"/>
      <c r="D122" s="3"/>
      <c r="E122" s="3"/>
      <c r="F122" s="3"/>
      <c r="G122" s="3"/>
      <c r="H122" s="122"/>
      <c r="I122" s="122"/>
      <c r="J122" s="122"/>
      <c r="L122" s="3"/>
      <c r="M122" s="3"/>
    </row>
    <row r="123" spans="1:13" ht="12">
      <c r="A123" s="3"/>
      <c r="B123" s="4"/>
      <c r="C123" s="3"/>
      <c r="D123" s="3"/>
      <c r="E123" s="3"/>
      <c r="F123" s="3"/>
      <c r="G123" s="3"/>
      <c r="H123" s="122"/>
      <c r="I123" s="122"/>
      <c r="J123" s="122"/>
      <c r="L123" s="3"/>
      <c r="M123" s="3"/>
    </row>
    <row r="124" spans="1:13" ht="12">
      <c r="A124" s="3"/>
      <c r="B124" s="4"/>
      <c r="C124" s="3"/>
      <c r="D124" s="3"/>
      <c r="E124" s="3"/>
      <c r="F124" s="3"/>
      <c r="G124" s="3"/>
      <c r="H124" s="122"/>
      <c r="I124" s="122"/>
      <c r="J124" s="122"/>
      <c r="L124" s="3"/>
      <c r="M124" s="3"/>
    </row>
    <row r="125" spans="1:13" ht="12">
      <c r="A125" s="3"/>
      <c r="B125" s="4"/>
      <c r="C125" s="3"/>
      <c r="D125" s="3"/>
      <c r="E125" s="3"/>
      <c r="F125" s="3"/>
      <c r="G125" s="3"/>
      <c r="H125" s="122"/>
      <c r="I125" s="122"/>
      <c r="J125" s="122"/>
      <c r="L125" s="3"/>
      <c r="M125" s="3"/>
    </row>
    <row r="126" spans="1:13" ht="12">
      <c r="A126" s="3"/>
      <c r="B126" s="4"/>
      <c r="C126" s="3"/>
      <c r="D126" s="3"/>
      <c r="E126" s="3"/>
      <c r="F126" s="3"/>
      <c r="G126" s="3"/>
      <c r="H126" s="122"/>
      <c r="I126" s="122"/>
      <c r="J126" s="122"/>
      <c r="L126" s="3"/>
      <c r="M126" s="3"/>
    </row>
    <row r="127" spans="1:13" ht="12">
      <c r="A127" s="3"/>
      <c r="B127" s="4"/>
      <c r="C127" s="3"/>
      <c r="D127" s="3"/>
      <c r="E127" s="3"/>
      <c r="F127" s="3"/>
      <c r="G127" s="3"/>
      <c r="H127" s="122"/>
      <c r="I127" s="122"/>
      <c r="J127" s="122"/>
      <c r="L127" s="3"/>
      <c r="M127" s="3"/>
    </row>
    <row r="128" spans="1:13" ht="12">
      <c r="A128" s="3"/>
      <c r="B128" s="4"/>
      <c r="C128" s="3"/>
      <c r="D128" s="3"/>
      <c r="E128" s="3"/>
      <c r="F128" s="3"/>
      <c r="G128" s="3"/>
      <c r="H128" s="122"/>
      <c r="I128" s="122"/>
      <c r="J128" s="122"/>
      <c r="L128" s="3"/>
      <c r="M128" s="3"/>
    </row>
    <row r="129" spans="1:13" ht="12">
      <c r="A129" s="3"/>
      <c r="B129" s="4"/>
      <c r="C129" s="3"/>
      <c r="D129" s="3"/>
      <c r="E129" s="3"/>
      <c r="F129" s="3"/>
      <c r="G129" s="3"/>
      <c r="H129" s="122"/>
      <c r="I129" s="122"/>
      <c r="J129" s="122"/>
      <c r="L129" s="3"/>
      <c r="M129" s="3"/>
    </row>
    <row r="130" spans="1:13" ht="12">
      <c r="A130" s="3"/>
      <c r="B130" s="4"/>
      <c r="C130" s="3"/>
      <c r="D130" s="3"/>
      <c r="E130" s="3"/>
      <c r="F130" s="3"/>
      <c r="G130" s="3"/>
      <c r="H130" s="122"/>
      <c r="I130" s="122"/>
      <c r="J130" s="122"/>
      <c r="L130" s="3"/>
      <c r="M130" s="3"/>
    </row>
    <row r="131" spans="1:13" ht="12">
      <c r="A131" s="3"/>
      <c r="B131" s="4"/>
      <c r="C131" s="3"/>
      <c r="D131" s="3"/>
      <c r="E131" s="3"/>
      <c r="F131" s="3"/>
      <c r="G131" s="3"/>
      <c r="H131" s="122"/>
      <c r="I131" s="122"/>
      <c r="J131" s="122"/>
      <c r="L131" s="3"/>
      <c r="M131" s="3"/>
    </row>
    <row r="132" spans="1:13" ht="12">
      <c r="A132" s="3"/>
      <c r="B132" s="3"/>
      <c r="C132" s="3"/>
      <c r="D132" s="3"/>
      <c r="E132" s="3"/>
      <c r="F132" s="3"/>
      <c r="G132" s="3"/>
      <c r="H132" s="122"/>
      <c r="I132" s="122"/>
      <c r="J132" s="122"/>
      <c r="L132" s="3"/>
      <c r="M132" s="3"/>
    </row>
    <row r="133" spans="1:13" ht="12">
      <c r="A133" s="3"/>
      <c r="B133" s="4"/>
      <c r="C133" s="3"/>
      <c r="D133" s="3"/>
      <c r="E133" s="3"/>
      <c r="F133" s="3"/>
      <c r="G133" s="3"/>
      <c r="H133" s="122"/>
      <c r="I133" s="122"/>
      <c r="J133" s="122"/>
      <c r="L133" s="3"/>
      <c r="M133" s="3"/>
    </row>
    <row r="134" spans="1:13" ht="12">
      <c r="A134" s="3"/>
      <c r="B134" s="4"/>
      <c r="C134" s="3"/>
      <c r="D134" s="3"/>
      <c r="E134" s="3"/>
      <c r="F134" s="3"/>
      <c r="G134" s="3"/>
      <c r="H134" s="122"/>
      <c r="I134" s="122"/>
      <c r="J134" s="122"/>
      <c r="L134" s="3"/>
      <c r="M134" s="3"/>
    </row>
    <row r="135" spans="1:13" ht="12">
      <c r="A135" s="3"/>
      <c r="B135" s="4"/>
      <c r="C135" s="3"/>
      <c r="D135" s="3"/>
      <c r="E135" s="3"/>
      <c r="F135" s="3"/>
      <c r="G135" s="3"/>
      <c r="H135" s="122"/>
      <c r="I135" s="122"/>
      <c r="J135" s="122"/>
      <c r="L135" s="3"/>
      <c r="M135" s="3"/>
    </row>
    <row r="136" spans="1:13" ht="12">
      <c r="A136" s="3"/>
      <c r="B136" s="4"/>
      <c r="C136" s="3"/>
      <c r="D136" s="3"/>
      <c r="E136" s="3"/>
      <c r="F136" s="3"/>
      <c r="G136" s="3"/>
      <c r="H136" s="122"/>
      <c r="I136" s="122"/>
      <c r="J136" s="122"/>
      <c r="L136" s="3"/>
      <c r="M136" s="3"/>
    </row>
    <row r="137" spans="1:13" ht="12">
      <c r="A137" s="3"/>
      <c r="B137" s="4"/>
      <c r="C137" s="3"/>
      <c r="D137" s="3"/>
      <c r="E137" s="3"/>
      <c r="F137" s="3"/>
      <c r="G137" s="3"/>
      <c r="H137" s="122"/>
      <c r="I137" s="122"/>
      <c r="J137" s="122"/>
      <c r="L137" s="3"/>
      <c r="M137" s="3"/>
    </row>
    <row r="138" spans="1:13" ht="12">
      <c r="A138" s="3"/>
      <c r="B138" s="4"/>
      <c r="C138" s="3"/>
      <c r="D138" s="3"/>
      <c r="E138" s="3"/>
      <c r="F138" s="3"/>
      <c r="G138" s="3"/>
      <c r="H138" s="122"/>
      <c r="I138" s="122"/>
      <c r="J138" s="122"/>
      <c r="L138" s="3"/>
      <c r="M138" s="3"/>
    </row>
    <row r="139" spans="1:13" ht="12">
      <c r="A139" s="3"/>
      <c r="B139" s="4"/>
      <c r="C139" s="3"/>
      <c r="D139" s="3"/>
      <c r="E139" s="3"/>
      <c r="F139" s="3"/>
      <c r="G139" s="3"/>
      <c r="H139" s="122"/>
      <c r="I139" s="122"/>
      <c r="J139" s="122"/>
      <c r="L139" s="3"/>
      <c r="M139" s="3"/>
    </row>
    <row r="140" spans="1:13" ht="12">
      <c r="A140" s="3"/>
      <c r="B140" s="4"/>
      <c r="C140" s="3"/>
      <c r="D140" s="3"/>
      <c r="E140" s="3"/>
      <c r="F140" s="3"/>
      <c r="G140" s="3"/>
      <c r="H140" s="122"/>
      <c r="I140" s="122"/>
      <c r="J140" s="122"/>
      <c r="L140" s="3"/>
      <c r="M140" s="3"/>
    </row>
    <row r="141" spans="1:13" ht="12">
      <c r="A141" s="3"/>
      <c r="B141" s="4"/>
      <c r="C141" s="3"/>
      <c r="D141" s="3"/>
      <c r="E141" s="3"/>
      <c r="F141" s="3"/>
      <c r="G141" s="3"/>
      <c r="H141" s="122"/>
      <c r="I141" s="122"/>
      <c r="J141" s="122"/>
      <c r="L141" s="3"/>
      <c r="M141" s="3"/>
    </row>
    <row r="142" spans="1:13" ht="12">
      <c r="A142" s="3"/>
      <c r="B142" s="4"/>
      <c r="C142" s="3"/>
      <c r="D142" s="3"/>
      <c r="E142" s="3"/>
      <c r="F142" s="3"/>
      <c r="G142" s="3"/>
      <c r="H142" s="122"/>
      <c r="I142" s="122"/>
      <c r="J142" s="122"/>
      <c r="L142" s="3"/>
      <c r="M142" s="3"/>
    </row>
    <row r="143" spans="1:13" ht="12">
      <c r="A143" s="3"/>
      <c r="B143" s="3"/>
      <c r="C143" s="3"/>
      <c r="D143" s="3"/>
      <c r="E143" s="3"/>
      <c r="F143" s="3"/>
      <c r="G143" s="3"/>
      <c r="H143" s="122"/>
      <c r="I143" s="122"/>
      <c r="J143" s="122"/>
      <c r="L143" s="3"/>
      <c r="M143" s="3"/>
    </row>
    <row r="144" spans="1:13" ht="12">
      <c r="A144" s="3"/>
      <c r="B144" s="3"/>
      <c r="C144" s="3"/>
      <c r="D144" s="3"/>
      <c r="E144" s="3"/>
      <c r="F144" s="3"/>
      <c r="G144" s="3"/>
      <c r="H144" s="122"/>
      <c r="I144" s="122"/>
      <c r="J144" s="122"/>
      <c r="L144" s="3"/>
      <c r="M144" s="3"/>
    </row>
    <row r="145" spans="1:13" ht="12">
      <c r="A145" s="3"/>
      <c r="B145" s="4"/>
      <c r="C145" s="3"/>
      <c r="D145" s="3"/>
      <c r="E145" s="3"/>
      <c r="F145" s="3"/>
      <c r="G145" s="3"/>
      <c r="H145" s="122"/>
      <c r="I145" s="122"/>
      <c r="J145" s="122"/>
      <c r="L145" s="3"/>
      <c r="M145" s="3"/>
    </row>
    <row r="146" spans="1:13" ht="12">
      <c r="A146" s="3"/>
      <c r="B146" s="3"/>
      <c r="C146" s="3"/>
      <c r="D146" s="3"/>
      <c r="E146" s="3"/>
      <c r="F146" s="3"/>
      <c r="G146" s="3"/>
      <c r="H146" s="122"/>
      <c r="I146" s="122"/>
      <c r="J146" s="122"/>
      <c r="L146" s="3"/>
      <c r="M146" s="3"/>
    </row>
    <row r="147" spans="1:13" ht="12">
      <c r="A147" s="3"/>
      <c r="B147" s="4"/>
      <c r="C147" s="3"/>
      <c r="D147" s="3"/>
      <c r="E147" s="3"/>
      <c r="F147" s="3"/>
      <c r="G147" s="3"/>
      <c r="H147" s="122"/>
      <c r="I147" s="122"/>
      <c r="J147" s="122"/>
      <c r="L147" s="3"/>
      <c r="M147" s="3"/>
    </row>
    <row r="148" spans="1:13" ht="12">
      <c r="A148" s="3"/>
      <c r="B148" s="4"/>
      <c r="C148" s="3"/>
      <c r="D148" s="3"/>
      <c r="E148" s="3"/>
      <c r="F148" s="3"/>
      <c r="G148" s="3"/>
      <c r="H148" s="122"/>
      <c r="I148" s="122"/>
      <c r="J148" s="122"/>
      <c r="L148" s="3"/>
      <c r="M148" s="3"/>
    </row>
    <row r="149" spans="1:13" ht="12">
      <c r="A149" s="3"/>
      <c r="B149" s="4"/>
      <c r="C149" s="3"/>
      <c r="D149" s="3"/>
      <c r="E149" s="3"/>
      <c r="F149" s="3"/>
      <c r="G149" s="3"/>
      <c r="H149" s="122"/>
      <c r="I149" s="122"/>
      <c r="J149" s="122"/>
      <c r="L149" s="3"/>
      <c r="M149" s="3"/>
    </row>
    <row r="150" spans="1:13" ht="12">
      <c r="A150" s="3"/>
      <c r="B150" s="3"/>
      <c r="C150" s="3"/>
      <c r="D150" s="3"/>
      <c r="E150" s="3"/>
      <c r="F150" s="3"/>
      <c r="G150" s="3"/>
      <c r="H150" s="122"/>
      <c r="I150" s="122"/>
      <c r="J150" s="122"/>
      <c r="L150" s="3"/>
      <c r="M150" s="3"/>
    </row>
    <row r="151" spans="1:13" ht="12">
      <c r="A151" s="3"/>
      <c r="B151" s="3"/>
      <c r="C151" s="3"/>
      <c r="D151" s="3"/>
      <c r="E151" s="3"/>
      <c r="F151" s="3"/>
      <c r="G151" s="3"/>
      <c r="H151" s="122"/>
      <c r="I151" s="122"/>
      <c r="J151" s="122"/>
      <c r="L151" s="3"/>
      <c r="M151" s="3"/>
    </row>
    <row r="152" spans="1:13" ht="12">
      <c r="A152" s="3"/>
      <c r="B152" s="3"/>
      <c r="C152" s="3"/>
      <c r="D152" s="3"/>
      <c r="E152" s="3"/>
      <c r="F152" s="3"/>
      <c r="G152" s="3"/>
      <c r="H152" s="122"/>
      <c r="I152" s="122"/>
      <c r="J152" s="122"/>
      <c r="L152" s="3"/>
      <c r="M152" s="3"/>
    </row>
    <row r="153" spans="1:13" ht="12">
      <c r="A153" s="3"/>
      <c r="B153" s="4"/>
      <c r="C153" s="3"/>
      <c r="D153" s="3"/>
      <c r="E153" s="3"/>
      <c r="F153" s="3"/>
      <c r="G153" s="3"/>
      <c r="H153" s="122"/>
      <c r="I153" s="122"/>
      <c r="J153" s="122"/>
      <c r="L153" s="3"/>
      <c r="M153" s="3"/>
    </row>
    <row r="154" spans="1:13" ht="12">
      <c r="A154" s="3"/>
      <c r="B154" s="3"/>
      <c r="C154" s="3"/>
      <c r="D154" s="3"/>
      <c r="E154" s="3"/>
      <c r="F154" s="3"/>
      <c r="G154" s="3"/>
      <c r="H154" s="122"/>
      <c r="I154" s="122"/>
      <c r="J154" s="122"/>
      <c r="L154" s="3"/>
      <c r="M154" s="3"/>
    </row>
    <row r="155" spans="1:13" ht="12">
      <c r="A155" s="3"/>
      <c r="B155" s="3"/>
      <c r="C155" s="3"/>
      <c r="D155" s="3"/>
      <c r="E155" s="3"/>
      <c r="F155" s="3"/>
      <c r="G155" s="3"/>
      <c r="H155" s="122"/>
      <c r="I155" s="122"/>
      <c r="J155" s="122"/>
      <c r="L155" s="3"/>
      <c r="M155" s="3"/>
    </row>
    <row r="156" spans="1:13" ht="12">
      <c r="A156" s="3"/>
      <c r="B156" s="3"/>
      <c r="C156" s="3"/>
      <c r="D156" s="3"/>
      <c r="E156" s="3"/>
      <c r="F156" s="3"/>
      <c r="G156" s="3"/>
      <c r="H156" s="122"/>
      <c r="I156" s="122"/>
      <c r="J156" s="122"/>
      <c r="L156" s="3"/>
      <c r="M156" s="3"/>
    </row>
    <row r="157" spans="1:13" ht="12">
      <c r="A157" s="3"/>
      <c r="B157" s="3"/>
      <c r="C157" s="3"/>
      <c r="D157" s="3"/>
      <c r="E157" s="3"/>
      <c r="F157" s="3"/>
      <c r="G157" s="3"/>
      <c r="H157" s="122"/>
      <c r="I157" s="122"/>
      <c r="J157" s="122"/>
      <c r="L157" s="3"/>
      <c r="M157" s="3"/>
    </row>
    <row r="158" spans="1:13" ht="12">
      <c r="A158" s="3"/>
      <c r="B158" s="4"/>
      <c r="C158" s="3"/>
      <c r="D158" s="3"/>
      <c r="E158" s="3"/>
      <c r="F158" s="3"/>
      <c r="G158" s="3"/>
      <c r="H158" s="122"/>
      <c r="I158" s="122"/>
      <c r="J158" s="122"/>
      <c r="L158" s="3"/>
      <c r="M158" s="3"/>
    </row>
    <row r="159" spans="1:13" ht="12">
      <c r="A159" s="3"/>
      <c r="B159" s="3"/>
      <c r="C159" s="3"/>
      <c r="D159" s="3"/>
      <c r="E159" s="3"/>
      <c r="F159" s="3"/>
      <c r="G159" s="3"/>
      <c r="H159" s="122"/>
      <c r="I159" s="122"/>
      <c r="J159" s="122"/>
      <c r="L159" s="3"/>
      <c r="M159" s="3"/>
    </row>
    <row r="160" spans="1:13" ht="12">
      <c r="A160" s="3"/>
      <c r="B160" s="4"/>
      <c r="C160" s="3"/>
      <c r="D160" s="3"/>
      <c r="E160" s="3"/>
      <c r="F160" s="3"/>
      <c r="G160" s="3"/>
      <c r="H160" s="122"/>
      <c r="I160" s="122"/>
      <c r="J160" s="122"/>
      <c r="L160" s="3"/>
      <c r="M160" s="3"/>
    </row>
    <row r="161" spans="1:13" ht="12">
      <c r="A161" s="3"/>
      <c r="B161" s="4"/>
      <c r="C161" s="3"/>
      <c r="D161" s="3"/>
      <c r="E161" s="3"/>
      <c r="F161" s="3"/>
      <c r="G161" s="3"/>
      <c r="H161" s="122"/>
      <c r="I161" s="122"/>
      <c r="J161" s="122"/>
      <c r="L161" s="3"/>
      <c r="M161" s="3"/>
    </row>
    <row r="162" spans="1:13" ht="12">
      <c r="A162" s="3"/>
      <c r="B162" s="4"/>
      <c r="C162" s="3"/>
      <c r="D162" s="3"/>
      <c r="E162" s="3"/>
      <c r="F162" s="3"/>
      <c r="G162" s="3"/>
      <c r="H162" s="122"/>
      <c r="I162" s="122"/>
      <c r="J162" s="122"/>
      <c r="L162" s="3"/>
      <c r="M162" s="3"/>
    </row>
    <row r="163" spans="1:13" ht="12">
      <c r="A163" s="3"/>
      <c r="B163" s="4"/>
      <c r="C163" s="3"/>
      <c r="D163" s="3"/>
      <c r="E163" s="3"/>
      <c r="F163" s="3"/>
      <c r="G163" s="3"/>
      <c r="H163" s="122"/>
      <c r="I163" s="122"/>
      <c r="J163" s="122"/>
      <c r="L163" s="3"/>
      <c r="M163" s="3"/>
    </row>
    <row r="164" spans="1:13" ht="12">
      <c r="A164" s="3"/>
      <c r="B164" s="7"/>
      <c r="C164" s="3"/>
      <c r="D164" s="3"/>
      <c r="E164" s="3"/>
      <c r="F164" s="3"/>
      <c r="G164" s="3"/>
      <c r="H164" s="122"/>
      <c r="I164" s="122"/>
      <c r="J164" s="122"/>
      <c r="L164" s="3"/>
      <c r="M164" s="3"/>
    </row>
    <row r="165" spans="1:13" ht="12">
      <c r="A165" s="3"/>
      <c r="B165" s="7"/>
      <c r="C165" s="3"/>
      <c r="D165" s="3"/>
      <c r="E165" s="3"/>
      <c r="F165" s="3"/>
      <c r="G165" s="3"/>
      <c r="H165" s="122"/>
      <c r="I165" s="122"/>
      <c r="J165" s="122"/>
      <c r="L165" s="3"/>
      <c r="M165" s="3"/>
    </row>
    <row r="166" spans="1:13" ht="12">
      <c r="A166" s="3"/>
      <c r="B166" s="7"/>
      <c r="C166" s="3"/>
      <c r="D166" s="3"/>
      <c r="E166" s="3"/>
      <c r="F166" s="3"/>
      <c r="G166" s="3"/>
      <c r="H166" s="122"/>
      <c r="I166" s="122"/>
      <c r="J166" s="122"/>
      <c r="L166" s="3"/>
      <c r="M166" s="3"/>
    </row>
    <row r="167" spans="1:13" ht="12">
      <c r="A167" s="3"/>
      <c r="B167" s="7"/>
      <c r="C167" s="3"/>
      <c r="D167" s="3"/>
      <c r="E167" s="3"/>
      <c r="F167" s="3"/>
      <c r="G167" s="3"/>
      <c r="H167" s="122"/>
      <c r="I167" s="122"/>
      <c r="J167" s="122"/>
      <c r="L167" s="3"/>
      <c r="M167" s="3"/>
    </row>
    <row r="168" spans="1:13" ht="12">
      <c r="A168" s="3"/>
      <c r="B168" s="7"/>
      <c r="C168" s="3"/>
      <c r="D168" s="3"/>
      <c r="E168" s="3"/>
      <c r="F168" s="3"/>
      <c r="G168" s="3"/>
      <c r="H168" s="122"/>
      <c r="I168" s="122"/>
      <c r="J168" s="122"/>
      <c r="L168" s="3"/>
      <c r="M168" s="3"/>
    </row>
    <row r="169" spans="1:13" ht="12">
      <c r="A169" s="3"/>
      <c r="B169" s="7"/>
      <c r="C169" s="3"/>
      <c r="D169" s="3"/>
      <c r="E169" s="3"/>
      <c r="F169" s="3"/>
      <c r="G169" s="3"/>
      <c r="H169" s="122"/>
      <c r="I169" s="122"/>
      <c r="J169" s="122"/>
      <c r="L169" s="3"/>
      <c r="M169" s="3"/>
    </row>
    <row r="170" spans="1:13" ht="12">
      <c r="A170" s="3"/>
      <c r="B170" s="7"/>
      <c r="C170" s="3"/>
      <c r="D170" s="3"/>
      <c r="E170" s="3"/>
      <c r="F170" s="3"/>
      <c r="G170" s="3"/>
      <c r="H170" s="122"/>
      <c r="I170" s="122"/>
      <c r="J170" s="122"/>
      <c r="L170" s="3"/>
      <c r="M170" s="3"/>
    </row>
    <row r="171" spans="1:13" ht="12">
      <c r="A171" s="3"/>
      <c r="B171" s="7"/>
      <c r="C171" s="3"/>
      <c r="D171" s="3"/>
      <c r="E171" s="3"/>
      <c r="F171" s="3"/>
      <c r="G171" s="3"/>
      <c r="H171" s="122"/>
      <c r="I171" s="122"/>
      <c r="J171" s="122"/>
      <c r="L171" s="3"/>
      <c r="M171" s="3"/>
    </row>
    <row r="172" spans="1:13" ht="12">
      <c r="A172" s="3"/>
      <c r="B172" s="7"/>
      <c r="C172" s="3"/>
      <c r="D172" s="3"/>
      <c r="E172" s="3"/>
      <c r="F172" s="3"/>
      <c r="G172" s="3"/>
      <c r="H172" s="122"/>
      <c r="I172" s="122"/>
      <c r="J172" s="122"/>
      <c r="L172" s="3"/>
      <c r="M172" s="3"/>
    </row>
    <row r="173" spans="1:13" ht="12">
      <c r="A173" s="3"/>
      <c r="B173" s="7"/>
      <c r="C173" s="3"/>
      <c r="D173" s="3"/>
      <c r="E173" s="3"/>
      <c r="F173" s="3"/>
      <c r="G173" s="3"/>
      <c r="H173" s="122"/>
      <c r="I173" s="122"/>
      <c r="J173" s="122"/>
      <c r="L173" s="3"/>
      <c r="M173" s="3"/>
    </row>
    <row r="174" spans="1:13" ht="12">
      <c r="A174" s="3"/>
      <c r="B174" s="7"/>
      <c r="C174" s="3"/>
      <c r="D174" s="3"/>
      <c r="E174" s="3"/>
      <c r="F174" s="3"/>
      <c r="G174" s="3"/>
      <c r="H174" s="122"/>
      <c r="I174" s="122"/>
      <c r="J174" s="122"/>
      <c r="L174" s="3"/>
      <c r="M174" s="3"/>
    </row>
    <row r="175" spans="1:13" ht="12">
      <c r="A175" s="3"/>
      <c r="B175" s="7"/>
      <c r="C175" s="3"/>
      <c r="D175" s="3"/>
      <c r="E175" s="3"/>
      <c r="F175" s="3"/>
      <c r="G175" s="3"/>
      <c r="H175" s="122"/>
      <c r="I175" s="122"/>
      <c r="J175" s="122"/>
      <c r="L175" s="3"/>
      <c r="M175" s="3"/>
    </row>
    <row r="176" spans="1:13" ht="12">
      <c r="A176" s="3"/>
      <c r="B176" s="7"/>
      <c r="C176" s="3"/>
      <c r="D176" s="3"/>
      <c r="E176" s="3"/>
      <c r="F176" s="3"/>
      <c r="G176" s="3"/>
      <c r="H176" s="122"/>
      <c r="I176" s="122"/>
      <c r="J176" s="122"/>
      <c r="L176" s="3"/>
      <c r="M176" s="3"/>
    </row>
    <row r="177" spans="1:13" ht="12">
      <c r="A177" s="3"/>
      <c r="B177" s="7"/>
      <c r="C177" s="3"/>
      <c r="D177" s="3"/>
      <c r="E177" s="3"/>
      <c r="F177" s="3"/>
      <c r="G177" s="3"/>
      <c r="H177" s="122"/>
      <c r="I177" s="122"/>
      <c r="J177" s="122"/>
      <c r="L177" s="3"/>
      <c r="M177" s="3"/>
    </row>
    <row r="178" spans="1:13" ht="12">
      <c r="A178" s="3"/>
      <c r="B178" s="7"/>
      <c r="C178" s="3"/>
      <c r="D178" s="3"/>
      <c r="E178" s="3"/>
      <c r="F178" s="3"/>
      <c r="G178" s="3"/>
      <c r="H178" s="122"/>
      <c r="I178" s="122"/>
      <c r="J178" s="122"/>
      <c r="L178" s="3"/>
      <c r="M178" s="3"/>
    </row>
    <row r="179" spans="1:13" ht="12">
      <c r="A179" s="3"/>
      <c r="B179" s="7"/>
      <c r="C179" s="3"/>
      <c r="D179" s="3"/>
      <c r="E179" s="3"/>
      <c r="F179" s="3"/>
      <c r="G179" s="3"/>
      <c r="H179" s="122"/>
      <c r="I179" s="122"/>
      <c r="J179" s="122"/>
      <c r="L179" s="3"/>
      <c r="M179" s="3"/>
    </row>
    <row r="180" spans="1:13" ht="12">
      <c r="A180" s="3"/>
      <c r="B180" s="7"/>
      <c r="C180" s="3"/>
      <c r="D180" s="3"/>
      <c r="E180" s="3"/>
      <c r="F180" s="3"/>
      <c r="G180" s="3"/>
      <c r="H180" s="122"/>
      <c r="I180" s="122"/>
      <c r="J180" s="122"/>
      <c r="L180" s="3"/>
      <c r="M180" s="3"/>
    </row>
    <row r="181" spans="1:13" ht="12">
      <c r="A181" s="3"/>
      <c r="B181" s="7"/>
      <c r="C181" s="3"/>
      <c r="D181" s="3"/>
      <c r="E181" s="3"/>
      <c r="F181" s="3"/>
      <c r="G181" s="3"/>
      <c r="H181" s="122"/>
      <c r="I181" s="122"/>
      <c r="J181" s="122"/>
      <c r="L181" s="3"/>
      <c r="M181" s="3"/>
    </row>
    <row r="182" spans="1:13" ht="12">
      <c r="A182" s="3"/>
      <c r="B182" s="7"/>
      <c r="C182" s="3"/>
      <c r="D182" s="3"/>
      <c r="E182" s="3"/>
      <c r="F182" s="3"/>
      <c r="G182" s="3"/>
      <c r="H182" s="122"/>
      <c r="I182" s="122"/>
      <c r="J182" s="122"/>
      <c r="L182" s="3"/>
      <c r="M182" s="3"/>
    </row>
    <row r="183" spans="1:13" ht="12">
      <c r="A183" s="3"/>
      <c r="B183" s="7"/>
      <c r="C183" s="3"/>
      <c r="D183" s="3"/>
      <c r="E183" s="3"/>
      <c r="F183" s="3"/>
      <c r="G183" s="3"/>
      <c r="H183" s="122"/>
      <c r="I183" s="122"/>
      <c r="J183" s="122"/>
      <c r="L183" s="3"/>
      <c r="M183" s="3"/>
    </row>
    <row r="184" spans="1:13" ht="12">
      <c r="A184" s="3"/>
      <c r="B184" s="7"/>
      <c r="C184" s="3"/>
      <c r="D184" s="3"/>
      <c r="E184" s="3"/>
      <c r="F184" s="3"/>
      <c r="G184" s="3"/>
      <c r="H184" s="122"/>
      <c r="I184" s="122"/>
      <c r="J184" s="122"/>
      <c r="L184" s="3"/>
      <c r="M184" s="3"/>
    </row>
    <row r="185" spans="1:13" ht="12">
      <c r="A185" s="3"/>
      <c r="B185" s="7"/>
      <c r="C185" s="3"/>
      <c r="D185" s="3"/>
      <c r="E185" s="3"/>
      <c r="F185" s="3"/>
      <c r="G185" s="3"/>
      <c r="H185" s="122"/>
      <c r="I185" s="122"/>
      <c r="J185" s="122"/>
      <c r="L185" s="3"/>
      <c r="M185" s="3"/>
    </row>
    <row r="186" spans="1:13" ht="12">
      <c r="A186" s="3"/>
      <c r="B186" s="7"/>
      <c r="C186" s="3"/>
      <c r="D186" s="3"/>
      <c r="E186" s="3"/>
      <c r="F186" s="3"/>
      <c r="G186" s="3"/>
      <c r="H186" s="122"/>
      <c r="I186" s="122"/>
      <c r="J186" s="122"/>
      <c r="L186" s="3"/>
      <c r="M186" s="3"/>
    </row>
    <row r="187" spans="1:13" ht="12">
      <c r="A187" s="3"/>
      <c r="B187" s="7"/>
      <c r="C187" s="3"/>
      <c r="D187" s="3"/>
      <c r="E187" s="3"/>
      <c r="F187" s="3"/>
      <c r="G187" s="3"/>
      <c r="H187" s="122"/>
      <c r="I187" s="122"/>
      <c r="J187" s="122"/>
      <c r="L187" s="3"/>
      <c r="M187" s="3"/>
    </row>
    <row r="188" spans="1:13" ht="12">
      <c r="A188" s="3"/>
      <c r="B188" s="7"/>
      <c r="C188" s="3"/>
      <c r="D188" s="3"/>
      <c r="E188" s="3"/>
      <c r="F188" s="3"/>
      <c r="G188" s="3"/>
      <c r="H188" s="122"/>
      <c r="I188" s="122"/>
      <c r="J188" s="122"/>
      <c r="L188" s="3"/>
      <c r="M188" s="3"/>
    </row>
    <row r="189" spans="1:13" ht="12">
      <c r="A189" s="3"/>
      <c r="B189" s="7"/>
      <c r="C189" s="3"/>
      <c r="D189" s="3"/>
      <c r="E189" s="3"/>
      <c r="F189" s="3"/>
      <c r="G189" s="3"/>
      <c r="H189" s="122"/>
      <c r="I189" s="122"/>
      <c r="J189" s="122"/>
      <c r="L189" s="3"/>
      <c r="M189" s="3"/>
    </row>
    <row r="190" spans="1:13" ht="12">
      <c r="A190" s="3"/>
      <c r="B190" s="7"/>
      <c r="C190" s="3"/>
      <c r="D190" s="3"/>
      <c r="E190" s="3"/>
      <c r="F190" s="3"/>
      <c r="G190" s="3"/>
      <c r="H190" s="122"/>
      <c r="I190" s="122"/>
      <c r="J190" s="122"/>
      <c r="L190" s="3"/>
      <c r="M190" s="3"/>
    </row>
    <row r="191" spans="1:13" ht="12">
      <c r="A191" s="3"/>
      <c r="B191" s="7"/>
      <c r="C191" s="3"/>
      <c r="D191" s="3"/>
      <c r="E191" s="3"/>
      <c r="F191" s="3"/>
      <c r="G191" s="3"/>
      <c r="H191" s="122"/>
      <c r="I191" s="122"/>
      <c r="J191" s="122"/>
      <c r="L191" s="3"/>
      <c r="M191" s="3"/>
    </row>
    <row r="192" spans="1:13" ht="12">
      <c r="A192" s="3"/>
      <c r="B192" s="7"/>
      <c r="C192" s="3"/>
      <c r="D192" s="3"/>
      <c r="E192" s="3"/>
      <c r="F192" s="3"/>
      <c r="G192" s="3"/>
      <c r="H192" s="122"/>
      <c r="I192" s="122"/>
      <c r="J192" s="122"/>
      <c r="L192" s="3"/>
      <c r="M192" s="3"/>
    </row>
    <row r="193" spans="1:13" ht="12">
      <c r="A193" s="3"/>
      <c r="B193" s="7"/>
      <c r="C193" s="3"/>
      <c r="D193" s="3"/>
      <c r="E193" s="3"/>
      <c r="F193" s="3"/>
      <c r="G193" s="3"/>
      <c r="H193" s="122"/>
      <c r="I193" s="122"/>
      <c r="J193" s="122"/>
      <c r="L193" s="3"/>
      <c r="M193" s="3"/>
    </row>
    <row r="194" spans="1:13" ht="12">
      <c r="A194" s="3"/>
      <c r="B194" s="7"/>
      <c r="C194" s="3"/>
      <c r="D194" s="3"/>
      <c r="E194" s="3"/>
      <c r="F194" s="3"/>
      <c r="G194" s="3"/>
      <c r="H194" s="122"/>
      <c r="I194" s="122"/>
      <c r="J194" s="122"/>
      <c r="L194" s="3"/>
      <c r="M194" s="3"/>
    </row>
    <row r="195" spans="1:13" ht="12">
      <c r="A195" s="3"/>
      <c r="B195" s="7"/>
      <c r="C195" s="3"/>
      <c r="D195" s="3"/>
      <c r="E195" s="3"/>
      <c r="F195" s="3"/>
      <c r="G195" s="3"/>
      <c r="H195" s="122"/>
      <c r="I195" s="122"/>
      <c r="J195" s="122"/>
      <c r="L195" s="3"/>
      <c r="M195" s="3"/>
    </row>
    <row r="196" spans="1:13" ht="12">
      <c r="A196" s="3"/>
      <c r="B196" s="7"/>
      <c r="C196" s="3"/>
      <c r="D196" s="3"/>
      <c r="E196" s="3"/>
      <c r="F196" s="3"/>
      <c r="G196" s="3"/>
      <c r="H196" s="122"/>
      <c r="I196" s="122"/>
      <c r="J196" s="122"/>
      <c r="L196" s="3"/>
      <c r="M196" s="3"/>
    </row>
    <row r="197" spans="1:13" ht="12">
      <c r="A197" s="3"/>
      <c r="B197" s="7"/>
      <c r="C197" s="3"/>
      <c r="D197" s="3"/>
      <c r="E197" s="3"/>
      <c r="F197" s="3"/>
      <c r="G197" s="3"/>
      <c r="H197" s="122"/>
      <c r="I197" s="122"/>
      <c r="J197" s="122"/>
      <c r="L197" s="3"/>
      <c r="M197" s="3"/>
    </row>
    <row r="198" spans="1:13" ht="12">
      <c r="A198" s="3"/>
      <c r="B198" s="7"/>
      <c r="C198" s="3"/>
      <c r="D198" s="3"/>
      <c r="E198" s="3"/>
      <c r="F198" s="3"/>
      <c r="G198" s="3"/>
      <c r="H198" s="122"/>
      <c r="I198" s="122"/>
      <c r="J198" s="122"/>
      <c r="L198" s="3"/>
      <c r="M198" s="3"/>
    </row>
    <row r="199" spans="1:13" ht="12">
      <c r="A199" s="3"/>
      <c r="B199" s="7"/>
      <c r="C199" s="3"/>
      <c r="D199" s="3"/>
      <c r="E199" s="3"/>
      <c r="F199" s="3"/>
      <c r="G199" s="3"/>
      <c r="H199" s="122"/>
      <c r="I199" s="122"/>
      <c r="J199" s="122"/>
      <c r="L199" s="3"/>
      <c r="M199" s="3"/>
    </row>
    <row r="200" spans="1:13" ht="12">
      <c r="A200" s="3"/>
      <c r="B200" s="7"/>
      <c r="C200" s="3"/>
      <c r="D200" s="3"/>
      <c r="E200" s="3"/>
      <c r="F200" s="3"/>
      <c r="G200" s="3"/>
      <c r="H200" s="122"/>
      <c r="I200" s="122"/>
      <c r="J200" s="122"/>
      <c r="L200" s="3"/>
      <c r="M200" s="3"/>
    </row>
    <row r="201" spans="1:13" ht="12">
      <c r="A201" s="3"/>
      <c r="B201" s="7"/>
      <c r="C201" s="3"/>
      <c r="D201" s="3"/>
      <c r="E201" s="3"/>
      <c r="F201" s="3"/>
      <c r="G201" s="3"/>
      <c r="H201" s="122"/>
      <c r="I201" s="122"/>
      <c r="J201" s="122"/>
      <c r="L201" s="3"/>
      <c r="M201" s="3"/>
    </row>
    <row r="202" spans="1:13" ht="12">
      <c r="A202" s="3"/>
      <c r="B202" s="7"/>
      <c r="C202" s="3"/>
      <c r="D202" s="3"/>
      <c r="E202" s="3"/>
      <c r="F202" s="3"/>
      <c r="G202" s="3"/>
      <c r="H202" s="122"/>
      <c r="I202" s="122"/>
      <c r="J202" s="122"/>
      <c r="L202" s="3"/>
      <c r="M202" s="3"/>
    </row>
    <row r="203" spans="1:13" ht="12">
      <c r="A203" s="3"/>
      <c r="B203" s="7"/>
      <c r="C203" s="3"/>
      <c r="D203" s="3"/>
      <c r="E203" s="3"/>
      <c r="F203" s="3"/>
      <c r="G203" s="3"/>
      <c r="H203" s="122"/>
      <c r="I203" s="122"/>
      <c r="J203" s="122"/>
      <c r="L203" s="3"/>
      <c r="M203" s="3"/>
    </row>
    <row r="204" spans="1:13" ht="12">
      <c r="A204" s="3"/>
      <c r="B204" s="7"/>
      <c r="C204" s="3"/>
      <c r="D204" s="3"/>
      <c r="E204" s="3"/>
      <c r="F204" s="3"/>
      <c r="G204" s="3"/>
      <c r="H204" s="122"/>
      <c r="I204" s="122"/>
      <c r="J204" s="122"/>
      <c r="L204" s="3"/>
      <c r="M204" s="3"/>
    </row>
    <row r="205" spans="1:13" ht="12">
      <c r="A205" s="3"/>
      <c r="B205" s="7"/>
      <c r="C205" s="3"/>
      <c r="D205" s="3"/>
      <c r="E205" s="3"/>
      <c r="F205" s="3"/>
      <c r="G205" s="3"/>
      <c r="H205" s="122"/>
      <c r="I205" s="122"/>
      <c r="J205" s="122"/>
      <c r="L205" s="3"/>
      <c r="M205" s="3"/>
    </row>
    <row r="206" spans="1:13" ht="12">
      <c r="A206" s="3"/>
      <c r="B206" s="7"/>
      <c r="C206" s="3"/>
      <c r="D206" s="3"/>
      <c r="E206" s="3"/>
      <c r="F206" s="3"/>
      <c r="G206" s="3"/>
      <c r="H206" s="122"/>
      <c r="I206" s="122"/>
      <c r="J206" s="122"/>
      <c r="L206" s="3"/>
      <c r="M206" s="3"/>
    </row>
    <row r="207" spans="1:13" ht="12">
      <c r="A207" s="3"/>
      <c r="B207" s="7"/>
      <c r="C207" s="3"/>
      <c r="D207" s="3"/>
      <c r="E207" s="3"/>
      <c r="F207" s="3"/>
      <c r="G207" s="3"/>
      <c r="H207" s="122"/>
      <c r="I207" s="122"/>
      <c r="J207" s="122"/>
      <c r="L207" s="3"/>
      <c r="M207" s="3"/>
    </row>
    <row r="208" spans="1:13" ht="12">
      <c r="A208" s="3"/>
      <c r="B208" s="7"/>
      <c r="C208" s="3"/>
      <c r="D208" s="3"/>
      <c r="E208" s="3"/>
      <c r="F208" s="3"/>
      <c r="G208" s="3"/>
      <c r="H208" s="122"/>
      <c r="I208" s="122"/>
      <c r="J208" s="122"/>
      <c r="L208" s="3"/>
      <c r="M208" s="3"/>
    </row>
    <row r="209" spans="1:13" ht="12">
      <c r="A209" s="3"/>
      <c r="B209" s="7"/>
      <c r="C209" s="3"/>
      <c r="D209" s="3"/>
      <c r="E209" s="3"/>
      <c r="F209" s="3"/>
      <c r="G209" s="3"/>
      <c r="H209" s="122"/>
      <c r="I209" s="122"/>
      <c r="J209" s="122"/>
      <c r="L209" s="3"/>
      <c r="M209" s="3"/>
    </row>
    <row r="210" spans="1:13" ht="12">
      <c r="A210" s="3"/>
      <c r="B210" s="7"/>
      <c r="C210" s="3"/>
      <c r="D210" s="3"/>
      <c r="E210" s="3"/>
      <c r="F210" s="3"/>
      <c r="G210" s="3"/>
      <c r="H210" s="122"/>
      <c r="I210" s="122"/>
      <c r="J210" s="122"/>
      <c r="L210" s="3"/>
      <c r="M210" s="3"/>
    </row>
    <row r="211" spans="1:13" ht="12">
      <c r="A211" s="3"/>
      <c r="B211" s="7"/>
      <c r="C211" s="3"/>
      <c r="D211" s="3"/>
      <c r="E211" s="3"/>
      <c r="F211" s="3"/>
      <c r="G211" s="3"/>
      <c r="H211" s="122"/>
      <c r="I211" s="122"/>
      <c r="J211" s="122"/>
      <c r="L211" s="3"/>
      <c r="M211" s="3"/>
    </row>
    <row r="212" spans="1:13" ht="12">
      <c r="A212" s="3"/>
      <c r="B212" s="7"/>
      <c r="C212" s="3"/>
      <c r="D212" s="3"/>
      <c r="E212" s="3"/>
      <c r="F212" s="3"/>
      <c r="G212" s="3"/>
      <c r="H212" s="122"/>
      <c r="I212" s="122"/>
      <c r="J212" s="122"/>
      <c r="L212" s="3"/>
      <c r="M212" s="3"/>
    </row>
    <row r="213" spans="1:13" ht="12">
      <c r="A213" s="3"/>
      <c r="B213" s="7"/>
      <c r="C213" s="3"/>
      <c r="D213" s="3"/>
      <c r="E213" s="3"/>
      <c r="F213" s="3"/>
      <c r="G213" s="3"/>
      <c r="H213" s="122"/>
      <c r="I213" s="122"/>
      <c r="J213" s="122"/>
      <c r="L213" s="3"/>
      <c r="M213" s="3"/>
    </row>
    <row r="214" spans="1:13" ht="12">
      <c r="A214" s="3"/>
      <c r="B214" s="7"/>
      <c r="C214" s="3"/>
      <c r="D214" s="3"/>
      <c r="E214" s="3"/>
      <c r="F214" s="3"/>
      <c r="G214" s="3"/>
      <c r="H214" s="122"/>
      <c r="I214" s="122"/>
      <c r="J214" s="122"/>
      <c r="L214" s="3"/>
      <c r="M214" s="3"/>
    </row>
    <row r="215" spans="1:13" ht="12">
      <c r="A215" s="3"/>
      <c r="B215" s="7"/>
      <c r="C215" s="3"/>
      <c r="D215" s="3"/>
      <c r="E215" s="3"/>
      <c r="F215" s="3"/>
      <c r="G215" s="3"/>
      <c r="H215" s="122"/>
      <c r="I215" s="122"/>
      <c r="J215" s="122"/>
      <c r="L215" s="3"/>
      <c r="M215" s="3"/>
    </row>
    <row r="216" spans="1:13" ht="12">
      <c r="A216" s="3"/>
      <c r="B216" s="7"/>
      <c r="C216" s="3"/>
      <c r="D216" s="3"/>
      <c r="E216" s="3"/>
      <c r="F216" s="3"/>
      <c r="G216" s="3"/>
      <c r="H216" s="122"/>
      <c r="I216" s="122"/>
      <c r="J216" s="122"/>
      <c r="L216" s="3"/>
      <c r="M216" s="3"/>
    </row>
    <row r="217" spans="1:13" ht="12">
      <c r="A217" s="3"/>
      <c r="B217" s="7"/>
      <c r="C217" s="3"/>
      <c r="D217" s="3"/>
      <c r="E217" s="3"/>
      <c r="F217" s="3"/>
      <c r="G217" s="3"/>
      <c r="H217" s="122"/>
      <c r="I217" s="122"/>
      <c r="J217" s="122"/>
      <c r="L217" s="3"/>
      <c r="M217" s="3"/>
    </row>
    <row r="218" spans="1:13" ht="12">
      <c r="A218" s="3"/>
      <c r="B218" s="7"/>
      <c r="C218" s="3"/>
      <c r="D218" s="3"/>
      <c r="E218" s="3"/>
      <c r="F218" s="3"/>
      <c r="G218" s="3"/>
      <c r="H218" s="122"/>
      <c r="I218" s="122"/>
      <c r="J218" s="122"/>
      <c r="L218" s="3"/>
      <c r="M218" s="3"/>
    </row>
    <row r="219" spans="1:13" ht="12">
      <c r="A219" s="3"/>
      <c r="B219" s="7"/>
      <c r="C219" s="3"/>
      <c r="D219" s="3"/>
      <c r="E219" s="3"/>
      <c r="F219" s="3"/>
      <c r="G219" s="3"/>
      <c r="H219" s="122"/>
      <c r="I219" s="122"/>
      <c r="J219" s="122"/>
      <c r="L219" s="3"/>
      <c r="M219" s="3"/>
    </row>
    <row r="220" spans="1:13" ht="12">
      <c r="A220" s="3"/>
      <c r="B220" s="7"/>
      <c r="C220" s="3"/>
      <c r="D220" s="3"/>
      <c r="E220" s="3"/>
      <c r="F220" s="3"/>
      <c r="G220" s="3"/>
      <c r="H220" s="122"/>
      <c r="I220" s="122"/>
      <c r="J220" s="122"/>
      <c r="L220" s="3"/>
      <c r="M220" s="3"/>
    </row>
    <row r="221" spans="1:13" ht="12">
      <c r="A221" s="3"/>
      <c r="B221" s="7"/>
      <c r="C221" s="3"/>
      <c r="D221" s="3"/>
      <c r="E221" s="3"/>
      <c r="F221" s="3"/>
      <c r="G221" s="3"/>
      <c r="H221" s="122"/>
      <c r="I221" s="122"/>
      <c r="J221" s="122"/>
      <c r="L221" s="3"/>
      <c r="M221" s="3"/>
    </row>
    <row r="222" spans="1:13" ht="12">
      <c r="A222" s="3"/>
      <c r="B222" s="7"/>
      <c r="C222" s="3"/>
      <c r="D222" s="3"/>
      <c r="E222" s="3"/>
      <c r="F222" s="3"/>
      <c r="G222" s="3"/>
      <c r="H222" s="122"/>
      <c r="I222" s="122"/>
      <c r="J222" s="122"/>
      <c r="L222" s="3"/>
      <c r="M222" s="3"/>
    </row>
    <row r="223" spans="1:13" ht="12">
      <c r="A223" s="3"/>
      <c r="B223" s="7"/>
      <c r="C223" s="3"/>
      <c r="D223" s="3"/>
      <c r="E223" s="3"/>
      <c r="F223" s="3"/>
      <c r="G223" s="3"/>
      <c r="H223" s="122"/>
      <c r="I223" s="122"/>
      <c r="J223" s="122"/>
      <c r="L223" s="3"/>
      <c r="M223" s="3"/>
    </row>
    <row r="224" spans="1:13" ht="12">
      <c r="A224" s="3"/>
      <c r="B224" s="7"/>
      <c r="C224" s="3"/>
      <c r="D224" s="3"/>
      <c r="E224" s="3"/>
      <c r="F224" s="3"/>
      <c r="G224" s="3"/>
      <c r="H224" s="122"/>
      <c r="I224" s="122"/>
      <c r="J224" s="122"/>
      <c r="L224" s="3"/>
      <c r="M224" s="3"/>
    </row>
    <row r="225" spans="1:13" ht="12">
      <c r="A225" s="3"/>
      <c r="B225" s="7"/>
      <c r="C225" s="3"/>
      <c r="D225" s="3"/>
      <c r="E225" s="3"/>
      <c r="F225" s="3"/>
      <c r="G225" s="3"/>
      <c r="H225" s="122"/>
      <c r="I225" s="122"/>
      <c r="J225" s="122"/>
      <c r="L225" s="3"/>
      <c r="M225" s="3"/>
    </row>
    <row r="226" spans="1:13" ht="12">
      <c r="A226" s="3"/>
      <c r="B226" s="7"/>
      <c r="C226" s="3"/>
      <c r="D226" s="3"/>
      <c r="E226" s="3"/>
      <c r="F226" s="3"/>
      <c r="G226" s="3"/>
      <c r="H226" s="122"/>
      <c r="I226" s="122"/>
      <c r="J226" s="122"/>
      <c r="L226" s="3"/>
      <c r="M226" s="3"/>
    </row>
    <row r="227" spans="1:13" ht="12">
      <c r="A227" s="3"/>
      <c r="B227" s="7"/>
      <c r="C227" s="3"/>
      <c r="D227" s="3"/>
      <c r="E227" s="3"/>
      <c r="F227" s="3"/>
      <c r="G227" s="3"/>
      <c r="H227" s="122"/>
      <c r="I227" s="122"/>
      <c r="J227" s="122"/>
      <c r="L227" s="3"/>
      <c r="M227" s="3"/>
    </row>
    <row r="228" spans="1:13" ht="12">
      <c r="A228" s="3"/>
      <c r="B228" s="7"/>
      <c r="C228" s="3"/>
      <c r="D228" s="3"/>
      <c r="E228" s="3"/>
      <c r="F228" s="3"/>
      <c r="G228" s="3"/>
      <c r="H228" s="122"/>
      <c r="I228" s="122"/>
      <c r="J228" s="122"/>
      <c r="L228" s="3"/>
      <c r="M228" s="3"/>
    </row>
    <row r="229" spans="1:13" ht="12">
      <c r="A229" s="3"/>
      <c r="B229" s="7"/>
      <c r="C229" s="3"/>
      <c r="D229" s="3"/>
      <c r="E229" s="3"/>
      <c r="F229" s="3"/>
      <c r="G229" s="3"/>
      <c r="H229" s="122"/>
      <c r="I229" s="122"/>
      <c r="J229" s="122"/>
      <c r="L229" s="3"/>
      <c r="M229" s="3"/>
    </row>
    <row r="230" spans="1:13" ht="12">
      <c r="A230" s="3"/>
      <c r="B230" s="7"/>
      <c r="C230" s="3"/>
      <c r="D230" s="3"/>
      <c r="E230" s="3"/>
      <c r="F230" s="3"/>
      <c r="G230" s="3"/>
      <c r="H230" s="122"/>
      <c r="I230" s="122"/>
      <c r="J230" s="122"/>
      <c r="L230" s="3"/>
      <c r="M230" s="3"/>
    </row>
    <row r="231" spans="1:13" ht="12">
      <c r="A231" s="3"/>
      <c r="B231" s="7"/>
      <c r="C231" s="3"/>
      <c r="D231" s="3"/>
      <c r="E231" s="3"/>
      <c r="F231" s="3"/>
      <c r="G231" s="3"/>
      <c r="H231" s="122"/>
      <c r="I231" s="122"/>
      <c r="J231" s="122"/>
      <c r="L231" s="3"/>
      <c r="M231" s="3"/>
    </row>
    <row r="232" spans="1:13" ht="12">
      <c r="A232" s="3"/>
      <c r="B232" s="7"/>
      <c r="C232" s="3"/>
      <c r="D232" s="3"/>
      <c r="E232" s="3"/>
      <c r="F232" s="3"/>
      <c r="G232" s="3"/>
      <c r="H232" s="122"/>
      <c r="I232" s="122"/>
      <c r="J232" s="122"/>
      <c r="L232" s="3"/>
      <c r="M232" s="3"/>
    </row>
    <row r="233" spans="1:13" ht="12">
      <c r="A233" s="3"/>
      <c r="B233" s="7"/>
      <c r="C233" s="3"/>
      <c r="D233" s="3"/>
      <c r="E233" s="3"/>
      <c r="F233" s="3"/>
      <c r="G233" s="3"/>
      <c r="H233" s="122"/>
      <c r="I233" s="122"/>
      <c r="J233" s="122"/>
      <c r="L233" s="3"/>
      <c r="M233" s="3"/>
    </row>
    <row r="234" spans="1:13" ht="12">
      <c r="A234" s="3"/>
      <c r="B234" s="7"/>
      <c r="C234" s="3"/>
      <c r="D234" s="3"/>
      <c r="E234" s="3"/>
      <c r="F234" s="3"/>
      <c r="G234" s="3"/>
      <c r="H234" s="122"/>
      <c r="I234" s="122"/>
      <c r="J234" s="122"/>
      <c r="L234" s="3"/>
      <c r="M234" s="3"/>
    </row>
    <row r="235" spans="1:13" ht="12">
      <c r="A235" s="3"/>
      <c r="B235" s="7"/>
      <c r="C235" s="3"/>
      <c r="D235" s="3"/>
      <c r="E235" s="3"/>
      <c r="F235" s="3"/>
      <c r="G235" s="3"/>
      <c r="H235" s="122"/>
      <c r="I235" s="122"/>
      <c r="J235" s="122"/>
      <c r="L235" s="3"/>
      <c r="M235" s="3"/>
    </row>
    <row r="236" spans="1:13" ht="12">
      <c r="A236" s="3"/>
      <c r="B236" s="7"/>
      <c r="C236" s="3"/>
      <c r="D236" s="3"/>
      <c r="E236" s="3"/>
      <c r="F236" s="3"/>
      <c r="G236" s="3"/>
      <c r="H236" s="122"/>
      <c r="I236" s="122"/>
      <c r="J236" s="122"/>
      <c r="L236" s="3"/>
      <c r="M236" s="3"/>
    </row>
    <row r="237" spans="1:13" ht="12">
      <c r="A237" s="3"/>
      <c r="B237" s="7"/>
      <c r="C237" s="3"/>
      <c r="D237" s="3"/>
      <c r="E237" s="3"/>
      <c r="F237" s="3"/>
      <c r="G237" s="3"/>
      <c r="H237" s="122"/>
      <c r="I237" s="122"/>
      <c r="J237" s="122"/>
      <c r="L237" s="3"/>
      <c r="M237" s="3"/>
    </row>
    <row r="238" spans="1:13" ht="12">
      <c r="A238" s="3"/>
      <c r="B238" s="7"/>
      <c r="C238" s="3"/>
      <c r="D238" s="3"/>
      <c r="E238" s="3"/>
      <c r="F238" s="3"/>
      <c r="G238" s="3"/>
      <c r="H238" s="122"/>
      <c r="I238" s="122"/>
      <c r="J238" s="122"/>
      <c r="L238" s="3"/>
      <c r="M238" s="3"/>
    </row>
    <row r="239" spans="1:13" ht="12">
      <c r="A239" s="3"/>
      <c r="B239" s="7"/>
      <c r="C239" s="3"/>
      <c r="D239" s="3"/>
      <c r="E239" s="3"/>
      <c r="F239" s="3"/>
      <c r="G239" s="3"/>
      <c r="H239" s="122"/>
      <c r="I239" s="122"/>
      <c r="J239" s="122"/>
      <c r="L239" s="3"/>
      <c r="M239" s="3"/>
    </row>
    <row r="240" spans="1:13" ht="12">
      <c r="A240" s="3"/>
      <c r="B240" s="7"/>
      <c r="C240" s="3"/>
      <c r="D240" s="3"/>
      <c r="E240" s="3"/>
      <c r="F240" s="3"/>
      <c r="G240" s="3"/>
      <c r="H240" s="122"/>
      <c r="I240" s="122"/>
      <c r="J240" s="122"/>
      <c r="L240" s="3"/>
      <c r="M240" s="3"/>
    </row>
    <row r="241" spans="1:13" ht="12">
      <c r="A241" s="3"/>
      <c r="B241" s="7"/>
      <c r="C241" s="3"/>
      <c r="D241" s="3"/>
      <c r="E241" s="3"/>
      <c r="F241" s="3"/>
      <c r="G241" s="3"/>
      <c r="H241" s="122"/>
      <c r="I241" s="122"/>
      <c r="J241" s="122"/>
      <c r="L241" s="3"/>
      <c r="M241" s="3"/>
    </row>
    <row r="242" spans="1:13" ht="12">
      <c r="A242" s="3"/>
      <c r="B242" s="7"/>
      <c r="C242" s="3"/>
      <c r="D242" s="3"/>
      <c r="E242" s="3"/>
      <c r="F242" s="3"/>
      <c r="G242" s="3"/>
      <c r="H242" s="122"/>
      <c r="I242" s="122"/>
      <c r="J242" s="122"/>
      <c r="L242" s="3"/>
      <c r="M242" s="3"/>
    </row>
    <row r="243" spans="1:13" ht="12">
      <c r="A243" s="3"/>
      <c r="B243" s="7"/>
      <c r="C243" s="3"/>
      <c r="D243" s="3"/>
      <c r="E243" s="3"/>
      <c r="F243" s="3"/>
      <c r="G243" s="3"/>
      <c r="H243" s="122"/>
      <c r="I243" s="122"/>
      <c r="J243" s="122"/>
      <c r="L243" s="3"/>
      <c r="M243" s="3"/>
    </row>
    <row r="244" spans="1:13" ht="12">
      <c r="A244" s="3"/>
      <c r="B244" s="7"/>
      <c r="C244" s="3"/>
      <c r="D244" s="3"/>
      <c r="E244" s="3"/>
      <c r="F244" s="3"/>
      <c r="G244" s="3"/>
      <c r="H244" s="122"/>
      <c r="I244" s="122"/>
      <c r="J244" s="122"/>
      <c r="L244" s="3"/>
      <c r="M244" s="3"/>
    </row>
    <row r="245" spans="1:13" ht="12">
      <c r="A245" s="3"/>
      <c r="B245" s="7"/>
      <c r="C245" s="3"/>
      <c r="D245" s="3"/>
      <c r="E245" s="3"/>
      <c r="F245" s="3"/>
      <c r="G245" s="3"/>
      <c r="H245" s="122"/>
      <c r="I245" s="122"/>
      <c r="J245" s="122"/>
      <c r="L245" s="3"/>
      <c r="M245" s="3"/>
    </row>
    <row r="246" spans="1:13" ht="12">
      <c r="A246" s="3"/>
      <c r="B246" s="7"/>
      <c r="C246" s="3"/>
      <c r="D246" s="3"/>
      <c r="E246" s="3"/>
      <c r="F246" s="3"/>
      <c r="G246" s="3"/>
      <c r="H246" s="122"/>
      <c r="I246" s="122"/>
      <c r="J246" s="122"/>
      <c r="L246" s="3"/>
      <c r="M246" s="3"/>
    </row>
    <row r="247" spans="1:13" ht="12">
      <c r="A247" s="3"/>
      <c r="B247" s="7"/>
      <c r="C247" s="3"/>
      <c r="D247" s="3"/>
      <c r="E247" s="3"/>
      <c r="F247" s="3"/>
      <c r="G247" s="3"/>
      <c r="H247" s="122"/>
      <c r="I247" s="122"/>
      <c r="J247" s="122"/>
      <c r="L247" s="3"/>
      <c r="M247" s="3"/>
    </row>
    <row r="248" spans="1:13" ht="12">
      <c r="A248" s="3"/>
      <c r="B248" s="7"/>
      <c r="C248" s="3"/>
      <c r="D248" s="3"/>
      <c r="E248" s="3"/>
      <c r="F248" s="3"/>
      <c r="G248" s="3"/>
      <c r="H248" s="122"/>
      <c r="I248" s="122"/>
      <c r="J248" s="122"/>
      <c r="L248" s="3"/>
      <c r="M248" s="3"/>
    </row>
    <row r="249" spans="1:13" ht="12">
      <c r="A249" s="3"/>
      <c r="B249" s="7"/>
      <c r="C249" s="3"/>
      <c r="D249" s="3"/>
      <c r="E249" s="3"/>
      <c r="F249" s="3"/>
      <c r="G249" s="3"/>
      <c r="H249" s="122"/>
      <c r="I249" s="122"/>
      <c r="J249" s="122"/>
      <c r="L249" s="3"/>
      <c r="M249" s="3"/>
    </row>
    <row r="250" spans="1:13" ht="12">
      <c r="A250" s="3"/>
      <c r="B250" s="7"/>
      <c r="C250" s="3"/>
      <c r="D250" s="3"/>
      <c r="E250" s="3"/>
      <c r="F250" s="3"/>
      <c r="G250" s="3"/>
      <c r="H250" s="122"/>
      <c r="I250" s="122"/>
      <c r="J250" s="122"/>
      <c r="L250" s="3"/>
      <c r="M250" s="3"/>
    </row>
    <row r="251" spans="1:13" ht="12">
      <c r="A251" s="3"/>
      <c r="B251" s="7"/>
      <c r="C251" s="3"/>
      <c r="D251" s="3"/>
      <c r="E251" s="3"/>
      <c r="F251" s="3"/>
      <c r="G251" s="3"/>
      <c r="H251" s="122"/>
      <c r="I251" s="122"/>
      <c r="J251" s="122"/>
      <c r="L251" s="3"/>
      <c r="M251" s="3"/>
    </row>
    <row r="252" spans="1:13" ht="12">
      <c r="A252" s="3"/>
      <c r="B252" s="7"/>
      <c r="C252" s="3"/>
      <c r="D252" s="3"/>
      <c r="E252" s="3"/>
      <c r="F252" s="3"/>
      <c r="G252" s="3"/>
      <c r="H252" s="122"/>
      <c r="I252" s="122"/>
      <c r="J252" s="122"/>
      <c r="L252" s="3"/>
      <c r="M252" s="3"/>
    </row>
    <row r="253" spans="1:13" ht="12">
      <c r="A253" s="3"/>
      <c r="B253" s="7"/>
      <c r="C253" s="3"/>
      <c r="D253" s="3"/>
      <c r="E253" s="3"/>
      <c r="F253" s="3"/>
      <c r="G253" s="3"/>
      <c r="H253" s="122"/>
      <c r="I253" s="122"/>
      <c r="J253" s="122"/>
      <c r="L253" s="3"/>
      <c r="M253" s="3"/>
    </row>
    <row r="254" spans="1:13" ht="12">
      <c r="A254" s="3"/>
      <c r="B254" s="7"/>
      <c r="C254" s="3"/>
      <c r="D254" s="3"/>
      <c r="E254" s="3"/>
      <c r="F254" s="3"/>
      <c r="G254" s="3"/>
      <c r="H254" s="122"/>
      <c r="I254" s="122"/>
      <c r="J254" s="122"/>
      <c r="L254" s="3"/>
      <c r="M254" s="3"/>
    </row>
    <row r="255" spans="1:13" ht="12">
      <c r="A255" s="3"/>
      <c r="B255" s="7"/>
      <c r="C255" s="3"/>
      <c r="D255" s="3"/>
      <c r="E255" s="3"/>
      <c r="F255" s="3"/>
      <c r="G255" s="3"/>
      <c r="H255" s="122"/>
      <c r="I255" s="122"/>
      <c r="J255" s="122"/>
      <c r="L255" s="3"/>
      <c r="M255" s="3"/>
    </row>
    <row r="256" spans="1:13" ht="12">
      <c r="A256" s="3"/>
      <c r="B256" s="7"/>
      <c r="C256" s="3"/>
      <c r="D256" s="3"/>
      <c r="E256" s="3"/>
      <c r="F256" s="3"/>
      <c r="G256" s="3"/>
      <c r="H256" s="122"/>
      <c r="I256" s="122"/>
      <c r="J256" s="122"/>
      <c r="L256" s="3"/>
      <c r="M256" s="3"/>
    </row>
    <row r="257" spans="1:13" ht="12">
      <c r="A257" s="3"/>
      <c r="B257" s="7"/>
      <c r="C257" s="3"/>
      <c r="D257" s="3"/>
      <c r="E257" s="3"/>
      <c r="F257" s="3"/>
      <c r="G257" s="3"/>
      <c r="H257" s="122"/>
      <c r="I257" s="122"/>
      <c r="J257" s="122"/>
      <c r="L257" s="3"/>
      <c r="M257" s="3"/>
    </row>
  </sheetData>
  <printOptions horizontalCentered="1" verticalCentered="1"/>
  <pageMargins left="0.2362204724409449" right="0.15748031496062992" top="0" bottom="0" header="0.15748031496062992" footer="0.3937007874015748"/>
  <pageSetup horizontalDpi="300" verticalDpi="300" orientation="portrait" paperSize="9" scale="55" r:id="rId3"/>
  <rowBreaks count="1" manualBreakCount="1"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0.8515625" style="0" customWidth="1"/>
    <col min="2" max="2" width="0.42578125" style="0" hidden="1" customWidth="1"/>
    <col min="3" max="7" width="13.00390625" style="0" customWidth="1"/>
    <col min="8" max="8" width="12.421875" style="0" customWidth="1"/>
  </cols>
  <sheetData>
    <row r="1" ht="15.75">
      <c r="G1" s="270" t="s">
        <v>135</v>
      </c>
    </row>
    <row r="2" ht="12.75">
      <c r="G2" s="13"/>
    </row>
    <row r="3" ht="12.75">
      <c r="G3" s="13"/>
    </row>
    <row r="4" spans="1:8" ht="15.75">
      <c r="A4" s="269" t="s">
        <v>116</v>
      </c>
      <c r="B4" s="269"/>
      <c r="C4" s="269"/>
      <c r="D4" s="269"/>
      <c r="E4" s="269"/>
      <c r="F4" s="269"/>
      <c r="G4" s="269"/>
      <c r="H4" s="269"/>
    </row>
    <row r="5" ht="15">
      <c r="A5" s="135"/>
    </row>
    <row r="6" spans="1:8" ht="13.5" thickBot="1">
      <c r="A6" s="13"/>
      <c r="G6" s="136"/>
      <c r="H6" s="136" t="s">
        <v>94</v>
      </c>
    </row>
    <row r="7" spans="1:8" ht="15.75" thickBot="1">
      <c r="A7" s="171" t="s">
        <v>95</v>
      </c>
      <c r="B7" s="172">
        <v>2003</v>
      </c>
      <c r="C7" s="265" t="s">
        <v>134</v>
      </c>
      <c r="D7" s="266"/>
      <c r="E7" s="267" t="s">
        <v>123</v>
      </c>
      <c r="F7" s="268"/>
      <c r="G7" s="268"/>
      <c r="H7" s="173" t="s">
        <v>130</v>
      </c>
    </row>
    <row r="8" spans="1:8" ht="18">
      <c r="A8" s="174"/>
      <c r="B8" s="172"/>
      <c r="C8" s="175">
        <v>2004</v>
      </c>
      <c r="D8" s="176">
        <v>2005</v>
      </c>
      <c r="E8" s="177">
        <v>2006</v>
      </c>
      <c r="F8" s="178">
        <v>2007</v>
      </c>
      <c r="G8" s="177">
        <v>2008</v>
      </c>
      <c r="H8" s="179" t="s">
        <v>131</v>
      </c>
    </row>
    <row r="9" spans="1:8" ht="15">
      <c r="A9" s="167" t="s">
        <v>127</v>
      </c>
      <c r="B9" s="161"/>
      <c r="C9" s="137">
        <v>339624</v>
      </c>
      <c r="D9" s="138">
        <v>895550</v>
      </c>
      <c r="E9" s="138">
        <v>1218242</v>
      </c>
      <c r="F9" s="138">
        <v>896647</v>
      </c>
      <c r="G9" s="139">
        <v>579400</v>
      </c>
      <c r="H9" s="180">
        <f>SUM(C9:G9)</f>
        <v>3929463</v>
      </c>
    </row>
    <row r="10" spans="1:8" ht="14.25" customHeight="1">
      <c r="A10" s="150" t="s">
        <v>120</v>
      </c>
      <c r="B10" s="161"/>
      <c r="C10" s="137"/>
      <c r="D10" s="138"/>
      <c r="E10" s="181">
        <v>216377</v>
      </c>
      <c r="F10" s="182"/>
      <c r="G10" s="139"/>
      <c r="H10" s="183">
        <f>SUM(C10:G10)</f>
        <v>216377</v>
      </c>
    </row>
    <row r="11" spans="1:8" ht="15" hidden="1">
      <c r="A11" s="167" t="s">
        <v>128</v>
      </c>
      <c r="B11" s="161"/>
      <c r="C11" s="184"/>
      <c r="D11" s="185"/>
      <c r="E11" s="139">
        <f>SUM(E9:E10)</f>
        <v>1434619</v>
      </c>
      <c r="F11" s="186"/>
      <c r="G11" s="187"/>
      <c r="H11" s="186">
        <f>SUM(C11:G11)</f>
        <v>1434619</v>
      </c>
    </row>
    <row r="12" spans="1:8" ht="15.75" thickBot="1">
      <c r="A12" s="241" t="s">
        <v>122</v>
      </c>
      <c r="B12" s="242"/>
      <c r="C12" s="243"/>
      <c r="D12" s="244"/>
      <c r="E12" s="245"/>
      <c r="F12" s="246">
        <v>560000</v>
      </c>
      <c r="G12" s="247"/>
      <c r="H12" s="170">
        <f>SUM(C12:G12)</f>
        <v>560000</v>
      </c>
    </row>
    <row r="13" spans="1:8" ht="15.75" thickBot="1">
      <c r="A13" s="171" t="s">
        <v>126</v>
      </c>
      <c r="B13" s="188" t="e">
        <f>B19+B60+#REF!</f>
        <v>#REF!</v>
      </c>
      <c r="C13" s="189">
        <f aca="true" t="shared" si="0" ref="C13:H13">SUM(C15:C18)</f>
        <v>339624</v>
      </c>
      <c r="D13" s="189">
        <f t="shared" si="0"/>
        <v>895550</v>
      </c>
      <c r="E13" s="189">
        <f t="shared" si="0"/>
        <v>1434619</v>
      </c>
      <c r="F13" s="189">
        <f t="shared" si="0"/>
        <v>1453647</v>
      </c>
      <c r="G13" s="190">
        <f t="shared" si="0"/>
        <v>579400</v>
      </c>
      <c r="H13" s="190">
        <f t="shared" si="0"/>
        <v>4702840</v>
      </c>
    </row>
    <row r="14" spans="1:8" ht="15">
      <c r="A14" s="256" t="s">
        <v>133</v>
      </c>
      <c r="B14" s="257"/>
      <c r="C14" s="258"/>
      <c r="D14" s="259"/>
      <c r="E14" s="258"/>
      <c r="F14" s="259"/>
      <c r="G14" s="259"/>
      <c r="H14" s="259"/>
    </row>
    <row r="15" spans="1:8" ht="15.75" thickBot="1">
      <c r="A15" s="168" t="s">
        <v>121</v>
      </c>
      <c r="B15" s="192"/>
      <c r="C15" s="260">
        <f aca="true" t="shared" si="1" ref="C15:G16">SUM(C22)</f>
        <v>0</v>
      </c>
      <c r="D15" s="254">
        <f t="shared" si="1"/>
        <v>6527</v>
      </c>
      <c r="E15" s="260">
        <f>SUM(E22)</f>
        <v>5722</v>
      </c>
      <c r="F15" s="254">
        <f t="shared" si="1"/>
        <v>0</v>
      </c>
      <c r="G15" s="254">
        <f t="shared" si="1"/>
        <v>0</v>
      </c>
      <c r="H15" s="255">
        <f>SUM(C15:G15)</f>
        <v>12249</v>
      </c>
    </row>
    <row r="16" spans="1:8" ht="15.75" thickBot="1">
      <c r="A16" s="168" t="s">
        <v>117</v>
      </c>
      <c r="B16" s="192"/>
      <c r="C16" s="261">
        <f t="shared" si="1"/>
        <v>0</v>
      </c>
      <c r="D16" s="193">
        <f t="shared" si="1"/>
        <v>2086</v>
      </c>
      <c r="E16" s="261">
        <f t="shared" si="1"/>
        <v>2000</v>
      </c>
      <c r="F16" s="193">
        <f t="shared" si="1"/>
        <v>0</v>
      </c>
      <c r="G16" s="193">
        <f t="shared" si="1"/>
        <v>0</v>
      </c>
      <c r="H16" s="194">
        <f>SUM(C16:G16)</f>
        <v>4086</v>
      </c>
    </row>
    <row r="17" spans="1:8" ht="15.75" thickBot="1">
      <c r="A17" s="150" t="s">
        <v>124</v>
      </c>
      <c r="B17" s="192"/>
      <c r="C17" s="261">
        <f>SUM(C24+C28+C32+C36+C40+C44+C48+C52+C56+C60)</f>
        <v>108347</v>
      </c>
      <c r="D17" s="193">
        <f>SUM(D24+D28+D32+D36+D40+D44+D48+D52+D56+D60)</f>
        <v>419700</v>
      </c>
      <c r="E17" s="261">
        <f>SUM(E24+E28+E32+E36+E40+E44+E48+E52+E56+E60)</f>
        <v>567703</v>
      </c>
      <c r="F17" s="193">
        <f>SUM(F24+F28+F32+F36+F40+F44+F48+F52+F56+F60)</f>
        <v>619779</v>
      </c>
      <c r="G17" s="193">
        <f>SUM(G24+G28+G32+G36+G40+G44+G48+G52+G56+G60)</f>
        <v>579400</v>
      </c>
      <c r="H17" s="194">
        <f>SUM(C17:G17)</f>
        <v>2294929</v>
      </c>
    </row>
    <row r="18" spans="1:8" ht="15.75" thickBot="1">
      <c r="A18" s="195" t="s">
        <v>119</v>
      </c>
      <c r="B18" s="196"/>
      <c r="C18" s="262">
        <f>SUM(C25+C29+C33+C37+C41+C45+C49+C53+C57)</f>
        <v>231277</v>
      </c>
      <c r="D18" s="263">
        <f>SUM(D25+D29+D33+D37+D41+D45+D49+D53+D57)</f>
        <v>467237</v>
      </c>
      <c r="E18" s="262">
        <f>SUM(E25+E29+E33+E37+E41+E45+E49+E53+E57)</f>
        <v>859194</v>
      </c>
      <c r="F18" s="263">
        <f>SUM(F25+F29+F33+F37+F41+F45+F49+F53+F57)</f>
        <v>833868</v>
      </c>
      <c r="G18" s="197">
        <f>SUM(G25+G29+G33+G37+G41+G45+G49+G53+G57)</f>
        <v>0</v>
      </c>
      <c r="H18" s="198">
        <f>SUM(C18:G18)</f>
        <v>2391576</v>
      </c>
    </row>
    <row r="19" spans="1:8" ht="15" thickBot="1">
      <c r="A19" s="199" t="s">
        <v>125</v>
      </c>
      <c r="B19" s="200">
        <f>B21+B27+B31+B35+B39+B43+B47+B51+B55</f>
        <v>0</v>
      </c>
      <c r="C19" s="201">
        <f>C24+C25+C27+C31+C35+C39+C43+C47+C51+C55</f>
        <v>240926</v>
      </c>
      <c r="D19" s="200">
        <f>D24+D25+D27+D31+D35+D39+D43+D47+D51+D55</f>
        <v>692349</v>
      </c>
      <c r="E19" s="201">
        <f>E24+E25+E27+E31+E35+E39+E43+E47+E51+E55</f>
        <v>1158782</v>
      </c>
      <c r="F19" s="200">
        <f>F24+F25+F27+F31+F35+F39+F43+F47+F51+F55</f>
        <v>1057982</v>
      </c>
      <c r="G19" s="201">
        <f>G24+G25+G27+G31+G35+G39+G43+G47+G51+G55</f>
        <v>183735</v>
      </c>
      <c r="H19" s="201">
        <f>SUM(C19:G19)</f>
        <v>3333774</v>
      </c>
    </row>
    <row r="20" spans="1:8" ht="15" thickBot="1">
      <c r="A20" s="256" t="s">
        <v>133</v>
      </c>
      <c r="B20" s="200"/>
      <c r="C20" s="264"/>
      <c r="D20" s="200"/>
      <c r="E20" s="200"/>
      <c r="F20" s="200"/>
      <c r="G20" s="201"/>
      <c r="H20" s="201"/>
    </row>
    <row r="21" spans="1:8" ht="15.75" thickBot="1">
      <c r="A21" s="171" t="s">
        <v>96</v>
      </c>
      <c r="B21" s="142">
        <f aca="true" t="shared" si="2" ref="B21:G21">SUM(B22:B25)</f>
        <v>0</v>
      </c>
      <c r="C21" s="141">
        <f t="shared" si="2"/>
        <v>144929</v>
      </c>
      <c r="D21" s="140">
        <f t="shared" si="2"/>
        <v>99753</v>
      </c>
      <c r="E21" s="142">
        <f t="shared" si="2"/>
        <v>345283</v>
      </c>
      <c r="F21" s="140">
        <f t="shared" si="2"/>
        <v>71470</v>
      </c>
      <c r="G21" s="140">
        <f t="shared" si="2"/>
        <v>40000</v>
      </c>
      <c r="H21" s="140">
        <f>SUM(H22:H25)</f>
        <v>701435</v>
      </c>
    </row>
    <row r="22" spans="1:12" ht="13.5" customHeight="1">
      <c r="A22" s="191" t="s">
        <v>121</v>
      </c>
      <c r="B22" s="165"/>
      <c r="C22" s="156">
        <v>0</v>
      </c>
      <c r="D22" s="147">
        <v>6527</v>
      </c>
      <c r="E22" s="157">
        <v>5722</v>
      </c>
      <c r="F22" s="147">
        <v>0</v>
      </c>
      <c r="G22" s="147">
        <v>0</v>
      </c>
      <c r="H22" s="147">
        <f>SUM(C22:G22)</f>
        <v>12249</v>
      </c>
      <c r="I22" s="133"/>
      <c r="J22" s="133"/>
      <c r="K22" s="133"/>
      <c r="L22" s="133"/>
    </row>
    <row r="23" spans="1:12" ht="13.5" customHeight="1">
      <c r="A23" s="168" t="s">
        <v>117</v>
      </c>
      <c r="B23" s="162"/>
      <c r="C23" s="202">
        <v>0</v>
      </c>
      <c r="D23" s="144">
        <v>2086</v>
      </c>
      <c r="E23" s="145">
        <v>2000</v>
      </c>
      <c r="F23" s="144">
        <v>0</v>
      </c>
      <c r="G23" s="144">
        <v>0</v>
      </c>
      <c r="H23" s="144">
        <f>SUM(C23:G23)</f>
        <v>4086</v>
      </c>
      <c r="I23" s="133"/>
      <c r="J23" s="133"/>
      <c r="K23" s="133"/>
      <c r="L23" s="133"/>
    </row>
    <row r="24" spans="1:12" ht="13.5" customHeight="1">
      <c r="A24" s="150" t="s">
        <v>118</v>
      </c>
      <c r="B24" s="162"/>
      <c r="C24" s="159">
        <v>9649</v>
      </c>
      <c r="D24" s="144">
        <v>62928</v>
      </c>
      <c r="E24" s="145">
        <v>135306</v>
      </c>
      <c r="F24" s="144">
        <v>52414</v>
      </c>
      <c r="G24" s="144">
        <v>40000</v>
      </c>
      <c r="H24" s="144">
        <f>SUM(C24:G24)</f>
        <v>300297</v>
      </c>
      <c r="I24" s="133"/>
      <c r="J24" s="133"/>
      <c r="K24" s="133"/>
      <c r="L24" s="133"/>
    </row>
    <row r="25" spans="1:12" ht="13.5" customHeight="1">
      <c r="A25" s="195" t="s">
        <v>119</v>
      </c>
      <c r="B25" s="166"/>
      <c r="C25" s="159">
        <v>135280</v>
      </c>
      <c r="D25" s="144">
        <v>28212</v>
      </c>
      <c r="E25" s="145">
        <v>202255</v>
      </c>
      <c r="F25" s="144">
        <v>19056</v>
      </c>
      <c r="G25" s="144">
        <v>0</v>
      </c>
      <c r="H25" s="144">
        <f>SUM(C25:G25)</f>
        <v>384803</v>
      </c>
      <c r="I25" s="133"/>
      <c r="J25" s="133"/>
      <c r="K25" s="133"/>
      <c r="L25" s="133"/>
    </row>
    <row r="26" spans="1:12" ht="13.5" thickBot="1">
      <c r="A26" s="203"/>
      <c r="B26" s="204"/>
      <c r="C26" s="205"/>
      <c r="D26" s="206"/>
      <c r="E26" s="206"/>
      <c r="F26" s="206"/>
      <c r="G26" s="207"/>
      <c r="H26" s="207"/>
      <c r="I26" s="133"/>
      <c r="J26" s="133"/>
      <c r="K26" s="133"/>
      <c r="L26" s="133"/>
    </row>
    <row r="27" spans="1:12" ht="15.75" thickBot="1">
      <c r="A27" s="171" t="s">
        <v>97</v>
      </c>
      <c r="B27" s="163">
        <f aca="true" t="shared" si="3" ref="B27:G27">SUM(B28:B29)</f>
        <v>0</v>
      </c>
      <c r="C27" s="141">
        <f t="shared" si="3"/>
        <v>60000</v>
      </c>
      <c r="D27" s="140">
        <f t="shared" si="3"/>
        <v>216439</v>
      </c>
      <c r="E27" s="140">
        <f t="shared" si="3"/>
        <v>186934</v>
      </c>
      <c r="F27" s="142">
        <f t="shared" si="3"/>
        <v>162424</v>
      </c>
      <c r="G27" s="140">
        <f t="shared" si="3"/>
        <v>20500</v>
      </c>
      <c r="H27" s="140">
        <f>SUM(H28:H29)</f>
        <v>646297</v>
      </c>
      <c r="I27" s="133"/>
      <c r="J27" s="133"/>
      <c r="K27" s="133"/>
      <c r="L27" s="133"/>
    </row>
    <row r="28" spans="1:12" ht="12.75">
      <c r="A28" s="150" t="s">
        <v>118</v>
      </c>
      <c r="B28" s="208"/>
      <c r="C28" s="209">
        <v>0</v>
      </c>
      <c r="D28" s="146">
        <v>68233</v>
      </c>
      <c r="E28" s="147">
        <v>19800</v>
      </c>
      <c r="F28" s="148">
        <v>63880</v>
      </c>
      <c r="G28" s="144">
        <v>20500</v>
      </c>
      <c r="H28" s="144">
        <f>SUM(C28:G28)</f>
        <v>172413</v>
      </c>
      <c r="I28" s="133"/>
      <c r="J28" s="133"/>
      <c r="K28" s="133"/>
      <c r="L28" s="133"/>
    </row>
    <row r="29" spans="1:12" ht="12.75">
      <c r="A29" s="195" t="s">
        <v>119</v>
      </c>
      <c r="B29" s="210"/>
      <c r="C29" s="159">
        <v>60000</v>
      </c>
      <c r="D29" s="144">
        <v>148206</v>
      </c>
      <c r="E29" s="144">
        <v>167134</v>
      </c>
      <c r="F29" s="145">
        <v>98544</v>
      </c>
      <c r="G29" s="144">
        <v>0</v>
      </c>
      <c r="H29" s="144">
        <f>SUM(C29:G29)</f>
        <v>473884</v>
      </c>
      <c r="I29" s="133"/>
      <c r="J29" s="133"/>
      <c r="K29" s="133"/>
      <c r="L29" s="133"/>
    </row>
    <row r="30" spans="1:12" ht="13.5" thickBot="1">
      <c r="A30" s="203"/>
      <c r="B30" s="204"/>
      <c r="C30" s="205"/>
      <c r="D30" s="206"/>
      <c r="E30" s="206"/>
      <c r="F30" s="206"/>
      <c r="G30" s="207"/>
      <c r="H30" s="207"/>
      <c r="I30" s="133"/>
      <c r="J30" s="133"/>
      <c r="K30" s="133"/>
      <c r="L30" s="133"/>
    </row>
    <row r="31" spans="1:12" ht="15.75" thickBot="1">
      <c r="A31" s="171" t="s">
        <v>98</v>
      </c>
      <c r="B31" s="163">
        <f aca="true" t="shared" si="4" ref="B31:G31">SUM(B32:B33)</f>
        <v>0</v>
      </c>
      <c r="C31" s="141">
        <f t="shared" si="4"/>
        <v>30892</v>
      </c>
      <c r="D31" s="140">
        <f t="shared" si="4"/>
        <v>324350</v>
      </c>
      <c r="E31" s="142">
        <f t="shared" si="4"/>
        <v>107997</v>
      </c>
      <c r="F31" s="140">
        <f t="shared" si="4"/>
        <v>59468</v>
      </c>
      <c r="G31" s="143">
        <f t="shared" si="4"/>
        <v>38900</v>
      </c>
      <c r="H31" s="143">
        <f>SUM(H32:H33)</f>
        <v>561607</v>
      </c>
      <c r="I31" s="133"/>
      <c r="J31" s="133"/>
      <c r="K31" s="133"/>
      <c r="L31" s="133"/>
    </row>
    <row r="32" spans="1:12" ht="12.75">
      <c r="A32" s="150" t="s">
        <v>118</v>
      </c>
      <c r="B32" s="208"/>
      <c r="C32" s="209">
        <v>0</v>
      </c>
      <c r="D32" s="146">
        <v>87102</v>
      </c>
      <c r="E32" s="148">
        <v>68977</v>
      </c>
      <c r="F32" s="146">
        <v>31200</v>
      </c>
      <c r="G32" s="160">
        <v>38900</v>
      </c>
      <c r="H32" s="160">
        <f>SUM(C32:G32)</f>
        <v>226179</v>
      </c>
      <c r="I32" s="133"/>
      <c r="J32" s="133"/>
      <c r="K32" s="133"/>
      <c r="L32" s="133"/>
    </row>
    <row r="33" spans="1:12" ht="12.75">
      <c r="A33" s="195" t="s">
        <v>119</v>
      </c>
      <c r="B33" s="210"/>
      <c r="C33" s="159">
        <v>30892</v>
      </c>
      <c r="D33" s="144">
        <v>237248</v>
      </c>
      <c r="E33" s="145">
        <v>39020</v>
      </c>
      <c r="F33" s="144">
        <v>28268</v>
      </c>
      <c r="G33" s="160">
        <v>0</v>
      </c>
      <c r="H33" s="160">
        <f>SUM(C33:G33)</f>
        <v>335428</v>
      </c>
      <c r="I33" s="133"/>
      <c r="J33" s="133"/>
      <c r="K33" s="133"/>
      <c r="L33" s="133"/>
    </row>
    <row r="34" spans="1:12" ht="13.5" thickBot="1">
      <c r="A34" s="203"/>
      <c r="B34" s="204"/>
      <c r="C34" s="205"/>
      <c r="D34" s="206"/>
      <c r="E34" s="206"/>
      <c r="F34" s="206"/>
      <c r="G34" s="207"/>
      <c r="H34" s="207"/>
      <c r="I34" s="133"/>
      <c r="J34" s="133"/>
      <c r="K34" s="133"/>
      <c r="L34" s="133"/>
    </row>
    <row r="35" spans="1:12" ht="15.75" thickBot="1">
      <c r="A35" s="171" t="s">
        <v>99</v>
      </c>
      <c r="B35" s="163">
        <f aca="true" t="shared" si="5" ref="B35:G35">SUM(B36:B37)</f>
        <v>0</v>
      </c>
      <c r="C35" s="141">
        <f t="shared" si="5"/>
        <v>5105</v>
      </c>
      <c r="D35" s="140">
        <f t="shared" si="5"/>
        <v>42584</v>
      </c>
      <c r="E35" s="142">
        <f t="shared" si="5"/>
        <v>122279</v>
      </c>
      <c r="F35" s="140">
        <f t="shared" si="5"/>
        <v>29485</v>
      </c>
      <c r="G35" s="143">
        <f t="shared" si="5"/>
        <v>30700</v>
      </c>
      <c r="H35" s="143">
        <f>SUM(H36:H37)</f>
        <v>230153</v>
      </c>
      <c r="I35" s="133"/>
      <c r="J35" s="133"/>
      <c r="K35" s="133"/>
      <c r="L35" s="133"/>
    </row>
    <row r="36" spans="1:12" ht="12.75">
      <c r="A36" s="150" t="s">
        <v>118</v>
      </c>
      <c r="B36" s="208"/>
      <c r="C36" s="209">
        <v>0</v>
      </c>
      <c r="D36" s="146">
        <v>0</v>
      </c>
      <c r="E36" s="148">
        <v>31170</v>
      </c>
      <c r="F36" s="146">
        <v>29485</v>
      </c>
      <c r="G36" s="211">
        <v>30700</v>
      </c>
      <c r="H36" s="211">
        <f>SUM(C36:G36)</f>
        <v>91355</v>
      </c>
      <c r="I36" s="133"/>
      <c r="J36" s="133"/>
      <c r="K36" s="133"/>
      <c r="L36" s="133"/>
    </row>
    <row r="37" spans="1:12" ht="12.75">
      <c r="A37" s="195" t="s">
        <v>119</v>
      </c>
      <c r="B37" s="210"/>
      <c r="C37" s="159">
        <v>5105</v>
      </c>
      <c r="D37" s="144">
        <v>42584</v>
      </c>
      <c r="E37" s="145">
        <v>91109</v>
      </c>
      <c r="F37" s="144">
        <v>0</v>
      </c>
      <c r="G37" s="160">
        <v>0</v>
      </c>
      <c r="H37" s="160">
        <f>SUM(C37:G37)</f>
        <v>138798</v>
      </c>
      <c r="I37" s="133"/>
      <c r="J37" s="133"/>
      <c r="K37" s="133"/>
      <c r="L37" s="133"/>
    </row>
    <row r="38" spans="1:12" ht="13.5" thickBot="1">
      <c r="A38" s="203"/>
      <c r="B38" s="204"/>
      <c r="C38" s="205"/>
      <c r="D38" s="206"/>
      <c r="E38" s="206"/>
      <c r="F38" s="206"/>
      <c r="G38" s="207"/>
      <c r="H38" s="207"/>
      <c r="I38" s="133"/>
      <c r="J38" s="133"/>
      <c r="K38" s="133"/>
      <c r="L38" s="133"/>
    </row>
    <row r="39" spans="1:12" ht="15.75" thickBot="1">
      <c r="A39" s="171" t="s">
        <v>100</v>
      </c>
      <c r="B39" s="192">
        <v>0</v>
      </c>
      <c r="C39" s="212">
        <v>0</v>
      </c>
      <c r="D39" s="213">
        <v>0</v>
      </c>
      <c r="E39" s="142">
        <v>44335</v>
      </c>
      <c r="F39" s="140">
        <v>44335</v>
      </c>
      <c r="G39" s="143">
        <v>44335</v>
      </c>
      <c r="H39" s="143">
        <f>SUM(H40:H41)</f>
        <v>133005</v>
      </c>
      <c r="I39" s="133"/>
      <c r="J39" s="133"/>
      <c r="K39" s="133"/>
      <c r="L39" s="133"/>
    </row>
    <row r="40" spans="1:12" ht="12.75">
      <c r="A40" s="150" t="s">
        <v>118</v>
      </c>
      <c r="B40" s="208"/>
      <c r="C40" s="209">
        <v>0</v>
      </c>
      <c r="D40" s="146">
        <v>0</v>
      </c>
      <c r="E40" s="148">
        <v>44335</v>
      </c>
      <c r="F40" s="146">
        <v>44335</v>
      </c>
      <c r="G40" s="211">
        <v>44335</v>
      </c>
      <c r="H40" s="211">
        <f>SUM(C40:G40)</f>
        <v>133005</v>
      </c>
      <c r="I40" s="133"/>
      <c r="J40" s="133"/>
      <c r="K40" s="133"/>
      <c r="L40" s="133"/>
    </row>
    <row r="41" spans="1:12" ht="12.75">
      <c r="A41" s="195" t="s">
        <v>119</v>
      </c>
      <c r="B41" s="210"/>
      <c r="C41" s="159">
        <v>0</v>
      </c>
      <c r="D41" s="144">
        <v>0</v>
      </c>
      <c r="E41" s="145">
        <v>0</v>
      </c>
      <c r="F41" s="144">
        <v>0</v>
      </c>
      <c r="G41" s="160">
        <v>0</v>
      </c>
      <c r="H41" s="160">
        <f>SUM(C41:G41)</f>
        <v>0</v>
      </c>
      <c r="I41" s="133"/>
      <c r="J41" s="133"/>
      <c r="K41" s="133"/>
      <c r="L41" s="133"/>
    </row>
    <row r="42" spans="1:12" ht="13.5" thickBot="1">
      <c r="A42" s="203"/>
      <c r="B42" s="204"/>
      <c r="C42" s="205"/>
      <c r="D42" s="206"/>
      <c r="E42" s="206"/>
      <c r="F42" s="206"/>
      <c r="G42" s="207"/>
      <c r="H42" s="207"/>
      <c r="I42" s="133"/>
      <c r="J42" s="133"/>
      <c r="K42" s="133"/>
      <c r="L42" s="133"/>
    </row>
    <row r="43" spans="1:12" ht="15.75" thickBot="1">
      <c r="A43" s="171" t="s">
        <v>101</v>
      </c>
      <c r="B43" s="163">
        <f aca="true" t="shared" si="6" ref="B43:G43">SUM(B44:B45)</f>
        <v>0</v>
      </c>
      <c r="C43" s="141">
        <f t="shared" si="6"/>
        <v>0</v>
      </c>
      <c r="D43" s="140">
        <f t="shared" si="6"/>
        <v>16939</v>
      </c>
      <c r="E43" s="142">
        <f t="shared" si="6"/>
        <v>27973</v>
      </c>
      <c r="F43" s="140">
        <f t="shared" si="6"/>
        <v>0</v>
      </c>
      <c r="G43" s="143">
        <f t="shared" si="6"/>
        <v>0</v>
      </c>
      <c r="H43" s="143">
        <f>SUM(H44:H45)</f>
        <v>44912</v>
      </c>
      <c r="I43" s="133"/>
      <c r="J43" s="133"/>
      <c r="K43" s="133"/>
      <c r="L43" s="133"/>
    </row>
    <row r="44" spans="1:12" ht="12.75">
      <c r="A44" s="150" t="s">
        <v>118</v>
      </c>
      <c r="B44" s="165"/>
      <c r="C44" s="156"/>
      <c r="D44" s="147">
        <v>6849</v>
      </c>
      <c r="E44" s="157"/>
      <c r="F44" s="147"/>
      <c r="G44" s="158"/>
      <c r="H44" s="158">
        <f>SUM(C44:G44)</f>
        <v>6849</v>
      </c>
      <c r="I44" s="133"/>
      <c r="J44" s="133"/>
      <c r="K44" s="133"/>
      <c r="L44" s="133"/>
    </row>
    <row r="45" spans="1:12" ht="12.75">
      <c r="A45" s="195" t="s">
        <v>119</v>
      </c>
      <c r="B45" s="166"/>
      <c r="C45" s="159">
        <v>0</v>
      </c>
      <c r="D45" s="144">
        <v>10090</v>
      </c>
      <c r="E45" s="145">
        <v>27973</v>
      </c>
      <c r="F45" s="144">
        <v>0</v>
      </c>
      <c r="G45" s="160">
        <v>0</v>
      </c>
      <c r="H45" s="160">
        <f>SUM(C45:G45)</f>
        <v>38063</v>
      </c>
      <c r="I45" s="133"/>
      <c r="J45" s="133"/>
      <c r="K45" s="133"/>
      <c r="L45" s="133"/>
    </row>
    <row r="46" spans="1:12" ht="13.5" thickBot="1">
      <c r="A46" s="203"/>
      <c r="B46" s="204"/>
      <c r="C46" s="205"/>
      <c r="D46" s="206"/>
      <c r="E46" s="206"/>
      <c r="F46" s="206"/>
      <c r="G46" s="207"/>
      <c r="H46" s="207"/>
      <c r="I46" s="133"/>
      <c r="J46" s="133"/>
      <c r="K46" s="133"/>
      <c r="L46" s="133"/>
    </row>
    <row r="47" spans="1:12" ht="13.5" thickBot="1">
      <c r="A47" s="169" t="s">
        <v>102</v>
      </c>
      <c r="B47" s="163">
        <f aca="true" t="shared" si="7" ref="B47:G47">B48+B49</f>
        <v>0</v>
      </c>
      <c r="C47" s="141">
        <f t="shared" si="7"/>
        <v>0</v>
      </c>
      <c r="D47" s="140">
        <f t="shared" si="7"/>
        <v>897</v>
      </c>
      <c r="E47" s="142">
        <f t="shared" si="7"/>
        <v>10000</v>
      </c>
      <c r="F47" s="140">
        <f t="shared" si="7"/>
        <v>0</v>
      </c>
      <c r="G47" s="143">
        <f t="shared" si="7"/>
        <v>0</v>
      </c>
      <c r="H47" s="143">
        <f>SUM(H48:H49)</f>
        <v>10897</v>
      </c>
      <c r="I47" s="133"/>
      <c r="J47" s="133"/>
      <c r="K47" s="133"/>
      <c r="L47" s="133"/>
    </row>
    <row r="48" spans="1:12" ht="12.75">
      <c r="A48" s="168" t="s">
        <v>118</v>
      </c>
      <c r="B48" s="165"/>
      <c r="C48" s="156">
        <v>0</v>
      </c>
      <c r="D48" s="147">
        <v>0</v>
      </c>
      <c r="E48" s="157">
        <v>0</v>
      </c>
      <c r="F48" s="147">
        <v>0</v>
      </c>
      <c r="G48" s="158">
        <v>0</v>
      </c>
      <c r="H48" s="158">
        <f>SUM(C48:G48)</f>
        <v>0</v>
      </c>
      <c r="I48" s="133"/>
      <c r="J48" s="133"/>
      <c r="K48" s="133"/>
      <c r="L48" s="133"/>
    </row>
    <row r="49" spans="1:12" ht="12.75">
      <c r="A49" s="195" t="s">
        <v>119</v>
      </c>
      <c r="B49" s="164"/>
      <c r="C49" s="149"/>
      <c r="D49" s="150">
        <v>897</v>
      </c>
      <c r="E49" s="145">
        <v>10000</v>
      </c>
      <c r="F49" s="150"/>
      <c r="G49" s="151"/>
      <c r="H49" s="151">
        <f>SUM(C49:G49)</f>
        <v>10897</v>
      </c>
      <c r="I49" s="133"/>
      <c r="J49" s="133"/>
      <c r="K49" s="133"/>
      <c r="L49" s="133"/>
    </row>
    <row r="50" spans="1:12" ht="13.5" thickBot="1">
      <c r="A50" s="203"/>
      <c r="B50" s="204"/>
      <c r="C50" s="205"/>
      <c r="D50" s="206"/>
      <c r="E50" s="206"/>
      <c r="F50" s="206"/>
      <c r="G50" s="207"/>
      <c r="H50" s="207"/>
      <c r="I50" s="133"/>
      <c r="J50" s="133"/>
      <c r="K50" s="133"/>
      <c r="L50" s="133"/>
    </row>
    <row r="51" spans="1:12" ht="15.75" thickBot="1">
      <c r="A51" s="248" t="s">
        <v>103</v>
      </c>
      <c r="B51" s="249">
        <f aca="true" t="shared" si="8" ref="B51:G51">SUM(B52:B53)</f>
        <v>0</v>
      </c>
      <c r="C51" s="250">
        <f t="shared" si="8"/>
        <v>0</v>
      </c>
      <c r="D51" s="251">
        <f t="shared" si="8"/>
        <v>0</v>
      </c>
      <c r="E51" s="252">
        <f t="shared" si="8"/>
        <v>200000</v>
      </c>
      <c r="F51" s="251">
        <f t="shared" si="8"/>
        <v>560000</v>
      </c>
      <c r="G51" s="253">
        <f t="shared" si="8"/>
        <v>0</v>
      </c>
      <c r="H51" s="253">
        <f>SUM(H52:H53)</f>
        <v>760000</v>
      </c>
      <c r="I51" s="133"/>
      <c r="J51" s="133"/>
      <c r="K51" s="133"/>
      <c r="L51" s="133"/>
    </row>
    <row r="52" spans="1:12" ht="12.75">
      <c r="A52" s="150" t="s">
        <v>118</v>
      </c>
      <c r="B52" s="214"/>
      <c r="C52" s="215">
        <v>0</v>
      </c>
      <c r="D52" s="153">
        <v>0</v>
      </c>
      <c r="E52" s="152">
        <v>0</v>
      </c>
      <c r="F52" s="153">
        <v>0</v>
      </c>
      <c r="G52" s="216">
        <v>0</v>
      </c>
      <c r="H52" s="216">
        <f>SUM(C52:G52)</f>
        <v>0</v>
      </c>
      <c r="I52" s="133"/>
      <c r="J52" s="133"/>
      <c r="K52" s="133"/>
      <c r="L52" s="133"/>
    </row>
    <row r="53" spans="1:12" ht="12.75">
      <c r="A53" s="195" t="s">
        <v>119</v>
      </c>
      <c r="B53" s="217"/>
      <c r="C53" s="218">
        <v>0</v>
      </c>
      <c r="D53" s="155">
        <v>0</v>
      </c>
      <c r="E53" s="154">
        <v>200000</v>
      </c>
      <c r="F53" s="155">
        <v>560000</v>
      </c>
      <c r="G53" s="219">
        <v>0</v>
      </c>
      <c r="H53" s="219">
        <f>SUM(C53:G53)</f>
        <v>760000</v>
      </c>
      <c r="I53" s="133"/>
      <c r="J53" s="133"/>
      <c r="K53" s="133"/>
      <c r="L53" s="133"/>
    </row>
    <row r="54" spans="1:12" ht="13.5" thickBot="1">
      <c r="A54" s="203"/>
      <c r="B54" s="204"/>
      <c r="C54" s="205"/>
      <c r="D54" s="206"/>
      <c r="E54" s="206"/>
      <c r="F54" s="206"/>
      <c r="G54" s="207"/>
      <c r="H54" s="207"/>
      <c r="I54" s="133"/>
      <c r="J54" s="133"/>
      <c r="K54" s="133"/>
      <c r="L54" s="133"/>
    </row>
    <row r="55" spans="1:12" ht="15.75" thickBot="1">
      <c r="A55" s="171" t="s">
        <v>104</v>
      </c>
      <c r="B55" s="188"/>
      <c r="C55" s="212"/>
      <c r="D55" s="213">
        <f>SUM(D56:D57)</f>
        <v>0</v>
      </c>
      <c r="E55" s="188">
        <f>SUM(E56:E57)</f>
        <v>121703</v>
      </c>
      <c r="F55" s="213">
        <f>SUM(F56:F57)</f>
        <v>130800</v>
      </c>
      <c r="G55" s="220">
        <f>SUM(G56:G57)</f>
        <v>9300</v>
      </c>
      <c r="H55" s="220">
        <f>H56+H57</f>
        <v>261803</v>
      </c>
      <c r="I55" s="133"/>
      <c r="J55" s="133"/>
      <c r="K55" s="133"/>
      <c r="L55" s="133"/>
    </row>
    <row r="56" spans="1:12" ht="12.75">
      <c r="A56" s="150" t="s">
        <v>118</v>
      </c>
      <c r="B56" s="165"/>
      <c r="C56" s="156">
        <v>0</v>
      </c>
      <c r="D56" s="147">
        <v>0</v>
      </c>
      <c r="E56" s="157">
        <v>0</v>
      </c>
      <c r="F56" s="147">
        <v>2800</v>
      </c>
      <c r="G56" s="158">
        <v>9300</v>
      </c>
      <c r="H56" s="158">
        <f>SUM(C56:G56)</f>
        <v>12100</v>
      </c>
      <c r="I56" s="133"/>
      <c r="J56" s="133"/>
      <c r="K56" s="133"/>
      <c r="L56" s="133"/>
    </row>
    <row r="57" spans="1:12" ht="12.75">
      <c r="A57" s="195" t="s">
        <v>119</v>
      </c>
      <c r="B57" s="166"/>
      <c r="C57" s="159">
        <v>0</v>
      </c>
      <c r="D57" s="144">
        <v>0</v>
      </c>
      <c r="E57" s="145">
        <v>121703</v>
      </c>
      <c r="F57" s="144">
        <v>128000</v>
      </c>
      <c r="G57" s="160">
        <v>0</v>
      </c>
      <c r="H57" s="160">
        <f>SUM(C57:G57)</f>
        <v>249703</v>
      </c>
      <c r="I57" s="133"/>
      <c r="J57" s="133"/>
      <c r="K57" s="133"/>
      <c r="L57" s="133"/>
    </row>
    <row r="58" spans="1:12" ht="13.5" thickBot="1">
      <c r="A58" s="203"/>
      <c r="B58" s="164"/>
      <c r="C58" s="205"/>
      <c r="D58" s="206"/>
      <c r="E58" s="206"/>
      <c r="F58" s="206"/>
      <c r="G58" s="207"/>
      <c r="H58" s="207"/>
      <c r="I58" s="133"/>
      <c r="J58" s="133"/>
      <c r="K58" s="133"/>
      <c r="L58" s="133"/>
    </row>
    <row r="59" spans="1:12" ht="15.75" thickBot="1">
      <c r="A59" s="199"/>
      <c r="B59" s="221">
        <v>2003</v>
      </c>
      <c r="C59" s="222">
        <v>2004</v>
      </c>
      <c r="D59" s="223">
        <v>2005</v>
      </c>
      <c r="E59" s="223">
        <v>2006</v>
      </c>
      <c r="F59" s="223">
        <v>2007</v>
      </c>
      <c r="G59" s="224">
        <v>2008</v>
      </c>
      <c r="H59" s="224" t="s">
        <v>129</v>
      </c>
      <c r="I59" s="133"/>
      <c r="J59" s="133"/>
      <c r="K59" s="133"/>
      <c r="L59" s="133"/>
    </row>
    <row r="60" spans="1:12" ht="15.75" thickBot="1">
      <c r="A60" s="225" t="s">
        <v>132</v>
      </c>
      <c r="B60" s="188">
        <f aca="true" t="shared" si="9" ref="B60:G60">SUM(B61:B70)</f>
        <v>36415</v>
      </c>
      <c r="C60" s="212">
        <f t="shared" si="9"/>
        <v>98698</v>
      </c>
      <c r="D60" s="213">
        <f t="shared" si="9"/>
        <v>194588</v>
      </c>
      <c r="E60" s="188">
        <f t="shared" si="9"/>
        <v>268115</v>
      </c>
      <c r="F60" s="213">
        <f t="shared" si="9"/>
        <v>395665</v>
      </c>
      <c r="G60" s="220">
        <f t="shared" si="9"/>
        <v>395665</v>
      </c>
      <c r="H60" s="220">
        <f>SUM(C60+D60+E60+F60+G60)</f>
        <v>1352731</v>
      </c>
      <c r="I60" s="134"/>
      <c r="J60" s="133"/>
      <c r="K60" s="133"/>
      <c r="L60" s="133"/>
    </row>
    <row r="61" spans="1:12" ht="2.25" customHeight="1" hidden="1">
      <c r="A61" s="226" t="s">
        <v>105</v>
      </c>
      <c r="B61" s="227"/>
      <c r="C61" s="227">
        <v>23819</v>
      </c>
      <c r="D61" s="228">
        <v>41171</v>
      </c>
      <c r="E61" s="165">
        <v>55228</v>
      </c>
      <c r="F61" s="228">
        <v>49500</v>
      </c>
      <c r="G61" s="229">
        <v>49500</v>
      </c>
      <c r="H61" s="229"/>
      <c r="I61" s="133"/>
      <c r="J61" s="133"/>
      <c r="K61" s="133"/>
      <c r="L61" s="133"/>
    </row>
    <row r="62" spans="1:12" ht="12.75" hidden="1">
      <c r="A62" s="230" t="s">
        <v>106</v>
      </c>
      <c r="B62" s="231"/>
      <c r="C62" s="231">
        <v>38</v>
      </c>
      <c r="D62" s="232"/>
      <c r="E62" s="162" t="s">
        <v>107</v>
      </c>
      <c r="F62" s="232">
        <v>120</v>
      </c>
      <c r="G62" s="233">
        <v>120</v>
      </c>
      <c r="H62" s="233"/>
      <c r="I62" s="133"/>
      <c r="J62" s="133"/>
      <c r="K62" s="133"/>
      <c r="L62" s="133"/>
    </row>
    <row r="63" spans="1:12" ht="12.75" hidden="1">
      <c r="A63" s="230" t="s">
        <v>108</v>
      </c>
      <c r="B63" s="231"/>
      <c r="C63" s="231">
        <v>4987</v>
      </c>
      <c r="D63" s="232"/>
      <c r="E63" s="162"/>
      <c r="F63" s="232">
        <v>785</v>
      </c>
      <c r="G63" s="233">
        <v>785</v>
      </c>
      <c r="H63" s="233"/>
      <c r="I63" s="133"/>
      <c r="J63" s="133"/>
      <c r="K63" s="133"/>
      <c r="L63" s="133"/>
    </row>
    <row r="64" spans="1:12" ht="12.75" hidden="1">
      <c r="A64" s="230" t="s">
        <v>109</v>
      </c>
      <c r="B64" s="231"/>
      <c r="C64" s="231">
        <v>4713</v>
      </c>
      <c r="D64" s="232"/>
      <c r="E64" s="162"/>
      <c r="F64" s="232">
        <v>456</v>
      </c>
      <c r="G64" s="233">
        <v>456</v>
      </c>
      <c r="H64" s="233"/>
      <c r="I64" s="133"/>
      <c r="J64" s="133"/>
      <c r="K64" s="133"/>
      <c r="L64" s="133"/>
    </row>
    <row r="65" spans="1:12" ht="12.75" hidden="1">
      <c r="A65" s="230" t="s">
        <v>110</v>
      </c>
      <c r="B65" s="231"/>
      <c r="C65" s="231">
        <v>6450</v>
      </c>
      <c r="D65" s="232"/>
      <c r="E65" s="162"/>
      <c r="F65" s="232">
        <v>104</v>
      </c>
      <c r="G65" s="233">
        <v>104</v>
      </c>
      <c r="H65" s="233"/>
      <c r="I65" s="133"/>
      <c r="J65" s="133"/>
      <c r="K65" s="133"/>
      <c r="L65" s="133"/>
    </row>
    <row r="66" spans="1:12" ht="12.75" hidden="1">
      <c r="A66" s="230" t="s">
        <v>111</v>
      </c>
      <c r="B66" s="231">
        <v>686</v>
      </c>
      <c r="C66" s="231">
        <v>563</v>
      </c>
      <c r="D66" s="232">
        <v>115995</v>
      </c>
      <c r="E66" s="162">
        <v>37360</v>
      </c>
      <c r="F66" s="232">
        <v>0</v>
      </c>
      <c r="G66" s="233">
        <v>0</v>
      </c>
      <c r="H66" s="233"/>
      <c r="I66" s="133"/>
      <c r="J66" s="133"/>
      <c r="K66" s="133"/>
      <c r="L66" s="133"/>
    </row>
    <row r="67" spans="1:12" ht="12.75" hidden="1">
      <c r="A67" s="230" t="s">
        <v>112</v>
      </c>
      <c r="B67" s="231">
        <v>16592</v>
      </c>
      <c r="C67" s="231">
        <v>24134</v>
      </c>
      <c r="D67" s="232">
        <v>16715</v>
      </c>
      <c r="E67" s="162">
        <v>69272</v>
      </c>
      <c r="F67" s="232">
        <v>84700</v>
      </c>
      <c r="G67" s="233">
        <v>84700</v>
      </c>
      <c r="H67" s="233"/>
      <c r="I67" s="133"/>
      <c r="J67" s="133"/>
      <c r="K67" s="133"/>
      <c r="L67" s="133"/>
    </row>
    <row r="68" spans="1:12" ht="12.75" hidden="1">
      <c r="A68" s="230" t="s">
        <v>113</v>
      </c>
      <c r="B68" s="231"/>
      <c r="C68" s="231"/>
      <c r="D68" s="232"/>
      <c r="E68" s="162">
        <v>100000</v>
      </c>
      <c r="F68" s="232">
        <v>260000</v>
      </c>
      <c r="G68" s="233">
        <v>260000</v>
      </c>
      <c r="H68" s="233"/>
      <c r="I68" s="133"/>
      <c r="J68" s="133"/>
      <c r="K68" s="133"/>
      <c r="L68" s="133"/>
    </row>
    <row r="69" spans="1:12" ht="12.75" hidden="1">
      <c r="A69" s="230" t="s">
        <v>114</v>
      </c>
      <c r="B69" s="231"/>
      <c r="C69" s="231"/>
      <c r="D69" s="232"/>
      <c r="E69" s="162"/>
      <c r="F69" s="232"/>
      <c r="G69" s="233"/>
      <c r="H69" s="233"/>
      <c r="I69" s="133"/>
      <c r="J69" s="133"/>
      <c r="K69" s="133"/>
      <c r="L69" s="133"/>
    </row>
    <row r="70" spans="1:12" ht="12.75" hidden="1">
      <c r="A70" s="234" t="s">
        <v>115</v>
      </c>
      <c r="B70" s="235">
        <v>19137</v>
      </c>
      <c r="C70" s="235">
        <v>33994</v>
      </c>
      <c r="D70" s="236">
        <v>20707</v>
      </c>
      <c r="E70" s="166">
        <v>6255</v>
      </c>
      <c r="F70" s="236"/>
      <c r="G70" s="237"/>
      <c r="H70" s="237"/>
      <c r="I70" s="133"/>
      <c r="J70" s="133"/>
      <c r="K70" s="133"/>
      <c r="L70" s="133"/>
    </row>
    <row r="71" spans="1:12" ht="13.5" thickBot="1">
      <c r="A71" s="238"/>
      <c r="B71" s="239"/>
      <c r="C71" s="239"/>
      <c r="D71" s="239"/>
      <c r="E71" s="239"/>
      <c r="F71" s="239"/>
      <c r="G71" s="239"/>
      <c r="H71" s="240"/>
      <c r="I71" s="133"/>
      <c r="J71" s="133"/>
      <c r="K71" s="133"/>
      <c r="L71" s="133"/>
    </row>
    <row r="72" spans="4:12" ht="12.75">
      <c r="D72" s="133"/>
      <c r="E72" s="133"/>
      <c r="H72" s="133"/>
      <c r="I72" s="133"/>
      <c r="J72" s="133"/>
      <c r="K72" s="133"/>
      <c r="L72" s="133"/>
    </row>
    <row r="73" spans="4:12" ht="12.75">
      <c r="D73" s="133"/>
      <c r="E73" s="133"/>
      <c r="H73" s="133"/>
      <c r="I73" s="133"/>
      <c r="J73" s="133"/>
      <c r="K73" s="133"/>
      <c r="L73" s="133"/>
    </row>
    <row r="74" spans="4:12" ht="12.75">
      <c r="D74" s="133"/>
      <c r="E74" s="134"/>
      <c r="H74" s="133"/>
      <c r="I74" s="133"/>
      <c r="J74" s="133"/>
      <c r="K74" s="133"/>
      <c r="L74" s="133"/>
    </row>
    <row r="75" spans="4:12" ht="12.75">
      <c r="D75" s="133"/>
      <c r="E75" s="133"/>
      <c r="H75" s="133"/>
      <c r="I75" s="133"/>
      <c r="J75" s="133"/>
      <c r="K75" s="133"/>
      <c r="L75" s="133"/>
    </row>
    <row r="76" spans="8:12" ht="12.75">
      <c r="H76" s="133"/>
      <c r="I76" s="133"/>
      <c r="J76" s="133"/>
      <c r="K76" s="133"/>
      <c r="L76" s="133"/>
    </row>
    <row r="77" spans="8:12" ht="12.75">
      <c r="H77" s="133"/>
      <c r="I77" s="133"/>
      <c r="J77" s="133"/>
      <c r="K77" s="133"/>
      <c r="L77" s="133"/>
    </row>
    <row r="78" spans="8:12" ht="12.75">
      <c r="H78" s="133"/>
      <c r="I78" s="133"/>
      <c r="J78" s="133"/>
      <c r="K78" s="133"/>
      <c r="L78" s="133"/>
    </row>
    <row r="79" spans="8:12" ht="12.75">
      <c r="H79" s="133"/>
      <c r="I79" s="133"/>
      <c r="J79" s="133"/>
      <c r="K79" s="133"/>
      <c r="L79" s="133"/>
    </row>
    <row r="80" spans="8:12" ht="12.75">
      <c r="H80" s="133"/>
      <c r="I80" s="133"/>
      <c r="J80" s="133"/>
      <c r="K80" s="133"/>
      <c r="L80" s="133"/>
    </row>
    <row r="81" spans="8:12" ht="12.75">
      <c r="H81" s="133"/>
      <c r="I81" s="133"/>
      <c r="J81" s="133"/>
      <c r="K81" s="133"/>
      <c r="L81" s="133"/>
    </row>
    <row r="82" spans="8:12" ht="12.75">
      <c r="H82" s="133"/>
      <c r="I82" s="133"/>
      <c r="J82" s="133"/>
      <c r="K82" s="133"/>
      <c r="L82" s="133"/>
    </row>
    <row r="83" spans="8:12" ht="12.75">
      <c r="H83" s="133"/>
      <c r="I83" s="133"/>
      <c r="J83" s="133"/>
      <c r="K83" s="133"/>
      <c r="L83" s="133"/>
    </row>
    <row r="84" spans="8:12" ht="12.75">
      <c r="H84" s="133"/>
      <c r="I84" s="133"/>
      <c r="J84" s="133"/>
      <c r="K84" s="133"/>
      <c r="L84" s="133"/>
    </row>
    <row r="85" spans="8:12" ht="12.75">
      <c r="H85" s="133"/>
      <c r="I85" s="133"/>
      <c r="J85" s="133"/>
      <c r="K85" s="133"/>
      <c r="L85" s="133"/>
    </row>
    <row r="86" spans="8:12" ht="12.75">
      <c r="H86" s="133"/>
      <c r="I86" s="133"/>
      <c r="J86" s="133"/>
      <c r="K86" s="133"/>
      <c r="L86" s="133"/>
    </row>
    <row r="87" spans="8:12" ht="12.75">
      <c r="H87" s="133"/>
      <c r="I87" s="133"/>
      <c r="J87" s="133"/>
      <c r="K87" s="133"/>
      <c r="L87" s="133"/>
    </row>
    <row r="88" spans="8:12" ht="12.75">
      <c r="H88" s="133"/>
      <c r="I88" s="133"/>
      <c r="J88" s="133"/>
      <c r="K88" s="133"/>
      <c r="L88" s="133"/>
    </row>
    <row r="89" spans="8:12" ht="12.75">
      <c r="H89" s="133"/>
      <c r="I89" s="133"/>
      <c r="J89" s="133"/>
      <c r="K89" s="133"/>
      <c r="L89" s="133"/>
    </row>
    <row r="90" spans="8:12" ht="12.75">
      <c r="H90" s="133"/>
      <c r="I90" s="133"/>
      <c r="J90" s="133"/>
      <c r="K90" s="133"/>
      <c r="L90" s="133"/>
    </row>
    <row r="91" spans="8:12" ht="12.75">
      <c r="H91" s="133"/>
      <c r="I91" s="133"/>
      <c r="J91" s="133"/>
      <c r="K91" s="133"/>
      <c r="L91" s="133"/>
    </row>
    <row r="92" spans="8:12" ht="12.75">
      <c r="H92" s="133"/>
      <c r="I92" s="133"/>
      <c r="J92" s="133"/>
      <c r="K92" s="133"/>
      <c r="L92" s="133"/>
    </row>
    <row r="93" spans="8:12" ht="12.75">
      <c r="H93" s="133"/>
      <c r="I93" s="133"/>
      <c r="J93" s="133"/>
      <c r="K93" s="133"/>
      <c r="L93" s="133"/>
    </row>
    <row r="94" spans="8:12" ht="12.75">
      <c r="H94" s="133"/>
      <c r="I94" s="133"/>
      <c r="J94" s="133"/>
      <c r="K94" s="133"/>
      <c r="L94" s="133"/>
    </row>
    <row r="95" spans="8:12" ht="12.75">
      <c r="H95" s="133"/>
      <c r="I95" s="133"/>
      <c r="J95" s="133"/>
      <c r="K95" s="133"/>
      <c r="L95" s="133"/>
    </row>
    <row r="96" spans="8:12" ht="12.75">
      <c r="H96" s="133"/>
      <c r="I96" s="133"/>
      <c r="J96" s="133"/>
      <c r="K96" s="133"/>
      <c r="L96" s="133"/>
    </row>
    <row r="97" spans="8:12" ht="12.75">
      <c r="H97" s="133"/>
      <c r="I97" s="133"/>
      <c r="J97" s="133"/>
      <c r="K97" s="133"/>
      <c r="L97" s="133"/>
    </row>
    <row r="98" spans="8:12" ht="12.75">
      <c r="H98" s="133"/>
      <c r="I98" s="133"/>
      <c r="J98" s="133"/>
      <c r="K98" s="133"/>
      <c r="L98" s="133"/>
    </row>
    <row r="99" spans="8:12" ht="12.75">
      <c r="H99" s="133"/>
      <c r="I99" s="133"/>
      <c r="J99" s="133"/>
      <c r="K99" s="133"/>
      <c r="L99" s="133"/>
    </row>
    <row r="100" spans="8:12" ht="12.75">
      <c r="H100" s="133"/>
      <c r="I100" s="133"/>
      <c r="J100" s="133"/>
      <c r="K100" s="133"/>
      <c r="L100" s="133"/>
    </row>
    <row r="101" spans="8:12" ht="12.75">
      <c r="H101" s="133"/>
      <c r="I101" s="133"/>
      <c r="J101" s="133"/>
      <c r="K101" s="133"/>
      <c r="L101" s="133"/>
    </row>
    <row r="102" spans="8:12" ht="12.75">
      <c r="H102" s="133"/>
      <c r="I102" s="133"/>
      <c r="J102" s="133"/>
      <c r="K102" s="133"/>
      <c r="L102" s="133"/>
    </row>
    <row r="103" spans="8:12" ht="12.75">
      <c r="H103" s="133"/>
      <c r="I103" s="133"/>
      <c r="J103" s="133"/>
      <c r="K103" s="133"/>
      <c r="L103" s="133"/>
    </row>
    <row r="104" spans="8:12" ht="12.75">
      <c r="H104" s="133"/>
      <c r="I104" s="133"/>
      <c r="J104" s="133"/>
      <c r="K104" s="133"/>
      <c r="L104" s="133"/>
    </row>
    <row r="105" spans="8:12" ht="12.75">
      <c r="H105" s="133"/>
      <c r="I105" s="133"/>
      <c r="J105" s="133"/>
      <c r="K105" s="133"/>
      <c r="L105" s="133"/>
    </row>
    <row r="106" spans="8:12" ht="12.75">
      <c r="H106" s="133"/>
      <c r="I106" s="133"/>
      <c r="J106" s="133"/>
      <c r="K106" s="133"/>
      <c r="L106" s="133"/>
    </row>
    <row r="107" spans="8:12" ht="12.75">
      <c r="H107" s="133"/>
      <c r="I107" s="133"/>
      <c r="J107" s="133"/>
      <c r="K107" s="133"/>
      <c r="L107" s="133"/>
    </row>
    <row r="108" spans="8:12" ht="12.75">
      <c r="H108" s="133"/>
      <c r="I108" s="133"/>
      <c r="J108" s="133"/>
      <c r="K108" s="133"/>
      <c r="L108" s="133"/>
    </row>
    <row r="109" spans="8:12" ht="12.75">
      <c r="H109" s="133"/>
      <c r="I109" s="133"/>
      <c r="J109" s="133"/>
      <c r="K109" s="133"/>
      <c r="L109" s="133"/>
    </row>
    <row r="110" spans="8:12" ht="12.75">
      <c r="H110" s="133"/>
      <c r="I110" s="133"/>
      <c r="J110" s="133"/>
      <c r="K110" s="133"/>
      <c r="L110" s="133"/>
    </row>
    <row r="111" spans="8:12" ht="12.75">
      <c r="H111" s="133"/>
      <c r="I111" s="133"/>
      <c r="J111" s="133"/>
      <c r="K111" s="133"/>
      <c r="L111" s="133"/>
    </row>
    <row r="112" spans="8:12" ht="12.75">
      <c r="H112" s="133"/>
      <c r="I112" s="133"/>
      <c r="J112" s="133"/>
      <c r="K112" s="133"/>
      <c r="L112" s="133"/>
    </row>
    <row r="113" spans="8:12" ht="12.75">
      <c r="H113" s="133"/>
      <c r="I113" s="133"/>
      <c r="J113" s="133"/>
      <c r="K113" s="133"/>
      <c r="L113" s="133"/>
    </row>
    <row r="114" spans="8:12" ht="12.75">
      <c r="H114" s="133"/>
      <c r="I114" s="133"/>
      <c r="J114" s="133"/>
      <c r="K114" s="133"/>
      <c r="L114" s="133"/>
    </row>
    <row r="115" spans="8:12" ht="12.75">
      <c r="H115" s="133"/>
      <c r="I115" s="133"/>
      <c r="J115" s="133"/>
      <c r="K115" s="133"/>
      <c r="L115" s="133"/>
    </row>
    <row r="116" spans="8:12" ht="12.75">
      <c r="H116" s="133"/>
      <c r="I116" s="133"/>
      <c r="J116" s="133"/>
      <c r="K116" s="133"/>
      <c r="L116" s="133"/>
    </row>
    <row r="117" spans="8:12" ht="12.75">
      <c r="H117" s="133"/>
      <c r="I117" s="133"/>
      <c r="J117" s="133"/>
      <c r="K117" s="133"/>
      <c r="L117" s="133"/>
    </row>
    <row r="118" spans="8:12" ht="12.75">
      <c r="H118" s="133"/>
      <c r="I118" s="133"/>
      <c r="J118" s="133"/>
      <c r="K118" s="133"/>
      <c r="L118" s="133"/>
    </row>
    <row r="119" spans="8:12" ht="12.75">
      <c r="H119" s="133"/>
      <c r="I119" s="133"/>
      <c r="J119" s="133"/>
      <c r="K119" s="133"/>
      <c r="L119" s="133"/>
    </row>
    <row r="120" spans="8:12" ht="12.75">
      <c r="H120" s="133"/>
      <c r="I120" s="133"/>
      <c r="J120" s="133"/>
      <c r="K120" s="133"/>
      <c r="L120" s="133"/>
    </row>
    <row r="121" spans="8:12" ht="12.75">
      <c r="H121" s="133"/>
      <c r="I121" s="133"/>
      <c r="J121" s="133"/>
      <c r="K121" s="133"/>
      <c r="L121" s="133"/>
    </row>
    <row r="122" spans="8:12" ht="12.75">
      <c r="H122" s="133"/>
      <c r="I122" s="133"/>
      <c r="J122" s="133"/>
      <c r="K122" s="133"/>
      <c r="L122" s="133"/>
    </row>
    <row r="123" spans="8:12" ht="12.75">
      <c r="H123" s="133"/>
      <c r="I123" s="133"/>
      <c r="J123" s="133"/>
      <c r="K123" s="133"/>
      <c r="L123" s="133"/>
    </row>
    <row r="124" spans="8:12" ht="12.75">
      <c r="H124" s="133"/>
      <c r="I124" s="133"/>
      <c r="J124" s="133"/>
      <c r="K124" s="133"/>
      <c r="L124" s="133"/>
    </row>
    <row r="125" spans="8:12" ht="12.75">
      <c r="H125" s="133"/>
      <c r="I125" s="133"/>
      <c r="J125" s="133"/>
      <c r="K125" s="133"/>
      <c r="L125" s="133"/>
    </row>
    <row r="126" spans="8:12" ht="12.75">
      <c r="H126" s="133"/>
      <c r="I126" s="133"/>
      <c r="J126" s="133"/>
      <c r="K126" s="133"/>
      <c r="L126" s="133"/>
    </row>
    <row r="127" spans="8:12" ht="12.75">
      <c r="H127" s="133"/>
      <c r="I127" s="133"/>
      <c r="J127" s="133"/>
      <c r="K127" s="133"/>
      <c r="L127" s="133"/>
    </row>
    <row r="128" spans="8:12" ht="12.75">
      <c r="H128" s="133"/>
      <c r="I128" s="133"/>
      <c r="J128" s="133"/>
      <c r="K128" s="133"/>
      <c r="L128" s="133"/>
    </row>
    <row r="129" spans="8:12" ht="12.75">
      <c r="H129" s="133"/>
      <c r="I129" s="133"/>
      <c r="J129" s="133"/>
      <c r="K129" s="133"/>
      <c r="L129" s="133"/>
    </row>
    <row r="130" spans="8:12" ht="12.75">
      <c r="H130" s="133"/>
      <c r="I130" s="133"/>
      <c r="J130" s="133"/>
      <c r="K130" s="133"/>
      <c r="L130" s="133"/>
    </row>
    <row r="131" spans="8:12" ht="12.75">
      <c r="H131" s="133"/>
      <c r="I131" s="133"/>
      <c r="J131" s="133"/>
      <c r="K131" s="133"/>
      <c r="L131" s="133"/>
    </row>
    <row r="132" spans="8:12" ht="12.75">
      <c r="H132" s="133"/>
      <c r="I132" s="133"/>
      <c r="J132" s="133"/>
      <c r="K132" s="133"/>
      <c r="L132" s="133"/>
    </row>
    <row r="133" spans="8:12" ht="12.75">
      <c r="H133" s="133"/>
      <c r="I133" s="133"/>
      <c r="J133" s="133"/>
      <c r="K133" s="133"/>
      <c r="L133" s="133"/>
    </row>
  </sheetData>
  <mergeCells count="3">
    <mergeCell ref="C7:D7"/>
    <mergeCell ref="E7:G7"/>
    <mergeCell ref="A4:H4"/>
  </mergeCells>
  <printOptions/>
  <pageMargins left="0.23" right="0.34" top="1" bottom="1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kovacove</dc:creator>
  <cp:keywords/>
  <dc:description/>
  <cp:lastModifiedBy>gajarska</cp:lastModifiedBy>
  <cp:lastPrinted>2006-03-28T12:06:53Z</cp:lastPrinted>
  <dcterms:created xsi:type="dcterms:W3CDTF">2004-09-03T07:39:02Z</dcterms:created>
  <dcterms:modified xsi:type="dcterms:W3CDTF">2006-03-28T12:06:54Z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-1463852972</vt:i4>
  </property>
  <property fmtid="{D5CDD505-2E9C-101B-9397-08002B2CF9AE}" pid="3" name="_EmailSubject">
    <vt:lpwstr>KM-1-26/Vl-2006 Informácia o dopadoch zavedenia dokladov formátu Európskej únie na štátny rozpočet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1087566341</vt:i4>
  </property>
</Properties>
</file>