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520" activeTab="0"/>
  </bookViews>
  <sheets>
    <sheet name="Hárok1" sheetId="1" r:id="rId1"/>
    <sheet name="Hárok3" sheetId="2" r:id="rId2"/>
  </sheets>
  <definedNames>
    <definedName name="_xlnm.Print_Area" localSheetId="0">'Hárok1'!$A$1:$P$76</definedName>
  </definedNames>
  <calcPr fullCalcOnLoad="1"/>
</workbook>
</file>

<file path=xl/sharedStrings.xml><?xml version="1.0" encoding="utf-8"?>
<sst xmlns="http://schemas.openxmlformats.org/spreadsheetml/2006/main" count="138" uniqueCount="92">
  <si>
    <t>Názov opatrenia</t>
  </si>
  <si>
    <t>Schválené projekty - uzatvorené zmluvy</t>
  </si>
  <si>
    <t>Zostatok limitu I.                       (Limity-schvál. príspevok)</t>
  </si>
  <si>
    <t xml:space="preserve">% kontrahovania </t>
  </si>
  <si>
    <t>Realizované platby</t>
  </si>
  <si>
    <t>Zostatok limitu II. (Limity - vyplatený príspevok)</t>
  </si>
  <si>
    <t>% čerpania</t>
  </si>
  <si>
    <t>Ukončené projekty</t>
  </si>
  <si>
    <t>Počet</t>
  </si>
  <si>
    <t>Schválený príspevok</t>
  </si>
  <si>
    <t>Počet platieb</t>
  </si>
  <si>
    <t>Vyplatený príspevok</t>
  </si>
  <si>
    <t>Počet projektov</t>
  </si>
  <si>
    <t>Celkom</t>
  </si>
  <si>
    <t>z EU</t>
  </si>
  <si>
    <t>Modernizácia fariem</t>
  </si>
  <si>
    <t>Infraštruktúra týkajúca sa rozvoja... (pozemk.úpravy)</t>
  </si>
  <si>
    <t>Zvýšenie hosp. hodnoty lesov</t>
  </si>
  <si>
    <t>Odbytové organizácie výrobcov</t>
  </si>
  <si>
    <t>Odborné vzdelávanie a informačné aktivity</t>
  </si>
  <si>
    <t>Využívanie poradenských služieb</t>
  </si>
  <si>
    <t xml:space="preserve">Obnova potenciálu lesného hospodárstva </t>
  </si>
  <si>
    <t>Diverzifikácia smerom k nepoľn. činnostiam</t>
  </si>
  <si>
    <t>Vzdelávanie a infomovanie</t>
  </si>
  <si>
    <t>Základné služby pre vidiecke obyvateľstvo</t>
  </si>
  <si>
    <t>Obnova a rozvoj obcí</t>
  </si>
  <si>
    <t>Získavanie zručností, oživovanie a vyk. stratégií</t>
  </si>
  <si>
    <t>a</t>
  </si>
  <si>
    <t>b</t>
  </si>
  <si>
    <t>c</t>
  </si>
  <si>
    <t>d</t>
  </si>
  <si>
    <t>e</t>
  </si>
  <si>
    <t>f</t>
  </si>
  <si>
    <t>g = (c - e)</t>
  </si>
  <si>
    <t>Sumy sú v EUR</t>
  </si>
  <si>
    <t>i</t>
  </si>
  <si>
    <t>j</t>
  </si>
  <si>
    <t>k</t>
  </si>
  <si>
    <t>n</t>
  </si>
  <si>
    <t>o</t>
  </si>
  <si>
    <t>p</t>
  </si>
  <si>
    <t>l = (c - j)</t>
  </si>
  <si>
    <t xml:space="preserve">Platby vyplatené do 31.12.2008 v SKK sú prepočítané na EUR reálnym kurzom ECB </t>
  </si>
  <si>
    <t>LIMITY (EU+SR = verejné výdavky celkom 2007 - 2013)</t>
  </si>
  <si>
    <t xml:space="preserve"> 1.1 (121)</t>
  </si>
  <si>
    <t>cieľ Konvergencie</t>
  </si>
  <si>
    <t>ostatné oblasti</t>
  </si>
  <si>
    <t xml:space="preserve"> 1.2 (123)</t>
  </si>
  <si>
    <t>Pridávanie hodnoty do poľn. produktov ...</t>
  </si>
  <si>
    <t xml:space="preserve">  cieľ Konvergencie</t>
  </si>
  <si>
    <t xml:space="preserve"> 1.3 (125)</t>
  </si>
  <si>
    <t xml:space="preserve"> 1.4 (122)</t>
  </si>
  <si>
    <t xml:space="preserve"> 1.5 (142)</t>
  </si>
  <si>
    <t xml:space="preserve"> 1.6 (111)</t>
  </si>
  <si>
    <t xml:space="preserve"> 1.7 (114)</t>
  </si>
  <si>
    <t xml:space="preserve"> 2.1 (226)</t>
  </si>
  <si>
    <t xml:space="preserve"> 3.1 (311)</t>
  </si>
  <si>
    <t xml:space="preserve"> 3.2.A (313)</t>
  </si>
  <si>
    <t>Podpora činností v oblasti vidieckoho CR - časť A</t>
  </si>
  <si>
    <t xml:space="preserve"> 3.2.B (313)</t>
  </si>
  <si>
    <t>Podpora činností v oblasti vidieckoho CR - časť B</t>
  </si>
  <si>
    <t xml:space="preserve"> 3.3 (331)</t>
  </si>
  <si>
    <t>3.4.1 (321)</t>
  </si>
  <si>
    <t>3.4.2 (322)</t>
  </si>
  <si>
    <t xml:space="preserve"> 3.5 (341)</t>
  </si>
  <si>
    <t xml:space="preserve"> 1.5.S (142)</t>
  </si>
  <si>
    <t>OOV - pokračujúce projekty z 04-06</t>
  </si>
  <si>
    <t xml:space="preserve"> 1.8.S (141)</t>
  </si>
  <si>
    <t>Polosamozásob. farmy - pokrač. projekty z 04-06</t>
  </si>
  <si>
    <t xml:space="preserve"> 2.2.S (214)</t>
  </si>
  <si>
    <t xml:space="preserve"> 2.3.S (221)</t>
  </si>
  <si>
    <t>Zalesňov. poľn. pôdy - pokrač. projekty z 04-06</t>
  </si>
  <si>
    <t>č. opatrenia                  (kód opatrenia)</t>
  </si>
  <si>
    <t>m = j/c</t>
  </si>
  <si>
    <t>h = e/c</t>
  </si>
  <si>
    <t>SPOLU za uvedené opatrenia PRV 2007 - 2013</t>
  </si>
  <si>
    <t>Spolu pokračujúce projektové opatrenia z Plán rozvoja vidieka 2004 - 2006</t>
  </si>
  <si>
    <t>Prehľad za projektové opatrenia PRV, stav k 30. 06. 2009</t>
  </si>
  <si>
    <t>Príloha č. 3</t>
  </si>
  <si>
    <t>Zdroj: Pôdohospodárska platobná agentúra</t>
  </si>
  <si>
    <t>V zmysle čl. 7 nariadenia Komisie č. 1320/2006 sa v novom programovacom období budú financovať záväzky z viacročných opatrení. Pokračujúce záväzky budú financované z osi 1, opatrenia Odbytové organizácie výrobcov</t>
  </si>
  <si>
    <t>V zmysle čl. 7 nariadenia Komisie č. 1320/2006 sa v novom programovacom období budú financovať záväzky z viacročných opatrení. Pokračujúce záväzky budú financované z osi 1,bez pokračovania implementácie opatrenia v novom programovacom období</t>
  </si>
  <si>
    <t>V zmysle čl. 7 nariadenia Komisie č.1320/2006 sa v novom programovacom období budú financovať záväzky z viacročných opatrení. Pokračujúce záväzky budú financované z osi 2 a opatrenia Prvé zalesnenie poľnohospodárskej pôdy</t>
  </si>
  <si>
    <t>V zmysle čl. 5 nariadenia Komisie č. 1320/2006 sa v novom programovacom období financujú záväzky z opatrenia Agro-environment a životné podmienky zvierat, ktoré boli uzavreté do 31.12.2006. Pokračujúce záväzky sú financované z osi 2 a opatrenia Agro-environment</t>
  </si>
  <si>
    <t>Agro-environment - pokrač. projekty z 04-06</t>
  </si>
  <si>
    <t>Technická pomoc</t>
  </si>
  <si>
    <t>Národná sieť rozvoja vidieka</t>
  </si>
  <si>
    <t>V zmysle Príručky pre žiadateľa o poskytnutie nenávratného fiannčného príspevku z PRV SR 2007-2013 sa nepredkladajú projekty, len žiadosti o platbu; príspevok je v zmysle nariadenia 1974/2006 vyplácaný pre celé opatrenie ako pre cieľ Konvergencie</t>
  </si>
  <si>
    <t>V zmysle Príručky pre žiadateľa o posktnutie nenávratného finančného príspevku z PRV SR 2007-2013 sa nepredkladajú projekty, len žiadosti o platbu</t>
  </si>
  <si>
    <t>5.1    (511)</t>
  </si>
  <si>
    <t>5.2    (511)</t>
  </si>
  <si>
    <t>Prehľad kontrahovania a čerpania finančných prostriedkov na projektové opatrenia a operácie Technickej pomoci PRV SR 2007-2013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</si>
</sst>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#,##0\ &quot;Sk&quot;"/>
  </numFmts>
  <fonts count="21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i/>
      <sz val="12"/>
      <name val="Tahoma"/>
      <family val="2"/>
    </font>
    <font>
      <i/>
      <sz val="8.5"/>
      <name val="Arial"/>
      <family val="2"/>
    </font>
    <font>
      <i/>
      <sz val="8.5"/>
      <name val="Arial CE"/>
      <family val="0"/>
    </font>
    <font>
      <sz val="8.5"/>
      <name val="Arial"/>
      <family val="0"/>
    </font>
    <font>
      <i/>
      <sz val="10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2" xfId="19" applyNumberFormat="1" applyFont="1" applyFill="1" applyBorder="1" applyAlignment="1">
      <alignment vertical="center"/>
      <protection/>
    </xf>
    <xf numFmtId="3" fontId="1" fillId="0" borderId="3" xfId="19" applyNumberFormat="1" applyFont="1" applyFill="1" applyBorder="1" applyAlignment="1">
      <alignment vertical="center"/>
      <protection/>
    </xf>
    <xf numFmtId="3" fontId="1" fillId="0" borderId="4" xfId="19" applyNumberFormat="1" applyFont="1" applyFill="1" applyBorder="1" applyAlignment="1">
      <alignment vertical="center"/>
      <protection/>
    </xf>
    <xf numFmtId="3" fontId="1" fillId="0" borderId="5" xfId="19" applyNumberFormat="1" applyFont="1" applyFill="1" applyBorder="1" applyAlignment="1">
      <alignment vertical="center"/>
      <protection/>
    </xf>
    <xf numFmtId="0" fontId="4" fillId="0" borderId="0" xfId="19" applyFont="1" applyBorder="1">
      <alignment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1" fillId="0" borderId="6" xfId="19" applyNumberFormat="1" applyFont="1" applyFill="1" applyBorder="1" applyAlignment="1">
      <alignment vertical="center"/>
      <protection/>
    </xf>
    <xf numFmtId="0" fontId="2" fillId="2" borderId="7" xfId="19" applyFont="1" applyFill="1" applyBorder="1" applyAlignment="1">
      <alignment horizontal="center" vertical="center" wrapText="1"/>
      <protection/>
    </xf>
    <xf numFmtId="0" fontId="2" fillId="2" borderId="8" xfId="19" applyFont="1" applyFill="1" applyBorder="1" applyAlignment="1">
      <alignment horizontal="center" vertical="center" wrapText="1"/>
      <protection/>
    </xf>
    <xf numFmtId="0" fontId="2" fillId="2" borderId="9" xfId="19" applyFont="1" applyFill="1" applyBorder="1" applyAlignment="1">
      <alignment horizontal="center" vertical="center" wrapText="1"/>
      <protection/>
    </xf>
    <xf numFmtId="0" fontId="2" fillId="2" borderId="10" xfId="19" applyFont="1" applyFill="1" applyBorder="1" applyAlignment="1">
      <alignment horizontal="center" vertical="center" wrapText="1"/>
      <protection/>
    </xf>
    <xf numFmtId="0" fontId="2" fillId="2" borderId="11" xfId="19" applyFont="1" applyFill="1" applyBorder="1" applyAlignment="1">
      <alignment horizontal="center" vertical="center" wrapText="1"/>
      <protection/>
    </xf>
    <xf numFmtId="3" fontId="1" fillId="0" borderId="12" xfId="19" applyNumberFormat="1" applyFont="1" applyFill="1" applyBorder="1" applyAlignment="1">
      <alignment vertical="center"/>
      <protection/>
    </xf>
    <xf numFmtId="3" fontId="1" fillId="0" borderId="13" xfId="19" applyNumberFormat="1" applyFont="1" applyFill="1" applyBorder="1" applyAlignment="1">
      <alignment vertical="center"/>
      <protection/>
    </xf>
    <xf numFmtId="3" fontId="1" fillId="0" borderId="14" xfId="19" applyNumberFormat="1" applyFont="1" applyFill="1" applyBorder="1" applyAlignment="1">
      <alignment vertical="center"/>
      <protection/>
    </xf>
    <xf numFmtId="0" fontId="6" fillId="2" borderId="15" xfId="0" applyFont="1" applyFill="1" applyBorder="1" applyAlignment="1">
      <alignment horizontal="centerContinuous" vertical="center"/>
    </xf>
    <xf numFmtId="3" fontId="1" fillId="0" borderId="16" xfId="19" applyNumberFormat="1" applyFont="1" applyFill="1" applyBorder="1" applyAlignment="1">
      <alignment vertical="center"/>
      <protection/>
    </xf>
    <xf numFmtId="3" fontId="1" fillId="0" borderId="16" xfId="19" applyNumberFormat="1" applyFont="1" applyFill="1" applyBorder="1" applyAlignment="1">
      <alignment horizontal="right" vertical="center" wrapText="1"/>
      <protection/>
    </xf>
    <xf numFmtId="3" fontId="1" fillId="0" borderId="17" xfId="19" applyNumberFormat="1" applyFont="1" applyFill="1" applyBorder="1" applyAlignment="1">
      <alignment vertical="center"/>
      <protection/>
    </xf>
    <xf numFmtId="3" fontId="1" fillId="0" borderId="18" xfId="19" applyNumberFormat="1" applyFont="1" applyFill="1" applyBorder="1" applyAlignment="1">
      <alignment vertical="center"/>
      <protection/>
    </xf>
    <xf numFmtId="3" fontId="1" fillId="0" borderId="19" xfId="19" applyNumberFormat="1" applyFont="1" applyFill="1" applyBorder="1" applyAlignment="1">
      <alignment vertical="center"/>
      <protection/>
    </xf>
    <xf numFmtId="0" fontId="2" fillId="2" borderId="15" xfId="19" applyFont="1" applyFill="1" applyBorder="1" applyAlignment="1">
      <alignment horizontal="center" vertical="center" wrapText="1"/>
      <protection/>
    </xf>
    <xf numFmtId="3" fontId="1" fillId="0" borderId="20" xfId="19" applyNumberFormat="1" applyFont="1" applyFill="1" applyBorder="1" applyAlignment="1">
      <alignment vertical="center"/>
      <protection/>
    </xf>
    <xf numFmtId="3" fontId="1" fillId="0" borderId="21" xfId="19" applyNumberFormat="1" applyFont="1" applyFill="1" applyBorder="1" applyAlignment="1">
      <alignment vertical="center"/>
      <protection/>
    </xf>
    <xf numFmtId="3" fontId="7" fillId="0" borderId="22" xfId="19" applyNumberFormat="1" applyFont="1" applyFill="1" applyBorder="1" applyAlignment="1">
      <alignment vertical="center"/>
      <protection/>
    </xf>
    <xf numFmtId="3" fontId="7" fillId="0" borderId="23" xfId="19" applyNumberFormat="1" applyFont="1" applyFill="1" applyBorder="1" applyAlignment="1">
      <alignment vertical="center"/>
      <protection/>
    </xf>
    <xf numFmtId="3" fontId="7" fillId="0" borderId="22" xfId="19" applyNumberFormat="1" applyFont="1" applyFill="1" applyBorder="1" applyAlignment="1">
      <alignment horizontal="right" vertical="center"/>
      <protection/>
    </xf>
    <xf numFmtId="3" fontId="1" fillId="0" borderId="24" xfId="19" applyNumberFormat="1" applyFont="1" applyFill="1" applyBorder="1" applyAlignment="1">
      <alignment vertical="center"/>
      <protection/>
    </xf>
    <xf numFmtId="3" fontId="1" fillId="0" borderId="25" xfId="19" applyNumberFormat="1" applyFont="1" applyFill="1" applyBorder="1" applyAlignment="1">
      <alignment vertical="center"/>
      <protection/>
    </xf>
    <xf numFmtId="3" fontId="1" fillId="0" borderId="6" xfId="19" applyNumberFormat="1" applyFont="1" applyFill="1" applyBorder="1" applyAlignment="1">
      <alignment horizontal="right" vertical="center"/>
      <protection/>
    </xf>
    <xf numFmtId="3" fontId="7" fillId="0" borderId="22" xfId="19" applyNumberFormat="1" applyFont="1" applyFill="1" applyBorder="1" applyAlignment="1">
      <alignment horizontal="right" vertical="center" wrapText="1"/>
      <protection/>
    </xf>
    <xf numFmtId="3" fontId="1" fillId="0" borderId="1" xfId="19" applyNumberFormat="1" applyFont="1" applyFill="1" applyBorder="1" applyAlignment="1">
      <alignment horizontal="right" vertical="center" wrapText="1"/>
      <protection/>
    </xf>
    <xf numFmtId="3" fontId="1" fillId="0" borderId="6" xfId="19" applyNumberFormat="1" applyFont="1" applyFill="1" applyBorder="1" applyAlignment="1">
      <alignment horizontal="right" vertical="center" wrapText="1"/>
      <protection/>
    </xf>
    <xf numFmtId="3" fontId="2" fillId="0" borderId="26" xfId="19" applyNumberFormat="1" applyFont="1" applyFill="1" applyBorder="1" applyAlignment="1">
      <alignment horizontal="left" vertical="center" wrapText="1"/>
      <protection/>
    </xf>
    <xf numFmtId="3" fontId="4" fillId="0" borderId="18" xfId="19" applyNumberFormat="1" applyFont="1" applyFill="1" applyBorder="1" applyAlignment="1">
      <alignment horizontal="right" vertical="center" wrapText="1"/>
      <protection/>
    </xf>
    <xf numFmtId="3" fontId="4" fillId="0" borderId="27" xfId="19" applyNumberFormat="1" applyFont="1" applyFill="1" applyBorder="1" applyAlignment="1">
      <alignment horizontal="right" vertical="center" wrapText="1"/>
      <protection/>
    </xf>
    <xf numFmtId="3" fontId="7" fillId="0" borderId="28" xfId="19" applyNumberFormat="1" applyFont="1" applyFill="1" applyBorder="1" applyAlignment="1">
      <alignment vertical="center"/>
      <protection/>
    </xf>
    <xf numFmtId="3" fontId="1" fillId="0" borderId="29" xfId="19" applyNumberFormat="1" applyFont="1" applyFill="1" applyBorder="1" applyAlignment="1">
      <alignment vertical="center"/>
      <protection/>
    </xf>
    <xf numFmtId="3" fontId="1" fillId="0" borderId="12" xfId="19" applyNumberFormat="1" applyFont="1" applyFill="1" applyBorder="1" applyAlignment="1">
      <alignment horizontal="right" vertical="center"/>
      <protection/>
    </xf>
    <xf numFmtId="3" fontId="7" fillId="0" borderId="28" xfId="19" applyNumberFormat="1" applyFont="1" applyFill="1" applyBorder="1" applyAlignment="1">
      <alignment horizontal="right" vertical="center" wrapText="1"/>
      <protection/>
    </xf>
    <xf numFmtId="3" fontId="1" fillId="0" borderId="12" xfId="19" applyNumberFormat="1" applyFont="1" applyFill="1" applyBorder="1" applyAlignment="1">
      <alignment horizontal="right" vertical="center" wrapText="1"/>
      <protection/>
    </xf>
    <xf numFmtId="3" fontId="7" fillId="0" borderId="30" xfId="19" applyNumberFormat="1" applyFont="1" applyFill="1" applyBorder="1" applyAlignment="1">
      <alignment vertical="center"/>
      <protection/>
    </xf>
    <xf numFmtId="3" fontId="7" fillId="0" borderId="30" xfId="19" applyNumberFormat="1" applyFont="1" applyFill="1" applyBorder="1" applyAlignment="1">
      <alignment horizontal="right" vertical="center"/>
      <protection/>
    </xf>
    <xf numFmtId="3" fontId="7" fillId="0" borderId="30" xfId="19" applyNumberFormat="1" applyFont="1" applyFill="1" applyBorder="1" applyAlignment="1">
      <alignment horizontal="right" vertical="center" wrapText="1"/>
      <protection/>
    </xf>
    <xf numFmtId="3" fontId="1" fillId="0" borderId="20" xfId="19" applyNumberFormat="1" applyFont="1" applyFill="1" applyBorder="1" applyAlignment="1">
      <alignment horizontal="right" vertical="center" wrapText="1"/>
      <protection/>
    </xf>
    <xf numFmtId="3" fontId="7" fillId="0" borderId="26" xfId="19" applyNumberFormat="1" applyFont="1" applyFill="1" applyBorder="1" applyAlignment="1">
      <alignment vertical="center"/>
      <protection/>
    </xf>
    <xf numFmtId="3" fontId="1" fillId="0" borderId="27" xfId="19" applyNumberFormat="1" applyFont="1" applyFill="1" applyBorder="1" applyAlignment="1">
      <alignment vertical="center"/>
      <protection/>
    </xf>
    <xf numFmtId="3" fontId="7" fillId="0" borderId="26" xfId="19" applyNumberFormat="1" applyFont="1" applyFill="1" applyBorder="1" applyAlignment="1">
      <alignment horizontal="right" vertical="center"/>
      <protection/>
    </xf>
    <xf numFmtId="3" fontId="1" fillId="0" borderId="17" xfId="19" applyNumberFormat="1" applyFont="1" applyFill="1" applyBorder="1" applyAlignment="1">
      <alignment horizontal="right" vertical="center"/>
      <protection/>
    </xf>
    <xf numFmtId="3" fontId="1" fillId="0" borderId="19" xfId="19" applyNumberFormat="1" applyFont="1" applyFill="1" applyBorder="1" applyAlignment="1">
      <alignment horizontal="right" vertical="center"/>
      <protection/>
    </xf>
    <xf numFmtId="3" fontId="7" fillId="0" borderId="28" xfId="19" applyNumberFormat="1" applyFont="1" applyFill="1" applyBorder="1" applyAlignment="1">
      <alignment horizontal="right" vertical="center"/>
      <protection/>
    </xf>
    <xf numFmtId="3" fontId="1" fillId="0" borderId="14" xfId="19" applyNumberFormat="1" applyFont="1" applyFill="1" applyBorder="1" applyAlignment="1">
      <alignment horizontal="right" vertical="center"/>
      <protection/>
    </xf>
    <xf numFmtId="3" fontId="1" fillId="0" borderId="14" xfId="19" applyNumberFormat="1" applyFont="1" applyFill="1" applyBorder="1" applyAlignment="1">
      <alignment horizontal="right" vertical="center" wrapText="1"/>
      <protection/>
    </xf>
    <xf numFmtId="3" fontId="7" fillId="0" borderId="26" xfId="19" applyNumberFormat="1" applyFont="1" applyFill="1" applyBorder="1" applyAlignment="1">
      <alignment horizontal="right" vertical="center" wrapText="1"/>
      <protection/>
    </xf>
    <xf numFmtId="3" fontId="1" fillId="0" borderId="17" xfId="19" applyNumberFormat="1" applyFont="1" applyFill="1" applyBorder="1" applyAlignment="1">
      <alignment horizontal="right" vertical="center" wrapText="1"/>
      <protection/>
    </xf>
    <xf numFmtId="3" fontId="1" fillId="0" borderId="19" xfId="19" applyNumberFormat="1" applyFont="1" applyFill="1" applyBorder="1" applyAlignment="1">
      <alignment horizontal="right" vertical="center" wrapText="1"/>
      <protection/>
    </xf>
    <xf numFmtId="9" fontId="1" fillId="0" borderId="16" xfId="20" applyFont="1" applyFill="1" applyBorder="1" applyAlignment="1">
      <alignment horizontal="center" vertical="center"/>
    </xf>
    <xf numFmtId="9" fontId="7" fillId="0" borderId="16" xfId="20" applyFont="1" applyFill="1" applyBorder="1" applyAlignment="1">
      <alignment horizontal="center" vertical="center"/>
    </xf>
    <xf numFmtId="9" fontId="7" fillId="0" borderId="16" xfId="20" applyFont="1" applyFill="1" applyBorder="1" applyAlignment="1">
      <alignment horizontal="center" vertical="center" wrapText="1"/>
    </xf>
    <xf numFmtId="9" fontId="1" fillId="0" borderId="16" xfId="20" applyFont="1" applyFill="1" applyBorder="1" applyAlignment="1">
      <alignment horizontal="center" vertical="center" wrapText="1"/>
    </xf>
    <xf numFmtId="3" fontId="1" fillId="0" borderId="16" xfId="19" applyNumberFormat="1" applyFont="1" applyFill="1" applyBorder="1" applyAlignment="1">
      <alignment horizontal="right" vertical="center"/>
      <protection/>
    </xf>
    <xf numFmtId="3" fontId="1" fillId="0" borderId="21" xfId="19" applyNumberFormat="1" applyFont="1" applyFill="1" applyBorder="1" applyAlignment="1">
      <alignment horizontal="right" vertical="center"/>
      <protection/>
    </xf>
    <xf numFmtId="3" fontId="1" fillId="0" borderId="31" xfId="19" applyNumberFormat="1" applyFont="1" applyFill="1" applyBorder="1" applyAlignment="1">
      <alignment vertical="center"/>
      <protection/>
    </xf>
    <xf numFmtId="3" fontId="1" fillId="0" borderId="31" xfId="19" applyNumberFormat="1" applyFont="1" applyFill="1" applyBorder="1" applyAlignment="1">
      <alignment horizontal="right" vertical="center" wrapText="1"/>
      <protection/>
    </xf>
    <xf numFmtId="3" fontId="7" fillId="0" borderId="16" xfId="19" applyNumberFormat="1" applyFont="1" applyFill="1" applyBorder="1" applyAlignment="1">
      <alignment vertical="center"/>
      <protection/>
    </xf>
    <xf numFmtId="3" fontId="7" fillId="0" borderId="16" xfId="19" applyNumberFormat="1" applyFont="1" applyFill="1" applyBorder="1" applyAlignment="1">
      <alignment horizontal="center" vertical="center" wrapText="1"/>
      <protection/>
    </xf>
    <xf numFmtId="3" fontId="1" fillId="0" borderId="16" xfId="19" applyNumberFormat="1" applyFont="1" applyFill="1" applyBorder="1" applyAlignment="1">
      <alignment horizontal="center" vertical="center" wrapText="1"/>
      <protection/>
    </xf>
    <xf numFmtId="3" fontId="7" fillId="0" borderId="16" xfId="19" applyNumberFormat="1" applyFont="1" applyFill="1" applyBorder="1" applyAlignment="1">
      <alignment horizontal="right" vertical="center" wrapText="1"/>
      <protection/>
    </xf>
    <xf numFmtId="3" fontId="1" fillId="0" borderId="32" xfId="19" applyNumberFormat="1" applyFont="1" applyFill="1" applyBorder="1" applyAlignment="1">
      <alignment horizontal="right" vertical="center" wrapText="1"/>
      <protection/>
    </xf>
    <xf numFmtId="3" fontId="1" fillId="0" borderId="33" xfId="19" applyNumberFormat="1" applyFont="1" applyFill="1" applyBorder="1" applyAlignment="1">
      <alignment horizontal="right" vertical="center"/>
      <protection/>
    </xf>
    <xf numFmtId="3" fontId="1" fillId="0" borderId="34" xfId="19" applyNumberFormat="1" applyFont="1" applyFill="1" applyBorder="1" applyAlignment="1">
      <alignment vertical="center"/>
      <protection/>
    </xf>
    <xf numFmtId="3" fontId="1" fillId="0" borderId="35" xfId="19" applyNumberFormat="1" applyFont="1" applyFill="1" applyBorder="1" applyAlignment="1">
      <alignment vertical="center"/>
      <protection/>
    </xf>
    <xf numFmtId="3" fontId="1" fillId="0" borderId="33" xfId="19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center" vertical="center"/>
    </xf>
    <xf numFmtId="164" fontId="1" fillId="0" borderId="16" xfId="20" applyNumberFormat="1" applyFont="1" applyFill="1" applyBorder="1" applyAlignment="1">
      <alignment horizontal="center" vertical="center"/>
    </xf>
    <xf numFmtId="164" fontId="1" fillId="0" borderId="20" xfId="20" applyNumberFormat="1" applyFont="1" applyFill="1" applyBorder="1" applyAlignment="1">
      <alignment horizontal="center" vertical="center"/>
    </xf>
    <xf numFmtId="164" fontId="7" fillId="0" borderId="30" xfId="20" applyNumberFormat="1" applyFont="1" applyFill="1" applyBorder="1" applyAlignment="1">
      <alignment horizontal="center" vertical="center"/>
    </xf>
    <xf numFmtId="164" fontId="1" fillId="0" borderId="21" xfId="20" applyNumberFormat="1" applyFont="1" applyFill="1" applyBorder="1" applyAlignment="1">
      <alignment horizontal="center" vertical="center"/>
    </xf>
    <xf numFmtId="164" fontId="1" fillId="0" borderId="31" xfId="20" applyNumberFormat="1" applyFont="1" applyFill="1" applyBorder="1" applyAlignment="1">
      <alignment horizontal="center" vertical="center"/>
    </xf>
    <xf numFmtId="164" fontId="7" fillId="0" borderId="30" xfId="20" applyNumberFormat="1" applyFont="1" applyFill="1" applyBorder="1" applyAlignment="1">
      <alignment horizontal="center" vertical="center" wrapText="1"/>
    </xf>
    <xf numFmtId="164" fontId="1" fillId="0" borderId="20" xfId="20" applyNumberFormat="1" applyFont="1" applyFill="1" applyBorder="1" applyAlignment="1">
      <alignment horizontal="center" vertical="center" wrapText="1"/>
    </xf>
    <xf numFmtId="164" fontId="1" fillId="0" borderId="31" xfId="20" applyNumberFormat="1" applyFont="1" applyFill="1" applyBorder="1" applyAlignment="1">
      <alignment horizontal="center" vertical="center" wrapText="1"/>
    </xf>
    <xf numFmtId="3" fontId="8" fillId="2" borderId="26" xfId="19" applyNumberFormat="1" applyFont="1" applyFill="1" applyBorder="1" applyAlignment="1">
      <alignment horizontal="left" vertical="center" wrapText="1"/>
      <protection/>
    </xf>
    <xf numFmtId="3" fontId="7" fillId="2" borderId="22" xfId="19" applyNumberFormat="1" applyFont="1" applyFill="1" applyBorder="1" applyAlignment="1">
      <alignment vertical="center"/>
      <protection/>
    </xf>
    <xf numFmtId="3" fontId="7" fillId="2" borderId="26" xfId="19" applyNumberFormat="1" applyFont="1" applyFill="1" applyBorder="1" applyAlignment="1">
      <alignment vertical="center"/>
      <protection/>
    </xf>
    <xf numFmtId="3" fontId="7" fillId="2" borderId="28" xfId="19" applyNumberFormat="1" applyFont="1" applyFill="1" applyBorder="1" applyAlignment="1">
      <alignment vertical="center"/>
      <protection/>
    </xf>
    <xf numFmtId="3" fontId="4" fillId="2" borderId="18" xfId="19" applyNumberFormat="1" applyFont="1" applyFill="1" applyBorder="1" applyAlignment="1">
      <alignment horizontal="right" vertical="center" wrapText="1"/>
      <protection/>
    </xf>
    <xf numFmtId="3" fontId="1" fillId="2" borderId="16" xfId="19" applyNumberFormat="1" applyFont="1" applyFill="1" applyBorder="1" applyAlignment="1">
      <alignment vertical="center"/>
      <protection/>
    </xf>
    <xf numFmtId="3" fontId="1" fillId="2" borderId="1" xfId="19" applyNumberFormat="1" applyFont="1" applyFill="1" applyBorder="1" applyAlignment="1">
      <alignment horizontal="right" vertical="center"/>
      <protection/>
    </xf>
    <xf numFmtId="3" fontId="1" fillId="2" borderId="1" xfId="19" applyNumberFormat="1" applyFont="1" applyFill="1" applyBorder="1" applyAlignment="1">
      <alignment vertical="center"/>
      <protection/>
    </xf>
    <xf numFmtId="3" fontId="1" fillId="2" borderId="17" xfId="19" applyNumberFormat="1" applyFont="1" applyFill="1" applyBorder="1" applyAlignment="1">
      <alignment vertical="center"/>
      <protection/>
    </xf>
    <xf numFmtId="3" fontId="1" fillId="2" borderId="37" xfId="19" applyNumberFormat="1" applyFont="1" applyFill="1" applyBorder="1" applyAlignment="1">
      <alignment vertical="center"/>
      <protection/>
    </xf>
    <xf numFmtId="164" fontId="1" fillId="2" borderId="38" xfId="20" applyNumberFormat="1" applyFont="1" applyFill="1" applyBorder="1" applyAlignment="1">
      <alignment horizontal="center" vertical="center"/>
    </xf>
    <xf numFmtId="3" fontId="1" fillId="2" borderId="13" xfId="19" applyNumberFormat="1" applyFont="1" applyFill="1" applyBorder="1" applyAlignment="1">
      <alignment vertical="center"/>
      <protection/>
    </xf>
    <xf numFmtId="3" fontId="1" fillId="2" borderId="2" xfId="19" applyNumberFormat="1" applyFont="1" applyFill="1" applyBorder="1" applyAlignment="1">
      <alignment vertical="center"/>
      <protection/>
    </xf>
    <xf numFmtId="3" fontId="1" fillId="2" borderId="3" xfId="19" applyNumberFormat="1" applyFont="1" applyFill="1" applyBorder="1" applyAlignment="1">
      <alignment vertical="center"/>
      <protection/>
    </xf>
    <xf numFmtId="3" fontId="4" fillId="2" borderId="27" xfId="19" applyNumberFormat="1" applyFont="1" applyFill="1" applyBorder="1" applyAlignment="1">
      <alignment horizontal="right" vertical="center" wrapText="1"/>
      <protection/>
    </xf>
    <xf numFmtId="3" fontId="1" fillId="2" borderId="31" xfId="19" applyNumberFormat="1" applyFont="1" applyFill="1" applyBorder="1" applyAlignment="1">
      <alignment vertical="center"/>
      <protection/>
    </xf>
    <xf numFmtId="3" fontId="1" fillId="2" borderId="39" xfId="19" applyNumberFormat="1" applyFont="1" applyFill="1" applyBorder="1" applyAlignment="1">
      <alignment vertical="center"/>
      <protection/>
    </xf>
    <xf numFmtId="164" fontId="1" fillId="2" borderId="40" xfId="20" applyNumberFormat="1" applyFont="1" applyFill="1" applyBorder="1" applyAlignment="1">
      <alignment horizontal="center" vertical="center"/>
    </xf>
    <xf numFmtId="3" fontId="1" fillId="2" borderId="29" xfId="19" applyNumberFormat="1" applyFont="1" applyFill="1" applyBorder="1" applyAlignment="1">
      <alignment vertical="center"/>
      <protection/>
    </xf>
    <xf numFmtId="3" fontId="1" fillId="2" borderId="4" xfId="19" applyNumberFormat="1" applyFont="1" applyFill="1" applyBorder="1" applyAlignment="1">
      <alignment vertical="center"/>
      <protection/>
    </xf>
    <xf numFmtId="3" fontId="1" fillId="2" borderId="5" xfId="19" applyNumberFormat="1" applyFont="1" applyFill="1" applyBorder="1" applyAlignment="1">
      <alignment vertical="center"/>
      <protection/>
    </xf>
    <xf numFmtId="3" fontId="7" fillId="2" borderId="36" xfId="19" applyNumberFormat="1" applyFont="1" applyFill="1" applyBorder="1" applyAlignment="1">
      <alignment vertical="center"/>
      <protection/>
    </xf>
    <xf numFmtId="3" fontId="7" fillId="2" borderId="41" xfId="19" applyNumberFormat="1" applyFont="1" applyFill="1" applyBorder="1" applyAlignment="1">
      <alignment vertical="center"/>
      <protection/>
    </xf>
    <xf numFmtId="164" fontId="7" fillId="2" borderId="42" xfId="20" applyNumberFormat="1" applyFont="1" applyFill="1" applyBorder="1" applyAlignment="1">
      <alignment horizontal="center" vertical="center"/>
    </xf>
    <xf numFmtId="3" fontId="7" fillId="2" borderId="23" xfId="19" applyNumberFormat="1" applyFont="1" applyFill="1" applyBorder="1" applyAlignment="1">
      <alignment vertical="center"/>
      <protection/>
    </xf>
    <xf numFmtId="3" fontId="1" fillId="2" borderId="20" xfId="19" applyNumberFormat="1" applyFont="1" applyFill="1" applyBorder="1" applyAlignment="1">
      <alignment vertical="center"/>
      <protection/>
    </xf>
    <xf numFmtId="3" fontId="7" fillId="2" borderId="30" xfId="19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3" fontId="4" fillId="2" borderId="43" xfId="19" applyNumberFormat="1" applyFont="1" applyFill="1" applyBorder="1" applyAlignment="1">
      <alignment horizontal="right" vertical="center" wrapText="1"/>
      <protection/>
    </xf>
    <xf numFmtId="3" fontId="1" fillId="2" borderId="44" xfId="19" applyNumberFormat="1" applyFont="1" applyFill="1" applyBorder="1" applyAlignment="1">
      <alignment vertical="center"/>
      <protection/>
    </xf>
    <xf numFmtId="3" fontId="1" fillId="2" borderId="34" xfId="19" applyNumberFormat="1" applyFont="1" applyFill="1" applyBorder="1" applyAlignment="1">
      <alignment horizontal="right" vertical="center"/>
      <protection/>
    </xf>
    <xf numFmtId="3" fontId="1" fillId="2" borderId="34" xfId="19" applyNumberFormat="1" applyFont="1" applyFill="1" applyBorder="1" applyAlignment="1">
      <alignment vertical="center"/>
      <protection/>
    </xf>
    <xf numFmtId="3" fontId="1" fillId="2" borderId="35" xfId="19" applyNumberFormat="1" applyFont="1" applyFill="1" applyBorder="1" applyAlignment="1">
      <alignment vertical="center"/>
      <protection/>
    </xf>
    <xf numFmtId="3" fontId="1" fillId="2" borderId="45" xfId="19" applyNumberFormat="1" applyFont="1" applyFill="1" applyBorder="1" applyAlignment="1">
      <alignment vertical="center"/>
      <protection/>
    </xf>
    <xf numFmtId="164" fontId="1" fillId="2" borderId="46" xfId="20" applyNumberFormat="1" applyFont="1" applyFill="1" applyBorder="1" applyAlignment="1">
      <alignment horizontal="center" vertical="center"/>
    </xf>
    <xf numFmtId="3" fontId="1" fillId="2" borderId="47" xfId="19" applyNumberFormat="1" applyFont="1" applyFill="1" applyBorder="1" applyAlignment="1">
      <alignment vertical="center"/>
      <protection/>
    </xf>
    <xf numFmtId="3" fontId="1" fillId="2" borderId="48" xfId="19" applyNumberFormat="1" applyFont="1" applyFill="1" applyBorder="1" applyAlignment="1">
      <alignment vertical="center"/>
      <protection/>
    </xf>
    <xf numFmtId="3" fontId="1" fillId="2" borderId="49" xfId="19" applyNumberFormat="1" applyFont="1" applyFill="1" applyBorder="1" applyAlignment="1">
      <alignment vertical="center"/>
      <protection/>
    </xf>
    <xf numFmtId="3" fontId="4" fillId="0" borderId="43" xfId="19" applyNumberFormat="1" applyFont="1" applyFill="1" applyBorder="1" applyAlignment="1">
      <alignment horizontal="right" vertical="center" wrapText="1"/>
      <protection/>
    </xf>
    <xf numFmtId="3" fontId="1" fillId="0" borderId="47" xfId="19" applyNumberFormat="1" applyFont="1" applyFill="1" applyBorder="1" applyAlignment="1">
      <alignment vertical="center"/>
      <protection/>
    </xf>
    <xf numFmtId="3" fontId="1" fillId="0" borderId="48" xfId="19" applyNumberFormat="1" applyFont="1" applyFill="1" applyBorder="1" applyAlignment="1">
      <alignment vertical="center"/>
      <protection/>
    </xf>
    <xf numFmtId="3" fontId="1" fillId="0" borderId="43" xfId="19" applyNumberFormat="1" applyFont="1" applyFill="1" applyBorder="1" applyAlignment="1">
      <alignment vertical="center"/>
      <protection/>
    </xf>
    <xf numFmtId="3" fontId="1" fillId="0" borderId="44" xfId="19" applyNumberFormat="1" applyFont="1" applyFill="1" applyBorder="1" applyAlignment="1">
      <alignment horizontal="right" vertical="center" wrapText="1"/>
      <protection/>
    </xf>
    <xf numFmtId="9" fontId="1" fillId="0" borderId="44" xfId="20" applyFont="1" applyFill="1" applyBorder="1" applyAlignment="1">
      <alignment horizontal="center" vertical="center" wrapText="1"/>
    </xf>
    <xf numFmtId="3" fontId="1" fillId="0" borderId="44" xfId="19" applyNumberFormat="1" applyFont="1" applyFill="1" applyBorder="1" applyAlignment="1">
      <alignment vertical="center"/>
      <protection/>
    </xf>
    <xf numFmtId="164" fontId="1" fillId="0" borderId="44" xfId="20" applyNumberFormat="1" applyFont="1" applyFill="1" applyBorder="1" applyAlignment="1">
      <alignment horizontal="center" vertical="center"/>
    </xf>
    <xf numFmtId="3" fontId="1" fillId="0" borderId="50" xfId="19" applyNumberFormat="1" applyFont="1" applyFill="1" applyBorder="1" applyAlignment="1">
      <alignment vertical="center"/>
      <protection/>
    </xf>
    <xf numFmtId="3" fontId="8" fillId="2" borderId="17" xfId="19" applyNumberFormat="1" applyFont="1" applyFill="1" applyBorder="1" applyAlignment="1">
      <alignment horizontal="left" vertical="center" wrapText="1"/>
      <protection/>
    </xf>
    <xf numFmtId="3" fontId="7" fillId="2" borderId="20" xfId="19" applyNumberFormat="1" applyFont="1" applyFill="1" applyBorder="1" applyAlignment="1">
      <alignment vertical="center"/>
      <protection/>
    </xf>
    <xf numFmtId="3" fontId="7" fillId="2" borderId="1" xfId="19" applyNumberFormat="1" applyFont="1" applyFill="1" applyBorder="1" applyAlignment="1">
      <alignment vertical="center"/>
      <protection/>
    </xf>
    <xf numFmtId="3" fontId="7" fillId="2" borderId="17" xfId="19" applyNumberFormat="1" applyFont="1" applyFill="1" applyBorder="1" applyAlignment="1">
      <alignment vertical="center"/>
      <protection/>
    </xf>
    <xf numFmtId="3" fontId="7" fillId="2" borderId="51" xfId="19" applyNumberFormat="1" applyFont="1" applyFill="1" applyBorder="1" applyAlignment="1">
      <alignment vertical="center"/>
      <protection/>
    </xf>
    <xf numFmtId="164" fontId="7" fillId="2" borderId="52" xfId="20" applyNumberFormat="1" applyFont="1" applyFill="1" applyBorder="1" applyAlignment="1">
      <alignment horizontal="center" vertical="center"/>
    </xf>
    <xf numFmtId="3" fontId="7" fillId="2" borderId="12" xfId="19" applyNumberFormat="1" applyFont="1" applyFill="1" applyBorder="1" applyAlignment="1">
      <alignment vertical="center"/>
      <protection/>
    </xf>
    <xf numFmtId="3" fontId="4" fillId="3" borderId="53" xfId="19" applyNumberFormat="1" applyFont="1" applyFill="1" applyBorder="1" applyAlignment="1">
      <alignment horizontal="center" vertical="center" wrapText="1"/>
      <protection/>
    </xf>
    <xf numFmtId="3" fontId="2" fillId="3" borderId="54" xfId="19" applyNumberFormat="1" applyFont="1" applyFill="1" applyBorder="1" applyAlignment="1">
      <alignment horizontal="left" vertical="center" wrapText="1"/>
      <protection/>
    </xf>
    <xf numFmtId="3" fontId="1" fillId="3" borderId="55" xfId="19" applyNumberFormat="1" applyFont="1" applyFill="1" applyBorder="1" applyAlignment="1">
      <alignment horizontal="right" vertical="center" wrapText="1"/>
      <protection/>
    </xf>
    <xf numFmtId="3" fontId="1" fillId="3" borderId="56" xfId="19" applyNumberFormat="1" applyFont="1" applyFill="1" applyBorder="1" applyAlignment="1">
      <alignment horizontal="right" vertical="center"/>
      <protection/>
    </xf>
    <xf numFmtId="3" fontId="1" fillId="3" borderId="57" xfId="19" applyNumberFormat="1" applyFont="1" applyFill="1" applyBorder="1" applyAlignment="1">
      <alignment vertical="center"/>
      <protection/>
    </xf>
    <xf numFmtId="3" fontId="1" fillId="3" borderId="54" xfId="19" applyNumberFormat="1" applyFont="1" applyFill="1" applyBorder="1" applyAlignment="1">
      <alignment vertical="center"/>
      <protection/>
    </xf>
    <xf numFmtId="3" fontId="1" fillId="3" borderId="56" xfId="19" applyNumberFormat="1" applyFont="1" applyFill="1" applyBorder="1" applyAlignment="1">
      <alignment vertical="center"/>
      <protection/>
    </xf>
    <xf numFmtId="3" fontId="1" fillId="3" borderId="58" xfId="19" applyNumberFormat="1" applyFont="1" applyFill="1" applyBorder="1" applyAlignment="1">
      <alignment vertical="center"/>
      <protection/>
    </xf>
    <xf numFmtId="0" fontId="0" fillId="3" borderId="53" xfId="0" applyFill="1" applyBorder="1" applyAlignment="1">
      <alignment/>
    </xf>
    <xf numFmtId="3" fontId="2" fillId="3" borderId="57" xfId="19" applyNumberFormat="1" applyFont="1" applyFill="1" applyBorder="1" applyAlignment="1">
      <alignment horizontal="right" vertical="center" wrapText="1"/>
      <protection/>
    </xf>
    <xf numFmtId="3" fontId="1" fillId="3" borderId="57" xfId="19" applyNumberFormat="1" applyFont="1" applyFill="1" applyBorder="1" applyAlignment="1">
      <alignment horizontal="right" vertical="center"/>
      <protection/>
    </xf>
    <xf numFmtId="164" fontId="1" fillId="3" borderId="57" xfId="2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0" fontId="9" fillId="0" borderId="0" xfId="19" applyFont="1" applyFill="1" applyBorder="1" applyAlignment="1">
      <alignment horizontal="right"/>
      <protection/>
    </xf>
    <xf numFmtId="0" fontId="11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19" applyFont="1" applyFill="1" applyBorder="1">
      <alignment/>
      <protection/>
    </xf>
    <xf numFmtId="0" fontId="13" fillId="0" borderId="0" xfId="19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19" applyFont="1" applyFill="1" applyBorder="1">
      <alignment/>
      <protection/>
    </xf>
    <xf numFmtId="0" fontId="2" fillId="4" borderId="4" xfId="19" applyFont="1" applyFill="1" applyBorder="1" applyAlignment="1">
      <alignment horizontal="center" vertical="center" wrapText="1"/>
      <protection/>
    </xf>
    <xf numFmtId="0" fontId="2" fillId="4" borderId="5" xfId="19" applyFont="1" applyFill="1" applyBorder="1" applyAlignment="1">
      <alignment horizontal="center" vertical="center" wrapText="1"/>
      <protection/>
    </xf>
    <xf numFmtId="0" fontId="2" fillId="4" borderId="40" xfId="19" applyFont="1" applyFill="1" applyBorder="1" applyAlignment="1">
      <alignment horizontal="center" vertical="center" wrapText="1"/>
      <protection/>
    </xf>
    <xf numFmtId="3" fontId="1" fillId="3" borderId="53" xfId="19" applyNumberFormat="1" applyFont="1" applyFill="1" applyBorder="1" applyAlignment="1">
      <alignment vertical="center"/>
      <protection/>
    </xf>
    <xf numFmtId="9" fontId="1" fillId="3" borderId="55" xfId="20" applyFont="1" applyFill="1" applyBorder="1" applyAlignment="1">
      <alignment horizontal="center" vertical="center" wrapText="1"/>
    </xf>
    <xf numFmtId="3" fontId="1" fillId="3" borderId="55" xfId="19" applyNumberFormat="1" applyFont="1" applyFill="1" applyBorder="1" applyAlignment="1">
      <alignment vertical="center"/>
      <protection/>
    </xf>
    <xf numFmtId="164" fontId="1" fillId="3" borderId="55" xfId="2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" borderId="57" xfId="0" applyFill="1" applyBorder="1" applyAlignment="1">
      <alignment/>
    </xf>
    <xf numFmtId="3" fontId="1" fillId="0" borderId="13" xfId="19" applyNumberFormat="1" applyFont="1" applyFill="1" applyBorder="1" applyAlignment="1">
      <alignment horizontal="right" vertical="center"/>
      <protection/>
    </xf>
    <xf numFmtId="3" fontId="4" fillId="0" borderId="59" xfId="19" applyNumberFormat="1" applyFont="1" applyFill="1" applyBorder="1" applyAlignment="1">
      <alignment horizontal="right" vertical="center" wrapText="1"/>
      <protection/>
    </xf>
    <xf numFmtId="3" fontId="1" fillId="0" borderId="60" xfId="19" applyNumberFormat="1" applyFont="1" applyFill="1" applyBorder="1" applyAlignment="1">
      <alignment horizontal="right" vertical="center" wrapText="1"/>
      <protection/>
    </xf>
    <xf numFmtId="3" fontId="1" fillId="0" borderId="61" xfId="19" applyNumberFormat="1" applyFont="1" applyFill="1" applyBorder="1" applyAlignment="1">
      <alignment vertical="center"/>
      <protection/>
    </xf>
    <xf numFmtId="3" fontId="1" fillId="0" borderId="59" xfId="19" applyNumberFormat="1" applyFont="1" applyFill="1" applyBorder="1" applyAlignment="1">
      <alignment vertical="center"/>
      <protection/>
    </xf>
    <xf numFmtId="3" fontId="1" fillId="0" borderId="62" xfId="19" applyNumberFormat="1" applyFont="1" applyFill="1" applyBorder="1" applyAlignment="1">
      <alignment horizontal="right" vertical="center"/>
      <protection/>
    </xf>
    <xf numFmtId="3" fontId="1" fillId="0" borderId="60" xfId="19" applyNumberFormat="1" applyFont="1" applyFill="1" applyBorder="1" applyAlignment="1">
      <alignment vertical="center"/>
      <protection/>
    </xf>
    <xf numFmtId="164" fontId="1" fillId="0" borderId="60" xfId="20" applyNumberFormat="1" applyFont="1" applyFill="1" applyBorder="1" applyAlignment="1">
      <alignment horizontal="center" vertical="center"/>
    </xf>
    <xf numFmtId="3" fontId="1" fillId="0" borderId="21" xfId="19" applyNumberFormat="1" applyFont="1" applyFill="1" applyBorder="1" applyAlignment="1">
      <alignment horizontal="right" vertical="center" wrapText="1"/>
      <protection/>
    </xf>
    <xf numFmtId="3" fontId="1" fillId="0" borderId="29" xfId="19" applyNumberFormat="1" applyFont="1" applyFill="1" applyBorder="1" applyAlignment="1">
      <alignment horizontal="right" vertical="center"/>
      <protection/>
    </xf>
    <xf numFmtId="3" fontId="17" fillId="2" borderId="63" xfId="19" applyNumberFormat="1" applyFont="1" applyFill="1" applyBorder="1" applyAlignment="1">
      <alignment vertical="center" wrapText="1"/>
      <protection/>
    </xf>
    <xf numFmtId="0" fontId="18" fillId="0" borderId="64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16" fillId="2" borderId="63" xfId="0" applyFont="1" applyFill="1" applyBorder="1" applyAlignment="1">
      <alignment wrapText="1"/>
    </xf>
    <xf numFmtId="0" fontId="16" fillId="0" borderId="64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2" borderId="41" xfId="0" applyFont="1" applyFill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65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0" fontId="16" fillId="2" borderId="66" xfId="0" applyFont="1" applyFill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4" fillId="2" borderId="73" xfId="19" applyNumberFormat="1" applyFont="1" applyFill="1" applyBorder="1" applyAlignment="1">
      <alignment horizontal="center" vertical="center" wrapText="1"/>
      <protection/>
    </xf>
    <xf numFmtId="0" fontId="0" fillId="2" borderId="74" xfId="0" applyFill="1" applyBorder="1" applyAlignment="1">
      <alignment/>
    </xf>
    <xf numFmtId="0" fontId="0" fillId="2" borderId="75" xfId="0" applyFill="1" applyBorder="1" applyAlignment="1">
      <alignment/>
    </xf>
    <xf numFmtId="3" fontId="4" fillId="2" borderId="74" xfId="19" applyNumberFormat="1" applyFont="1" applyFill="1" applyBorder="1" applyAlignment="1">
      <alignment horizontal="center" vertical="center" wrapText="1"/>
      <protection/>
    </xf>
    <xf numFmtId="3" fontId="4" fillId="0" borderId="73" xfId="19" applyNumberFormat="1" applyFont="1" applyFill="1" applyBorder="1" applyAlignment="1">
      <alignment horizontal="center" vertical="center" wrapText="1"/>
      <protection/>
    </xf>
    <xf numFmtId="3" fontId="4" fillId="0" borderId="74" xfId="19" applyNumberFormat="1" applyFont="1" applyFill="1" applyBorder="1" applyAlignment="1">
      <alignment horizontal="center" vertical="center" wrapText="1"/>
      <protection/>
    </xf>
    <xf numFmtId="3" fontId="4" fillId="0" borderId="75" xfId="19" applyNumberFormat="1" applyFont="1" applyFill="1" applyBorder="1" applyAlignment="1">
      <alignment horizontal="center" vertical="center" wrapText="1"/>
      <protection/>
    </xf>
    <xf numFmtId="3" fontId="4" fillId="0" borderId="76" xfId="19" applyNumberFormat="1" applyFont="1" applyFill="1" applyBorder="1" applyAlignment="1">
      <alignment horizontal="center" vertical="center" wrapText="1"/>
      <protection/>
    </xf>
    <xf numFmtId="3" fontId="4" fillId="0" borderId="77" xfId="19" applyNumberFormat="1" applyFont="1" applyFill="1" applyBorder="1" applyAlignment="1">
      <alignment horizontal="center" vertical="center" wrapText="1"/>
      <protection/>
    </xf>
    <xf numFmtId="3" fontId="4" fillId="0" borderId="78" xfId="19" applyNumberFormat="1" applyFont="1" applyFill="1" applyBorder="1" applyAlignment="1">
      <alignment horizontal="center" vertical="center" wrapText="1"/>
      <protection/>
    </xf>
    <xf numFmtId="0" fontId="3" fillId="4" borderId="41" xfId="19" applyFont="1" applyFill="1" applyBorder="1" applyAlignment="1">
      <alignment horizontal="center" vertical="center" wrapText="1"/>
      <protection/>
    </xf>
    <xf numFmtId="0" fontId="3" fillId="4" borderId="22" xfId="19" applyFont="1" applyFill="1" applyBorder="1" applyAlignment="1">
      <alignment horizontal="center" vertical="center" wrapText="1"/>
      <protection/>
    </xf>
    <xf numFmtId="0" fontId="3" fillId="4" borderId="23" xfId="19" applyFont="1" applyFill="1" applyBorder="1" applyAlignment="1">
      <alignment horizontal="center" vertical="center" wrapText="1"/>
      <protection/>
    </xf>
    <xf numFmtId="0" fontId="3" fillId="4" borderId="37" xfId="19" applyFont="1" applyFill="1" applyBorder="1" applyAlignment="1">
      <alignment horizontal="center" vertical="center" textRotation="90" wrapText="1"/>
      <protection/>
    </xf>
    <xf numFmtId="0" fontId="3" fillId="4" borderId="39" xfId="19" applyFont="1" applyFill="1" applyBorder="1" applyAlignment="1">
      <alignment horizontal="center" vertical="center" textRotation="90" wrapText="1"/>
      <protection/>
    </xf>
    <xf numFmtId="0" fontId="2" fillId="4" borderId="2" xfId="19" applyFont="1" applyFill="1" applyBorder="1" applyAlignment="1">
      <alignment horizontal="center" vertical="center" wrapText="1"/>
      <protection/>
    </xf>
    <xf numFmtId="0" fontId="2" fillId="4" borderId="38" xfId="19" applyFont="1" applyFill="1" applyBorder="1" applyAlignment="1">
      <alignment horizontal="center" vertical="center" wrapText="1"/>
      <protection/>
    </xf>
    <xf numFmtId="0" fontId="2" fillId="4" borderId="3" xfId="19" applyFont="1" applyFill="1" applyBorder="1" applyAlignment="1">
      <alignment horizontal="center" vertical="center" wrapText="1"/>
      <protection/>
    </xf>
    <xf numFmtId="0" fontId="3" fillId="4" borderId="79" xfId="19" applyFont="1" applyFill="1" applyBorder="1" applyAlignment="1">
      <alignment horizontal="center" vertical="center" textRotation="90" wrapText="1"/>
      <protection/>
    </xf>
    <xf numFmtId="0" fontId="3" fillId="4" borderId="16" xfId="19" applyFont="1" applyFill="1" applyBorder="1" applyAlignment="1">
      <alignment horizontal="center" vertical="center" textRotation="90" wrapText="1"/>
      <protection/>
    </xf>
    <xf numFmtId="0" fontId="3" fillId="4" borderId="42" xfId="19" applyFont="1" applyFill="1" applyBorder="1" applyAlignment="1">
      <alignment horizontal="center" vertical="center" wrapText="1"/>
      <protection/>
    </xf>
    <xf numFmtId="0" fontId="3" fillId="4" borderId="80" xfId="19" applyFont="1" applyFill="1" applyBorder="1" applyAlignment="1">
      <alignment horizontal="center" vertical="center" wrapText="1"/>
      <protection/>
    </xf>
    <xf numFmtId="0" fontId="3" fillId="4" borderId="15" xfId="19" applyFont="1" applyFill="1" applyBorder="1" applyAlignment="1">
      <alignment horizontal="center" vertical="center" wrapText="1"/>
      <protection/>
    </xf>
    <xf numFmtId="0" fontId="3" fillId="4" borderId="36" xfId="19" applyFont="1" applyFill="1" applyBorder="1" applyAlignment="1">
      <alignment horizontal="center" vertical="center" wrapText="1"/>
      <protection/>
    </xf>
    <xf numFmtId="0" fontId="3" fillId="4" borderId="81" xfId="19" applyFont="1" applyFill="1" applyBorder="1" applyAlignment="1">
      <alignment horizontal="center" vertical="center" textRotation="90" wrapText="1"/>
      <protection/>
    </xf>
    <xf numFmtId="0" fontId="3" fillId="4" borderId="32" xfId="19" applyFont="1" applyFill="1" applyBorder="1" applyAlignment="1">
      <alignment horizontal="center" vertical="center" textRotation="90" wrapText="1"/>
      <protection/>
    </xf>
    <xf numFmtId="0" fontId="2" fillId="4" borderId="73" xfId="19" applyFont="1" applyFill="1" applyBorder="1" applyAlignment="1">
      <alignment horizontal="center" vertical="center" textRotation="90" wrapText="1"/>
      <protection/>
    </xf>
    <xf numFmtId="0" fontId="2" fillId="4" borderId="74" xfId="19" applyFont="1" applyFill="1" applyBorder="1" applyAlignment="1">
      <alignment horizontal="center" vertical="center" textRotation="90" wrapText="1"/>
      <protection/>
    </xf>
    <xf numFmtId="0" fontId="2" fillId="4" borderId="75" xfId="19" applyFont="1" applyFill="1" applyBorder="1" applyAlignment="1">
      <alignment horizontal="center" vertical="center" textRotation="90" wrapText="1"/>
      <protection/>
    </xf>
    <xf numFmtId="0" fontId="2" fillId="4" borderId="82" xfId="19" applyFont="1" applyFill="1" applyBorder="1" applyAlignment="1">
      <alignment horizontal="center" vertical="center" wrapText="1"/>
      <protection/>
    </xf>
    <xf numFmtId="0" fontId="2" fillId="4" borderId="83" xfId="19" applyFont="1" applyFill="1" applyBorder="1" applyAlignment="1">
      <alignment horizontal="center" vertical="center" wrapText="1"/>
      <protection/>
    </xf>
    <xf numFmtId="0" fontId="2" fillId="4" borderId="84" xfId="19" applyFont="1" applyFill="1" applyBorder="1" applyAlignment="1">
      <alignment horizontal="center" vertical="center" wrapText="1"/>
      <protection/>
    </xf>
    <xf numFmtId="0" fontId="3" fillId="4" borderId="79" xfId="19" applyFont="1" applyFill="1" applyBorder="1" applyAlignment="1">
      <alignment horizontal="center" vertical="center" wrapText="1"/>
      <protection/>
    </xf>
    <xf numFmtId="0" fontId="3" fillId="4" borderId="16" xfId="19" applyFont="1" applyFill="1" applyBorder="1" applyAlignment="1">
      <alignment horizontal="center" vertical="center" wrapText="1"/>
      <protection/>
    </xf>
    <xf numFmtId="3" fontId="20" fillId="0" borderId="85" xfId="19" applyNumberFormat="1" applyFont="1" applyFill="1" applyBorder="1" applyAlignment="1">
      <alignment vertical="center" wrapText="1"/>
      <protection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89" xfId="0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5" fillId="0" borderId="91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71" xfId="0" applyFont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4" fillId="0" borderId="93" xfId="19" applyNumberFormat="1" applyFont="1" applyFill="1" applyBorder="1" applyAlignment="1">
      <alignment horizontal="center" vertical="center" wrapText="1"/>
      <protection/>
    </xf>
    <xf numFmtId="0" fontId="5" fillId="0" borderId="9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5" xfId="0" applyFont="1" applyBorder="1" applyAlignment="1">
      <alignment vertical="center" wrapText="1"/>
    </xf>
    <xf numFmtId="0" fontId="5" fillId="0" borderId="96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Sumárna tabuľka k 31 Dec._S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D63" sqref="D63:H65"/>
    </sheetView>
  </sheetViews>
  <sheetFormatPr defaultColWidth="9.140625" defaultRowHeight="12.75"/>
  <cols>
    <col min="1" max="1" width="9.00390625" style="0" customWidth="1"/>
    <col min="2" max="2" width="25.421875" style="0" customWidth="1"/>
    <col min="3" max="3" width="17.28125" style="0" customWidth="1"/>
    <col min="5" max="6" width="11.140625" style="0" bestFit="1" customWidth="1"/>
    <col min="7" max="7" width="16.57421875" style="0" customWidth="1"/>
    <col min="10" max="11" width="11.140625" style="0" bestFit="1" customWidth="1"/>
    <col min="12" max="12" width="17.421875" style="0" customWidth="1"/>
    <col min="15" max="15" width="12.421875" style="0" customWidth="1"/>
    <col min="16" max="16" width="11.8515625" style="0" customWidth="1"/>
  </cols>
  <sheetData>
    <row r="1" spans="1:16" ht="12.75">
      <c r="A1" s="209" t="s">
        <v>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ht="15">
      <c r="A4" s="160" t="s">
        <v>77</v>
      </c>
      <c r="B4" s="151"/>
      <c r="C4" s="152"/>
      <c r="D4" s="152"/>
      <c r="E4" s="152"/>
      <c r="F4" s="152"/>
      <c r="G4" s="153"/>
      <c r="H4" s="154"/>
      <c r="I4" s="152"/>
      <c r="J4" s="152"/>
      <c r="K4" s="152"/>
      <c r="L4" s="152"/>
      <c r="M4" s="152"/>
      <c r="N4" s="152"/>
      <c r="O4" s="152"/>
      <c r="P4" s="152"/>
    </row>
    <row r="5" spans="1:16" ht="15">
      <c r="A5" s="161" t="s">
        <v>34</v>
      </c>
      <c r="B5" s="151"/>
      <c r="C5" s="155"/>
      <c r="D5" s="156"/>
      <c r="E5" s="156"/>
      <c r="F5" s="152"/>
      <c r="G5" s="153"/>
      <c r="H5" s="154"/>
      <c r="I5" s="157"/>
      <c r="J5" s="158"/>
      <c r="K5" s="158"/>
      <c r="L5" s="158"/>
      <c r="M5" s="158"/>
      <c r="N5" s="158"/>
      <c r="O5" s="158"/>
      <c r="P5" s="159" t="s">
        <v>78</v>
      </c>
    </row>
    <row r="6" spans="1:15" ht="15.75" thickBot="1">
      <c r="A6" s="162" t="s">
        <v>42</v>
      </c>
      <c r="B6" s="151"/>
      <c r="C6" s="152"/>
      <c r="D6" s="152"/>
      <c r="E6" s="152"/>
      <c r="F6" s="152"/>
      <c r="G6" s="153"/>
      <c r="H6" s="154"/>
      <c r="I6" s="152"/>
      <c r="J6" s="152"/>
      <c r="K6" s="152"/>
      <c r="L6" s="152"/>
      <c r="M6" s="152"/>
      <c r="N6" s="152"/>
      <c r="O6" s="157"/>
    </row>
    <row r="7" spans="1:16" ht="16.5" customHeight="1" thickBot="1" thickTop="1">
      <c r="A7" s="237" t="s">
        <v>72</v>
      </c>
      <c r="B7" s="240" t="s">
        <v>0</v>
      </c>
      <c r="C7" s="232" t="s">
        <v>43</v>
      </c>
      <c r="D7" s="221" t="s">
        <v>1</v>
      </c>
      <c r="E7" s="222"/>
      <c r="F7" s="231"/>
      <c r="G7" s="243" t="s">
        <v>2</v>
      </c>
      <c r="H7" s="229" t="s">
        <v>3</v>
      </c>
      <c r="I7" s="221" t="s">
        <v>4</v>
      </c>
      <c r="J7" s="222"/>
      <c r="K7" s="231"/>
      <c r="L7" s="232" t="s">
        <v>5</v>
      </c>
      <c r="M7" s="235" t="s">
        <v>6</v>
      </c>
      <c r="N7" s="221" t="s">
        <v>7</v>
      </c>
      <c r="O7" s="222"/>
      <c r="P7" s="223"/>
    </row>
    <row r="8" spans="1:16" ht="45.75" customHeight="1" thickBot="1">
      <c r="A8" s="238"/>
      <c r="B8" s="241"/>
      <c r="C8" s="233"/>
      <c r="D8" s="224" t="s">
        <v>8</v>
      </c>
      <c r="E8" s="226" t="s">
        <v>9</v>
      </c>
      <c r="F8" s="227"/>
      <c r="G8" s="244"/>
      <c r="H8" s="230"/>
      <c r="I8" s="224" t="s">
        <v>10</v>
      </c>
      <c r="J8" s="226" t="s">
        <v>11</v>
      </c>
      <c r="K8" s="227"/>
      <c r="L8" s="233"/>
      <c r="M8" s="236"/>
      <c r="N8" s="224" t="s">
        <v>12</v>
      </c>
      <c r="O8" s="226" t="s">
        <v>11</v>
      </c>
      <c r="P8" s="228"/>
    </row>
    <row r="9" spans="1:16" ht="72" customHeight="1" thickBot="1">
      <c r="A9" s="239"/>
      <c r="B9" s="242"/>
      <c r="C9" s="234"/>
      <c r="D9" s="225"/>
      <c r="E9" s="163" t="s">
        <v>13</v>
      </c>
      <c r="F9" s="165" t="s">
        <v>14</v>
      </c>
      <c r="G9" s="244"/>
      <c r="H9" s="230"/>
      <c r="I9" s="225"/>
      <c r="J9" s="163" t="s">
        <v>13</v>
      </c>
      <c r="K9" s="165" t="s">
        <v>14</v>
      </c>
      <c r="L9" s="234"/>
      <c r="M9" s="236"/>
      <c r="N9" s="225"/>
      <c r="O9" s="163" t="s">
        <v>13</v>
      </c>
      <c r="P9" s="164" t="s">
        <v>14</v>
      </c>
    </row>
    <row r="10" spans="1:16" s="6" customFormat="1" ht="33" customHeight="1" thickBot="1">
      <c r="A10" s="9" t="s">
        <v>27</v>
      </c>
      <c r="B10" s="12" t="s">
        <v>28</v>
      </c>
      <c r="C10" s="17" t="s">
        <v>29</v>
      </c>
      <c r="D10" s="13" t="s">
        <v>30</v>
      </c>
      <c r="E10" s="10" t="s">
        <v>31</v>
      </c>
      <c r="F10" s="12" t="s">
        <v>32</v>
      </c>
      <c r="G10" s="23" t="s">
        <v>33</v>
      </c>
      <c r="H10" s="23" t="s">
        <v>74</v>
      </c>
      <c r="I10" s="13" t="s">
        <v>35</v>
      </c>
      <c r="J10" s="10" t="s">
        <v>36</v>
      </c>
      <c r="K10" s="12" t="s">
        <v>37</v>
      </c>
      <c r="L10" s="23" t="s">
        <v>41</v>
      </c>
      <c r="M10" s="23" t="s">
        <v>73</v>
      </c>
      <c r="N10" s="13" t="s">
        <v>38</v>
      </c>
      <c r="O10" s="10" t="s">
        <v>39</v>
      </c>
      <c r="P10" s="11" t="s">
        <v>40</v>
      </c>
    </row>
    <row r="11" spans="1:16" ht="15">
      <c r="A11" s="218" t="s">
        <v>44</v>
      </c>
      <c r="B11" s="35" t="s">
        <v>15</v>
      </c>
      <c r="C11" s="44">
        <f>SUM(C12:C13)</f>
        <v>416469149</v>
      </c>
      <c r="D11" s="38">
        <f>SUM(D12:D13)</f>
        <v>781</v>
      </c>
      <c r="E11" s="26">
        <f>SUM(E12:E13)</f>
        <v>340601326.20154506</v>
      </c>
      <c r="F11" s="47">
        <f>SUM(F12:F13)</f>
        <v>252812931.83615947</v>
      </c>
      <c r="G11" s="66">
        <f>SUM(G12:G13)</f>
        <v>75867822.79845494</v>
      </c>
      <c r="H11" s="59">
        <f aca="true" t="shared" si="0" ref="H11:H48">E11/C11</f>
        <v>0.8178308693918287</v>
      </c>
      <c r="I11" s="38">
        <f>SUM(I12:I13)</f>
        <v>217</v>
      </c>
      <c r="J11" s="26">
        <f>SUM(J12:J13)</f>
        <v>50220500.2940608</v>
      </c>
      <c r="K11" s="47">
        <f>SUM(K12:K13)</f>
        <v>37284033.597304024</v>
      </c>
      <c r="L11" s="43">
        <f>SUM(L12:L13)</f>
        <v>366248648.7059392</v>
      </c>
      <c r="M11" s="75">
        <f aca="true" t="shared" si="1" ref="M11:M48">J11/C11</f>
        <v>0.12058636375502761</v>
      </c>
      <c r="N11" s="38">
        <f>SUM(N12:N13)</f>
        <v>19</v>
      </c>
      <c r="O11" s="26">
        <f>SUM(O12:O13)</f>
        <v>5378696.912262148</v>
      </c>
      <c r="P11" s="26">
        <f>SUM(P12:P13)</f>
        <v>4008916.1524381875</v>
      </c>
    </row>
    <row r="12" spans="1:16" ht="14.25">
      <c r="A12" s="219"/>
      <c r="B12" s="36" t="s">
        <v>45</v>
      </c>
      <c r="C12" s="62">
        <v>405702481</v>
      </c>
      <c r="D12" s="15">
        <v>758</v>
      </c>
      <c r="E12" s="2">
        <v>330051245.1389327</v>
      </c>
      <c r="F12" s="21">
        <v>247537891.4775244</v>
      </c>
      <c r="G12" s="18">
        <f>C12-E12</f>
        <v>75651235.8610673</v>
      </c>
      <c r="H12" s="58">
        <f t="shared" si="0"/>
        <v>0.8135302607107614</v>
      </c>
      <c r="I12" s="15">
        <v>203</v>
      </c>
      <c r="J12" s="2">
        <v>48695145.1740608</v>
      </c>
      <c r="K12" s="21">
        <v>36521356.18730403</v>
      </c>
      <c r="L12" s="18">
        <f>C12-J12</f>
        <v>357007335.8259392</v>
      </c>
      <c r="M12" s="76">
        <f t="shared" si="1"/>
        <v>0.12002673746050076</v>
      </c>
      <c r="N12" s="15">
        <v>18</v>
      </c>
      <c r="O12" s="2">
        <v>5278271.572262148</v>
      </c>
      <c r="P12" s="2">
        <v>3958703.4824381876</v>
      </c>
    </row>
    <row r="13" spans="1:16" ht="15" thickBot="1">
      <c r="A13" s="220"/>
      <c r="B13" s="37" t="s">
        <v>46</v>
      </c>
      <c r="C13" s="63">
        <v>10766668</v>
      </c>
      <c r="D13" s="15">
        <v>23</v>
      </c>
      <c r="E13" s="2">
        <v>10550081.06261236</v>
      </c>
      <c r="F13" s="21">
        <v>5275040.358635066</v>
      </c>
      <c r="G13" s="18">
        <f>C13-E13</f>
        <v>216586.93738763966</v>
      </c>
      <c r="H13" s="58">
        <f t="shared" si="0"/>
        <v>0.9798835686781054</v>
      </c>
      <c r="I13" s="15">
        <v>14</v>
      </c>
      <c r="J13" s="2">
        <v>1525355.12</v>
      </c>
      <c r="K13" s="21">
        <v>762677.41</v>
      </c>
      <c r="L13" s="18">
        <f>C13-J13</f>
        <v>9241312.879999999</v>
      </c>
      <c r="M13" s="77">
        <f t="shared" si="1"/>
        <v>0.1416738326100517</v>
      </c>
      <c r="N13" s="15">
        <v>1</v>
      </c>
      <c r="O13" s="2">
        <v>100425.34</v>
      </c>
      <c r="P13" s="2">
        <v>50212.67</v>
      </c>
    </row>
    <row r="14" spans="1:16" ht="39" customHeight="1">
      <c r="A14" s="218" t="s">
        <v>47</v>
      </c>
      <c r="B14" s="35" t="s">
        <v>48</v>
      </c>
      <c r="C14" s="43">
        <f>SUM(C15:C16)</f>
        <v>204000000</v>
      </c>
      <c r="D14" s="38">
        <f>SUM(D15:D16)</f>
        <v>129</v>
      </c>
      <c r="E14" s="26">
        <f>SUM(E15:E16)</f>
        <v>142009525.42751247</v>
      </c>
      <c r="F14" s="47">
        <f>SUM(F15:F16)</f>
        <v>104567824.77135758</v>
      </c>
      <c r="G14" s="66">
        <f>SUM(G15:G16)</f>
        <v>61990474.57248753</v>
      </c>
      <c r="H14" s="59">
        <f t="shared" si="0"/>
        <v>0.6961251246446689</v>
      </c>
      <c r="I14" s="38">
        <f>SUM(I15:I16)</f>
        <v>52</v>
      </c>
      <c r="J14" s="26">
        <f>SUM(J15:J16)</f>
        <v>28089107.510812946</v>
      </c>
      <c r="K14" s="47">
        <f>SUM(K15:K16)</f>
        <v>20754668.485143404</v>
      </c>
      <c r="L14" s="43">
        <f>SUM(L15:L16)</f>
        <v>175910892.48918703</v>
      </c>
      <c r="M14" s="78">
        <f t="shared" si="1"/>
        <v>0.13769170348437718</v>
      </c>
      <c r="N14" s="38">
        <f>SUM(N15:N16)</f>
        <v>9</v>
      </c>
      <c r="O14" s="26">
        <f>SUM(O15:O16)</f>
        <v>7682847.831261951</v>
      </c>
      <c r="P14" s="27">
        <f>SUM(P15:P16)</f>
        <v>5756007.277704884</v>
      </c>
    </row>
    <row r="15" spans="1:16" ht="14.25">
      <c r="A15" s="219"/>
      <c r="B15" s="36" t="s">
        <v>49</v>
      </c>
      <c r="C15" s="18">
        <v>196000000</v>
      </c>
      <c r="D15" s="15">
        <v>116</v>
      </c>
      <c r="E15" s="2">
        <v>134253265.3335033</v>
      </c>
      <c r="F15" s="21">
        <v>100689694.79414389</v>
      </c>
      <c r="G15" s="18">
        <f>C15-E15</f>
        <v>61746734.666496694</v>
      </c>
      <c r="H15" s="58">
        <f t="shared" si="0"/>
        <v>0.6849656394566496</v>
      </c>
      <c r="I15" s="15">
        <v>46</v>
      </c>
      <c r="J15" s="2">
        <v>27318442.270812947</v>
      </c>
      <c r="K15" s="21">
        <v>20366880.425143406</v>
      </c>
      <c r="L15" s="18">
        <f>C15-J15</f>
        <v>168681557.72918704</v>
      </c>
      <c r="M15" s="76">
        <f t="shared" si="1"/>
        <v>0.1393798075041477</v>
      </c>
      <c r="N15" s="15">
        <v>7</v>
      </c>
      <c r="O15" s="2">
        <v>7613478.2912619505</v>
      </c>
      <c r="P15" s="2">
        <v>5721322.507704885</v>
      </c>
    </row>
    <row r="16" spans="1:16" ht="15" thickBot="1">
      <c r="A16" s="220"/>
      <c r="B16" s="37" t="s">
        <v>46</v>
      </c>
      <c r="C16" s="25">
        <v>8000000</v>
      </c>
      <c r="D16" s="15">
        <v>13</v>
      </c>
      <c r="E16" s="2">
        <v>7756260.094009161</v>
      </c>
      <c r="F16" s="21">
        <v>3878129.977213702</v>
      </c>
      <c r="G16" s="18">
        <f>C16-E16</f>
        <v>243739.905990839</v>
      </c>
      <c r="H16" s="58">
        <f t="shared" si="0"/>
        <v>0.9695325117511451</v>
      </c>
      <c r="I16" s="15">
        <v>6</v>
      </c>
      <c r="J16" s="2">
        <v>770665.24</v>
      </c>
      <c r="K16" s="21">
        <v>387788.06</v>
      </c>
      <c r="L16" s="25">
        <f>C16-J16</f>
        <v>7229334.76</v>
      </c>
      <c r="M16" s="79">
        <f t="shared" si="1"/>
        <v>0.096333155</v>
      </c>
      <c r="N16" s="15">
        <v>2</v>
      </c>
      <c r="O16" s="2">
        <v>69369.54</v>
      </c>
      <c r="P16" s="2">
        <v>34684.77</v>
      </c>
    </row>
    <row r="17" spans="1:16" ht="45">
      <c r="A17" s="218" t="s">
        <v>50</v>
      </c>
      <c r="B17" s="35" t="s">
        <v>16</v>
      </c>
      <c r="C17" s="43">
        <f>SUM(C18:C19)</f>
        <v>107200000</v>
      </c>
      <c r="D17" s="38">
        <f>SUM(D18:D19)</f>
        <v>247</v>
      </c>
      <c r="E17" s="26">
        <f>SUM(E18:E19)</f>
        <v>59489659.90600478</v>
      </c>
      <c r="F17" s="47">
        <f>SUM(F18:F19)</f>
        <v>43923025.07357434</v>
      </c>
      <c r="G17" s="66">
        <f>SUM(G18:G19)</f>
        <v>47710340.09399522</v>
      </c>
      <c r="H17" s="60">
        <f t="shared" si="0"/>
        <v>0.5549408573321342</v>
      </c>
      <c r="I17" s="38">
        <f>SUM(I18:I19)</f>
        <v>0</v>
      </c>
      <c r="J17" s="26">
        <f>SUM(J18:J19)</f>
        <v>0</v>
      </c>
      <c r="K17" s="47">
        <f>SUM(K18:K19)</f>
        <v>0</v>
      </c>
      <c r="L17" s="43">
        <f>SUM(L18:L19)</f>
        <v>107200000</v>
      </c>
      <c r="M17" s="78">
        <f t="shared" si="1"/>
        <v>0</v>
      </c>
      <c r="N17" s="38">
        <f>SUM(N18:N19)</f>
        <v>0</v>
      </c>
      <c r="O17" s="26">
        <f>SUM(O18:O19)</f>
        <v>0</v>
      </c>
      <c r="P17" s="27">
        <f>SUM(P18:P19)</f>
        <v>0</v>
      </c>
    </row>
    <row r="18" spans="1:16" ht="14.25">
      <c r="A18" s="219"/>
      <c r="B18" s="36" t="s">
        <v>49</v>
      </c>
      <c r="C18" s="18">
        <v>104000000</v>
      </c>
      <c r="D18" s="15">
        <v>235</v>
      </c>
      <c r="E18" s="2">
        <v>56712787.9681438</v>
      </c>
      <c r="F18" s="21">
        <v>42534589.17103169</v>
      </c>
      <c r="G18" s="18">
        <f>C18-E18</f>
        <v>47287212.0318562</v>
      </c>
      <c r="H18" s="61">
        <f t="shared" si="0"/>
        <v>0.5453152689244596</v>
      </c>
      <c r="I18" s="15"/>
      <c r="J18" s="2"/>
      <c r="K18" s="21"/>
      <c r="L18" s="18">
        <f>C18-J18</f>
        <v>104000000</v>
      </c>
      <c r="M18" s="76">
        <f t="shared" si="1"/>
        <v>0</v>
      </c>
      <c r="N18" s="15"/>
      <c r="O18" s="2"/>
      <c r="P18" s="3"/>
    </row>
    <row r="19" spans="1:16" ht="15" thickBot="1">
      <c r="A19" s="220"/>
      <c r="B19" s="37" t="s">
        <v>46</v>
      </c>
      <c r="C19" s="25">
        <v>3200000</v>
      </c>
      <c r="D19" s="15">
        <v>12</v>
      </c>
      <c r="E19" s="2">
        <v>2776871.9378609834</v>
      </c>
      <c r="F19" s="21">
        <v>1388435.902542654</v>
      </c>
      <c r="G19" s="18">
        <f>C19-E19</f>
        <v>423128.0621390166</v>
      </c>
      <c r="H19" s="61">
        <f t="shared" si="0"/>
        <v>0.8677724805815573</v>
      </c>
      <c r="I19" s="39"/>
      <c r="J19" s="4"/>
      <c r="K19" s="48"/>
      <c r="L19" s="25">
        <f>C19-J19</f>
        <v>3200000</v>
      </c>
      <c r="M19" s="79">
        <f t="shared" si="1"/>
        <v>0</v>
      </c>
      <c r="N19" s="39"/>
      <c r="O19" s="4"/>
      <c r="P19" s="5"/>
    </row>
    <row r="20" spans="1:16" ht="30">
      <c r="A20" s="218" t="s">
        <v>51</v>
      </c>
      <c r="B20" s="35" t="s">
        <v>17</v>
      </c>
      <c r="C20" s="43">
        <f>SUM(C21:C22)</f>
        <v>41040000</v>
      </c>
      <c r="D20" s="38">
        <f>SUM(D21:D22)</f>
        <v>0</v>
      </c>
      <c r="E20" s="26">
        <f>SUM(E21:E22)</f>
        <v>0</v>
      </c>
      <c r="F20" s="47">
        <f>SUM(F21:F22)</f>
        <v>0</v>
      </c>
      <c r="G20" s="66">
        <f>SUM(G21:G22)</f>
        <v>41040000</v>
      </c>
      <c r="H20" s="60">
        <f t="shared" si="0"/>
        <v>0</v>
      </c>
      <c r="I20" s="38">
        <f>SUM(I21:I22)</f>
        <v>0</v>
      </c>
      <c r="J20" s="26">
        <f>SUM(J21:J22)</f>
        <v>0</v>
      </c>
      <c r="K20" s="47">
        <f>SUM(K21:K22)</f>
        <v>0</v>
      </c>
      <c r="L20" s="43">
        <f>SUM(L21:L22)</f>
        <v>41040000</v>
      </c>
      <c r="M20" s="78">
        <f t="shared" si="1"/>
        <v>0</v>
      </c>
      <c r="N20" s="38">
        <f>SUM(N21:N22)</f>
        <v>0</v>
      </c>
      <c r="O20" s="26">
        <f>SUM(O21:O22)</f>
        <v>0</v>
      </c>
      <c r="P20" s="27">
        <f>SUM(P21:P22)</f>
        <v>0</v>
      </c>
    </row>
    <row r="21" spans="1:16" ht="14.25">
      <c r="A21" s="219"/>
      <c r="B21" s="36" t="s">
        <v>49</v>
      </c>
      <c r="C21" s="18">
        <v>40800000</v>
      </c>
      <c r="D21" s="15"/>
      <c r="E21" s="2"/>
      <c r="F21" s="21"/>
      <c r="G21" s="18">
        <f>C21-E21</f>
        <v>40800000</v>
      </c>
      <c r="H21" s="61">
        <f t="shared" si="0"/>
        <v>0</v>
      </c>
      <c r="I21" s="15"/>
      <c r="J21" s="2"/>
      <c r="K21" s="21"/>
      <c r="L21" s="18">
        <f>C21-J21</f>
        <v>40800000</v>
      </c>
      <c r="M21" s="76">
        <f t="shared" si="1"/>
        <v>0</v>
      </c>
      <c r="N21" s="15"/>
      <c r="O21" s="2"/>
      <c r="P21" s="3"/>
    </row>
    <row r="22" spans="1:16" ht="15" thickBot="1">
      <c r="A22" s="220"/>
      <c r="B22" s="37" t="s">
        <v>46</v>
      </c>
      <c r="C22" s="25">
        <v>240000</v>
      </c>
      <c r="D22" s="39"/>
      <c r="E22" s="4"/>
      <c r="F22" s="48"/>
      <c r="G22" s="18">
        <f>C22-E22</f>
        <v>240000</v>
      </c>
      <c r="H22" s="61">
        <f t="shared" si="0"/>
        <v>0</v>
      </c>
      <c r="I22" s="39"/>
      <c r="J22" s="4"/>
      <c r="K22" s="48"/>
      <c r="L22" s="25">
        <f>C22-J22</f>
        <v>240000</v>
      </c>
      <c r="M22" s="79">
        <f t="shared" si="1"/>
        <v>0</v>
      </c>
      <c r="N22" s="39"/>
      <c r="O22" s="4"/>
      <c r="P22" s="5"/>
    </row>
    <row r="23" spans="1:16" ht="30">
      <c r="A23" s="218" t="s">
        <v>52</v>
      </c>
      <c r="B23" s="35" t="s">
        <v>18</v>
      </c>
      <c r="C23" s="43">
        <f>SUM(C24:C25)</f>
        <v>22500000</v>
      </c>
      <c r="D23" s="38">
        <f>SUM(D24:D25)</f>
        <v>55</v>
      </c>
      <c r="E23" s="26">
        <f>SUM(E24:E25)</f>
        <v>17606980.660000004</v>
      </c>
      <c r="F23" s="47">
        <f>SUM(F24:F25)</f>
        <v>13205235.495000001</v>
      </c>
      <c r="G23" s="67">
        <f>SUM(G24:G25)</f>
        <v>4893019.339999996</v>
      </c>
      <c r="H23" s="60">
        <f t="shared" si="0"/>
        <v>0.7825324737777779</v>
      </c>
      <c r="I23" s="38">
        <f>SUM(I24:I25)</f>
        <v>0</v>
      </c>
      <c r="J23" s="26">
        <f>SUM(J24:J25)</f>
        <v>0</v>
      </c>
      <c r="K23" s="47">
        <f>SUM(K24:K25)</f>
        <v>0</v>
      </c>
      <c r="L23" s="43">
        <f>SUM(L24:L25)</f>
        <v>22500000</v>
      </c>
      <c r="M23" s="78">
        <f t="shared" si="1"/>
        <v>0</v>
      </c>
      <c r="N23" s="38">
        <f>SUM(N24:N25)</f>
        <v>0</v>
      </c>
      <c r="O23" s="26">
        <f>SUM(O24:O25)</f>
        <v>0</v>
      </c>
      <c r="P23" s="27">
        <f>SUM(P24:P25)</f>
        <v>0</v>
      </c>
    </row>
    <row r="24" spans="1:16" ht="14.25">
      <c r="A24" s="219"/>
      <c r="B24" s="36" t="s">
        <v>49</v>
      </c>
      <c r="C24" s="18">
        <v>20900000</v>
      </c>
      <c r="D24" s="15">
        <v>55</v>
      </c>
      <c r="E24" s="2">
        <v>17606980.660000004</v>
      </c>
      <c r="F24" s="21">
        <v>13205235.495000001</v>
      </c>
      <c r="G24" s="68">
        <f>C24-E24</f>
        <v>3293019.339999996</v>
      </c>
      <c r="H24" s="61">
        <f t="shared" si="0"/>
        <v>0.8424392660287083</v>
      </c>
      <c r="I24" s="15"/>
      <c r="J24" s="2"/>
      <c r="K24" s="21"/>
      <c r="L24" s="18">
        <f>C24-J24</f>
        <v>20900000</v>
      </c>
      <c r="M24" s="76">
        <f t="shared" si="1"/>
        <v>0</v>
      </c>
      <c r="N24" s="15"/>
      <c r="O24" s="2"/>
      <c r="P24" s="3"/>
    </row>
    <row r="25" spans="1:16" ht="15" thickBot="1">
      <c r="A25" s="220"/>
      <c r="B25" s="37" t="s">
        <v>46</v>
      </c>
      <c r="C25" s="25">
        <v>1600000</v>
      </c>
      <c r="D25" s="39"/>
      <c r="E25" s="4"/>
      <c r="F25" s="48"/>
      <c r="G25" s="68">
        <f>C25-E25</f>
        <v>1600000</v>
      </c>
      <c r="H25" s="61">
        <f t="shared" si="0"/>
        <v>0</v>
      </c>
      <c r="I25" s="39"/>
      <c r="J25" s="4"/>
      <c r="K25" s="48"/>
      <c r="L25" s="25">
        <f>C25-J25</f>
        <v>1600000</v>
      </c>
      <c r="M25" s="79">
        <f t="shared" si="1"/>
        <v>0</v>
      </c>
      <c r="N25" s="39"/>
      <c r="O25" s="4"/>
      <c r="P25" s="5"/>
    </row>
    <row r="26" spans="1:16" ht="30">
      <c r="A26" s="218" t="s">
        <v>53</v>
      </c>
      <c r="B26" s="35" t="s">
        <v>19</v>
      </c>
      <c r="C26" s="43">
        <f>SUM(C27:C28)</f>
        <v>16366000</v>
      </c>
      <c r="D26" s="38">
        <f>SUM(D27:D28)</f>
        <v>81</v>
      </c>
      <c r="E26" s="26">
        <f>SUM(E27:E28)</f>
        <v>4207577.833829916</v>
      </c>
      <c r="F26" s="47">
        <f>SUM(F27:F28)</f>
        <v>3146463.17128726</v>
      </c>
      <c r="G26" s="67">
        <f>SUM(G27:G28)</f>
        <v>12158422.166170083</v>
      </c>
      <c r="H26" s="60">
        <f t="shared" si="0"/>
        <v>0.25709262091102997</v>
      </c>
      <c r="I26" s="38">
        <f>SUM(I27:I28)</f>
        <v>25</v>
      </c>
      <c r="J26" s="26">
        <f>SUM(J27:J28)</f>
        <v>288364.33393683657</v>
      </c>
      <c r="K26" s="47">
        <f>SUM(K27:K28)</f>
        <v>216383.13545262744</v>
      </c>
      <c r="L26" s="43">
        <f>SUM(L27:L28)</f>
        <v>16077635.666063163</v>
      </c>
      <c r="M26" s="78">
        <f t="shared" si="1"/>
        <v>0.017619719781060528</v>
      </c>
      <c r="N26" s="38">
        <f>SUM(N27:N28)</f>
        <v>4</v>
      </c>
      <c r="O26" s="26">
        <f>SUM(O27:O28)</f>
        <v>31792.38393683655</v>
      </c>
      <c r="P26" s="27">
        <f>SUM(P27:P28)</f>
        <v>23844.255452627414</v>
      </c>
    </row>
    <row r="27" spans="1:16" ht="14.25">
      <c r="A27" s="219"/>
      <c r="B27" s="36" t="s">
        <v>49</v>
      </c>
      <c r="C27" s="18">
        <v>16212000</v>
      </c>
      <c r="D27" s="15">
        <v>80</v>
      </c>
      <c r="E27" s="2">
        <v>4170709.2153608194</v>
      </c>
      <c r="F27" s="21">
        <v>3128028.8620527117</v>
      </c>
      <c r="G27" s="68">
        <f>C27-E27</f>
        <v>12041290.78463918</v>
      </c>
      <c r="H27" s="61">
        <f t="shared" si="0"/>
        <v>0.2572606227091549</v>
      </c>
      <c r="I27" s="15">
        <v>25</v>
      </c>
      <c r="J27" s="2">
        <v>288364.33393683657</v>
      </c>
      <c r="K27" s="21">
        <v>216383.13545262744</v>
      </c>
      <c r="L27" s="18">
        <f>C27-J27</f>
        <v>15923635.666063163</v>
      </c>
      <c r="M27" s="76">
        <f t="shared" si="1"/>
        <v>0.01778709190333312</v>
      </c>
      <c r="N27" s="15">
        <v>4</v>
      </c>
      <c r="O27" s="2">
        <v>31792.38393683655</v>
      </c>
      <c r="P27" s="2">
        <v>23844.255452627414</v>
      </c>
    </row>
    <row r="28" spans="1:16" ht="15" thickBot="1">
      <c r="A28" s="220"/>
      <c r="B28" s="37" t="s">
        <v>46</v>
      </c>
      <c r="C28" s="25">
        <v>154000</v>
      </c>
      <c r="D28" s="15">
        <v>1</v>
      </c>
      <c r="E28" s="2">
        <v>36868.61846909646</v>
      </c>
      <c r="F28" s="21">
        <v>18434.30923454823</v>
      </c>
      <c r="G28" s="68">
        <f>C28-E28</f>
        <v>117131.38153090354</v>
      </c>
      <c r="H28" s="61">
        <f t="shared" si="0"/>
        <v>0.23940661343569128</v>
      </c>
      <c r="I28" s="15"/>
      <c r="J28" s="2"/>
      <c r="K28" s="21"/>
      <c r="L28" s="25">
        <f>C28-J28</f>
        <v>154000</v>
      </c>
      <c r="M28" s="79">
        <f t="shared" si="1"/>
        <v>0</v>
      </c>
      <c r="N28" s="15"/>
      <c r="O28" s="2"/>
      <c r="P28" s="2"/>
    </row>
    <row r="29" spans="1:16" ht="30">
      <c r="A29" s="218" t="s">
        <v>54</v>
      </c>
      <c r="B29" s="35" t="s">
        <v>20</v>
      </c>
      <c r="C29" s="43">
        <f>SUM(C30:C31)</f>
        <v>19620000</v>
      </c>
      <c r="D29" s="38">
        <f>SUM(D30:D31)</f>
        <v>0</v>
      </c>
      <c r="E29" s="26">
        <f>SUM(E30:E31)</f>
        <v>0</v>
      </c>
      <c r="F29" s="47">
        <f>SUM(F30:F31)</f>
        <v>0</v>
      </c>
      <c r="G29" s="67">
        <f>SUM(G30:G31)</f>
        <v>19620000</v>
      </c>
      <c r="H29" s="60">
        <f t="shared" si="0"/>
        <v>0</v>
      </c>
      <c r="I29" s="38">
        <f>SUM(I30:I31)</f>
        <v>0</v>
      </c>
      <c r="J29" s="26">
        <f>SUM(J30:J31)</f>
        <v>0</v>
      </c>
      <c r="K29" s="47">
        <f>SUM(K30:K31)</f>
        <v>0</v>
      </c>
      <c r="L29" s="43">
        <f>SUM(L30:L31)</f>
        <v>19620000</v>
      </c>
      <c r="M29" s="78">
        <f t="shared" si="1"/>
        <v>0</v>
      </c>
      <c r="N29" s="38">
        <f>SUM(N30:N31)</f>
        <v>0</v>
      </c>
      <c r="O29" s="26">
        <f>SUM(O30:O31)</f>
        <v>0</v>
      </c>
      <c r="P29" s="27">
        <f>SUM(P30:P31)</f>
        <v>0</v>
      </c>
    </row>
    <row r="30" spans="1:16" ht="14.25">
      <c r="A30" s="219"/>
      <c r="B30" s="36" t="s">
        <v>49</v>
      </c>
      <c r="C30" s="18">
        <v>19292000</v>
      </c>
      <c r="D30" s="15"/>
      <c r="E30" s="2"/>
      <c r="F30" s="21"/>
      <c r="G30" s="68">
        <f>C30-E30</f>
        <v>19292000</v>
      </c>
      <c r="H30" s="61">
        <f t="shared" si="0"/>
        <v>0</v>
      </c>
      <c r="I30" s="15"/>
      <c r="J30" s="2"/>
      <c r="K30" s="21"/>
      <c r="L30" s="18">
        <f>C30-J30</f>
        <v>19292000</v>
      </c>
      <c r="M30" s="76">
        <f t="shared" si="1"/>
        <v>0</v>
      </c>
      <c r="N30" s="15"/>
      <c r="O30" s="2"/>
      <c r="P30" s="3"/>
    </row>
    <row r="31" spans="1:16" ht="15" thickBot="1">
      <c r="A31" s="220"/>
      <c r="B31" s="37" t="s">
        <v>46</v>
      </c>
      <c r="C31" s="25">
        <v>328000</v>
      </c>
      <c r="D31" s="39"/>
      <c r="E31" s="4"/>
      <c r="F31" s="48"/>
      <c r="G31" s="68">
        <f>C31-E31</f>
        <v>328000</v>
      </c>
      <c r="H31" s="61">
        <f t="shared" si="0"/>
        <v>0</v>
      </c>
      <c r="I31" s="39"/>
      <c r="J31" s="4"/>
      <c r="K31" s="48"/>
      <c r="L31" s="25">
        <f>C31-J31</f>
        <v>328000</v>
      </c>
      <c r="M31" s="79">
        <f t="shared" si="1"/>
        <v>0</v>
      </c>
      <c r="N31" s="39"/>
      <c r="O31" s="4"/>
      <c r="P31" s="5"/>
    </row>
    <row r="32" spans="1:16" ht="30">
      <c r="A32" s="215" t="s">
        <v>55</v>
      </c>
      <c r="B32" s="35" t="s">
        <v>21</v>
      </c>
      <c r="C32" s="43">
        <f>SUM(C33:C34)</f>
        <v>111596100</v>
      </c>
      <c r="D32" s="38">
        <f>SUM(D33:D34)</f>
        <v>253</v>
      </c>
      <c r="E32" s="26">
        <f>SUM(E33:E34)</f>
        <v>72012238.4932291</v>
      </c>
      <c r="F32" s="47">
        <f>SUM(F33:F34)</f>
        <v>57061042.686697304</v>
      </c>
      <c r="G32" s="66">
        <f>SUM(G33:G34)</f>
        <v>39583861.506770894</v>
      </c>
      <c r="H32" s="59">
        <f t="shared" si="0"/>
        <v>0.6452935048198737</v>
      </c>
      <c r="I32" s="38">
        <f>SUM(I33:I34)</f>
        <v>43</v>
      </c>
      <c r="J32" s="26">
        <f>SUM(J33:J34)</f>
        <v>13110979.349893846</v>
      </c>
      <c r="K32" s="47">
        <f>SUM(K33:K34)</f>
        <v>10269833.027542032</v>
      </c>
      <c r="L32" s="43">
        <f>SUM(L33:L34)</f>
        <v>98485120.65010615</v>
      </c>
      <c r="M32" s="78">
        <f t="shared" si="1"/>
        <v>0.11748599950978435</v>
      </c>
      <c r="N32" s="38">
        <f>SUM(N33:N34)</f>
        <v>39</v>
      </c>
      <c r="O32" s="26">
        <f>SUM(O33:O34)</f>
        <v>12196922.619893847</v>
      </c>
      <c r="P32" s="27">
        <f>SUM(P33:P34)</f>
        <v>9537721.627542032</v>
      </c>
    </row>
    <row r="33" spans="1:16" ht="14.25">
      <c r="A33" s="216"/>
      <c r="B33" s="36" t="s">
        <v>49</v>
      </c>
      <c r="C33" s="18">
        <v>107612500</v>
      </c>
      <c r="D33" s="15">
        <v>245</v>
      </c>
      <c r="E33" s="2">
        <v>69820450.30322911</v>
      </c>
      <c r="F33" s="21">
        <v>55855559.216697305</v>
      </c>
      <c r="G33" s="18">
        <f>C33-E33</f>
        <v>37792049.69677089</v>
      </c>
      <c r="H33" s="58">
        <f t="shared" si="0"/>
        <v>0.6488135700149064</v>
      </c>
      <c r="I33" s="15">
        <v>40</v>
      </c>
      <c r="J33" s="2">
        <v>12231714.869893845</v>
      </c>
      <c r="K33" s="21">
        <v>9786237.597542033</v>
      </c>
      <c r="L33" s="18">
        <f>C33-J33</f>
        <v>95380785.13010615</v>
      </c>
      <c r="M33" s="76">
        <f t="shared" si="1"/>
        <v>0.11366444297729209</v>
      </c>
      <c r="N33" s="15">
        <v>36</v>
      </c>
      <c r="O33" s="2">
        <v>11317658.139893847</v>
      </c>
      <c r="P33" s="2">
        <v>9054126.197542032</v>
      </c>
    </row>
    <row r="34" spans="1:16" ht="15" thickBot="1">
      <c r="A34" s="217"/>
      <c r="B34" s="37" t="s">
        <v>46</v>
      </c>
      <c r="C34" s="25">
        <v>3983600</v>
      </c>
      <c r="D34" s="15">
        <v>8</v>
      </c>
      <c r="E34" s="2">
        <v>2191788.19</v>
      </c>
      <c r="F34" s="21">
        <v>1205483.47</v>
      </c>
      <c r="G34" s="18">
        <f>C34-E34</f>
        <v>1791811.81</v>
      </c>
      <c r="H34" s="58">
        <f t="shared" si="0"/>
        <v>0.5502028793051511</v>
      </c>
      <c r="I34" s="15">
        <v>3</v>
      </c>
      <c r="J34" s="2">
        <v>879264.48</v>
      </c>
      <c r="K34" s="21">
        <v>483595.43</v>
      </c>
      <c r="L34" s="25">
        <f>C34-J34</f>
        <v>3104335.52</v>
      </c>
      <c r="M34" s="79">
        <f t="shared" si="1"/>
        <v>0.2207210764132945</v>
      </c>
      <c r="N34" s="15">
        <v>3</v>
      </c>
      <c r="O34" s="2">
        <v>879264.48</v>
      </c>
      <c r="P34" s="2">
        <v>483595.43</v>
      </c>
    </row>
    <row r="35" spans="1:16" ht="30">
      <c r="A35" s="215" t="s">
        <v>56</v>
      </c>
      <c r="B35" s="35" t="s">
        <v>22</v>
      </c>
      <c r="C35" s="43">
        <f>SUM(C36:C37)</f>
        <v>122160000</v>
      </c>
      <c r="D35" s="38">
        <f>SUM(D36:D37)</f>
        <v>10</v>
      </c>
      <c r="E35" s="26">
        <f>SUM(E36:E37)</f>
        <v>12266070.669853283</v>
      </c>
      <c r="F35" s="47">
        <f>SUM(F36:F37)</f>
        <v>9124620.8258647</v>
      </c>
      <c r="G35" s="66">
        <f>SUM(G36:G37)</f>
        <v>109893929.33014673</v>
      </c>
      <c r="H35" s="59">
        <f t="shared" si="0"/>
        <v>0.10040987778203408</v>
      </c>
      <c r="I35" s="38">
        <f>SUM(I36:I37)</f>
        <v>0</v>
      </c>
      <c r="J35" s="26">
        <f>SUM(J36:J37)</f>
        <v>0</v>
      </c>
      <c r="K35" s="47">
        <f>SUM(K36:K37)</f>
        <v>0</v>
      </c>
      <c r="L35" s="43">
        <f>SUM(L36:L37)</f>
        <v>122160000</v>
      </c>
      <c r="M35" s="78">
        <f t="shared" si="1"/>
        <v>0</v>
      </c>
      <c r="N35" s="38">
        <f>SUM(N36:N37)</f>
        <v>0</v>
      </c>
      <c r="O35" s="26">
        <f>SUM(O36:O37)</f>
        <v>0</v>
      </c>
      <c r="P35" s="27">
        <f>SUM(P36:P37)</f>
        <v>0</v>
      </c>
    </row>
    <row r="36" spans="1:16" ht="14.25">
      <c r="A36" s="216"/>
      <c r="B36" s="36" t="s">
        <v>49</v>
      </c>
      <c r="C36" s="18">
        <v>117360000</v>
      </c>
      <c r="D36" s="15">
        <v>9</v>
      </c>
      <c r="E36" s="2">
        <v>11966342.196109673</v>
      </c>
      <c r="F36" s="21">
        <v>8974756.588992896</v>
      </c>
      <c r="G36" s="18">
        <f>C36-E36</f>
        <v>105393657.80389033</v>
      </c>
      <c r="H36" s="58">
        <f t="shared" si="0"/>
        <v>0.10196269764919626</v>
      </c>
      <c r="I36" s="15"/>
      <c r="J36" s="2"/>
      <c r="K36" s="21"/>
      <c r="L36" s="18">
        <f>C36-J36</f>
        <v>117360000</v>
      </c>
      <c r="M36" s="76">
        <f t="shared" si="1"/>
        <v>0</v>
      </c>
      <c r="N36" s="15"/>
      <c r="O36" s="2"/>
      <c r="P36" s="3"/>
    </row>
    <row r="37" spans="1:16" ht="15" thickBot="1">
      <c r="A37" s="217"/>
      <c r="B37" s="37" t="s">
        <v>46</v>
      </c>
      <c r="C37" s="25">
        <v>4800000</v>
      </c>
      <c r="D37" s="15">
        <v>1</v>
      </c>
      <c r="E37" s="2">
        <v>299728.47374361014</v>
      </c>
      <c r="F37" s="21">
        <v>149864.23687180507</v>
      </c>
      <c r="G37" s="18">
        <f>C37-E37</f>
        <v>4500271.52625639</v>
      </c>
      <c r="H37" s="58">
        <f t="shared" si="0"/>
        <v>0.06244343202991878</v>
      </c>
      <c r="I37" s="39"/>
      <c r="J37" s="4"/>
      <c r="K37" s="48"/>
      <c r="L37" s="25">
        <f>C37-J37</f>
        <v>4800000</v>
      </c>
      <c r="M37" s="79">
        <f t="shared" si="1"/>
        <v>0</v>
      </c>
      <c r="N37" s="39"/>
      <c r="O37" s="4"/>
      <c r="P37" s="5"/>
    </row>
    <row r="38" spans="1:16" ht="45">
      <c r="A38" s="215" t="s">
        <v>57</v>
      </c>
      <c r="B38" s="35" t="s">
        <v>58</v>
      </c>
      <c r="C38" s="43">
        <f>C39+C40</f>
        <v>33947300</v>
      </c>
      <c r="D38" s="38">
        <f>SUM(D39:D40)</f>
        <v>0</v>
      </c>
      <c r="E38" s="26">
        <f>SUM(E39:E40)</f>
        <v>0</v>
      </c>
      <c r="F38" s="47">
        <f>SUM(F39:F40)</f>
        <v>0</v>
      </c>
      <c r="G38" s="66">
        <f>SUM(G39:G40)</f>
        <v>33947300</v>
      </c>
      <c r="H38" s="59">
        <f t="shared" si="0"/>
        <v>0</v>
      </c>
      <c r="I38" s="38">
        <f>SUM(I39:I40)</f>
        <v>0</v>
      </c>
      <c r="J38" s="26">
        <f>SUM(J39:J40)</f>
        <v>0</v>
      </c>
      <c r="K38" s="47">
        <f>SUM(K39:K40)</f>
        <v>0</v>
      </c>
      <c r="L38" s="43">
        <f>SUM(L39:L40)</f>
        <v>33947300</v>
      </c>
      <c r="M38" s="78">
        <f t="shared" si="1"/>
        <v>0</v>
      </c>
      <c r="N38" s="38">
        <f>SUM(N39:N40)</f>
        <v>0</v>
      </c>
      <c r="O38" s="26">
        <f>SUM(O39:O40)</f>
        <v>0</v>
      </c>
      <c r="P38" s="27">
        <f>SUM(P39:P40)</f>
        <v>0</v>
      </c>
    </row>
    <row r="39" spans="1:16" ht="14.25">
      <c r="A39" s="216"/>
      <c r="B39" s="36" t="s">
        <v>49</v>
      </c>
      <c r="C39" s="24">
        <v>31988400</v>
      </c>
      <c r="D39" s="14"/>
      <c r="E39" s="1"/>
      <c r="F39" s="20"/>
      <c r="G39" s="18">
        <f>C39-E39</f>
        <v>31988400</v>
      </c>
      <c r="H39" s="58">
        <f t="shared" si="0"/>
        <v>0</v>
      </c>
      <c r="I39" s="14"/>
      <c r="J39" s="1"/>
      <c r="K39" s="20"/>
      <c r="L39" s="24">
        <f>C39-J39</f>
        <v>31988400</v>
      </c>
      <c r="M39" s="77">
        <f t="shared" si="1"/>
        <v>0</v>
      </c>
      <c r="N39" s="14"/>
      <c r="O39" s="1"/>
      <c r="P39" s="29"/>
    </row>
    <row r="40" spans="1:16" ht="15" thickBot="1">
      <c r="A40" s="217"/>
      <c r="B40" s="37" t="s">
        <v>46</v>
      </c>
      <c r="C40" s="64">
        <v>1958900</v>
      </c>
      <c r="D40" s="14"/>
      <c r="E40" s="8"/>
      <c r="F40" s="22"/>
      <c r="G40" s="18">
        <f>C40-E40</f>
        <v>1958900</v>
      </c>
      <c r="H40" s="58">
        <f t="shared" si="0"/>
        <v>0</v>
      </c>
      <c r="I40" s="16"/>
      <c r="J40" s="8"/>
      <c r="K40" s="22"/>
      <c r="L40" s="64">
        <f>C40-J40</f>
        <v>1958900</v>
      </c>
      <c r="M40" s="80">
        <f t="shared" si="1"/>
        <v>0</v>
      </c>
      <c r="N40" s="16"/>
      <c r="O40" s="8"/>
      <c r="P40" s="30"/>
    </row>
    <row r="41" spans="1:16" ht="45">
      <c r="A41" s="215" t="s">
        <v>59</v>
      </c>
      <c r="B41" s="35" t="s">
        <v>60</v>
      </c>
      <c r="C41" s="43">
        <f>C42+C43</f>
        <v>1786700</v>
      </c>
      <c r="D41" s="38">
        <f>SUM(D42:D43)</f>
        <v>0</v>
      </c>
      <c r="E41" s="26">
        <f>SUM(E42:E43)</f>
        <v>0</v>
      </c>
      <c r="F41" s="47">
        <f>SUM(F42:F43)</f>
        <v>0</v>
      </c>
      <c r="G41" s="66">
        <f>SUM(G42:G43)</f>
        <v>1786700</v>
      </c>
      <c r="H41" s="59">
        <f t="shared" si="0"/>
        <v>0</v>
      </c>
      <c r="I41" s="38">
        <f>SUM(I42:I43)</f>
        <v>0</v>
      </c>
      <c r="J41" s="26">
        <f>SUM(J42:J43)</f>
        <v>0</v>
      </c>
      <c r="K41" s="47">
        <f>SUM(K42:K43)</f>
        <v>0</v>
      </c>
      <c r="L41" s="43">
        <f>SUM(L42:L43)</f>
        <v>1786700</v>
      </c>
      <c r="M41" s="78">
        <f t="shared" si="1"/>
        <v>0</v>
      </c>
      <c r="N41" s="38">
        <f>SUM(N42:N43)</f>
        <v>0</v>
      </c>
      <c r="O41" s="26">
        <f>SUM(O42:O43)</f>
        <v>0</v>
      </c>
      <c r="P41" s="27">
        <f>SUM(P42:P43)</f>
        <v>0</v>
      </c>
    </row>
    <row r="42" spans="1:16" ht="14.25">
      <c r="A42" s="216"/>
      <c r="B42" s="36" t="s">
        <v>49</v>
      </c>
      <c r="C42" s="24">
        <v>1683600</v>
      </c>
      <c r="D42" s="14"/>
      <c r="E42" s="1"/>
      <c r="F42" s="20"/>
      <c r="G42" s="18">
        <f>C42-E42</f>
        <v>1683600</v>
      </c>
      <c r="H42" s="58">
        <f t="shared" si="0"/>
        <v>0</v>
      </c>
      <c r="I42" s="14"/>
      <c r="J42" s="1"/>
      <c r="K42" s="20"/>
      <c r="L42" s="24">
        <f>C42-J42</f>
        <v>1683600</v>
      </c>
      <c r="M42" s="77">
        <f t="shared" si="1"/>
        <v>0</v>
      </c>
      <c r="N42" s="14"/>
      <c r="O42" s="1"/>
      <c r="P42" s="29"/>
    </row>
    <row r="43" spans="1:16" ht="15" thickBot="1">
      <c r="A43" s="217"/>
      <c r="B43" s="37" t="s">
        <v>46</v>
      </c>
      <c r="C43" s="64">
        <v>103100</v>
      </c>
      <c r="D43" s="14"/>
      <c r="E43" s="8"/>
      <c r="F43" s="22"/>
      <c r="G43" s="18">
        <f>C43-E43</f>
        <v>103100</v>
      </c>
      <c r="H43" s="58">
        <f t="shared" si="0"/>
        <v>0</v>
      </c>
      <c r="I43" s="16"/>
      <c r="J43" s="8"/>
      <c r="K43" s="22"/>
      <c r="L43" s="64">
        <f>C43-J43</f>
        <v>103100</v>
      </c>
      <c r="M43" s="80">
        <f t="shared" si="1"/>
        <v>0</v>
      </c>
      <c r="N43" s="16"/>
      <c r="O43" s="8"/>
      <c r="P43" s="30"/>
    </row>
    <row r="44" spans="1:16" ht="30">
      <c r="A44" s="215" t="s">
        <v>61</v>
      </c>
      <c r="B44" s="35" t="s">
        <v>23</v>
      </c>
      <c r="C44" s="45">
        <f>SUM(C45:C46)</f>
        <v>10598000</v>
      </c>
      <c r="D44" s="38">
        <f>SUM(D45:D46)</f>
        <v>16</v>
      </c>
      <c r="E44" s="28">
        <f>SUM(E45:E46)</f>
        <v>1137296.4926588328</v>
      </c>
      <c r="F44" s="49">
        <f>SUM(F45:F46)</f>
        <v>801361.9028971653</v>
      </c>
      <c r="G44" s="69">
        <f>SUM(G45:G46)</f>
        <v>9460703.507341169</v>
      </c>
      <c r="H44" s="60">
        <f t="shared" si="0"/>
        <v>0.10731236956584571</v>
      </c>
      <c r="I44" s="52">
        <f>SUM(I45:I46)</f>
        <v>4</v>
      </c>
      <c r="J44" s="26">
        <f>SUM(J45:J46)</f>
        <v>182747.72</v>
      </c>
      <c r="K44" s="47">
        <f>SUM(K45:K46)</f>
        <v>137060.76</v>
      </c>
      <c r="L44" s="43">
        <f>SUM(L45:L46)</f>
        <v>10415252.280000001</v>
      </c>
      <c r="M44" s="78">
        <f t="shared" si="1"/>
        <v>0.017243604453670503</v>
      </c>
      <c r="N44" s="38">
        <f>SUM(N45:N46)</f>
        <v>3</v>
      </c>
      <c r="O44" s="26">
        <f>SUM(O45:O46)</f>
        <v>164391.31</v>
      </c>
      <c r="P44" s="27">
        <f>SUM(P45:P46)</f>
        <v>123293.46</v>
      </c>
    </row>
    <row r="45" spans="1:16" ht="14.25">
      <c r="A45" s="216"/>
      <c r="B45" s="36" t="s">
        <v>49</v>
      </c>
      <c r="C45" s="46">
        <v>8280000</v>
      </c>
      <c r="D45" s="40">
        <v>13</v>
      </c>
      <c r="E45" s="7">
        <v>930854.9426588328</v>
      </c>
      <c r="F45" s="50">
        <v>698141.1428971653</v>
      </c>
      <c r="G45" s="19">
        <f>C45-E45</f>
        <v>7349145.057341168</v>
      </c>
      <c r="H45" s="61">
        <f t="shared" si="0"/>
        <v>0.11242209452401362</v>
      </c>
      <c r="I45" s="40">
        <v>4</v>
      </c>
      <c r="J45" s="1">
        <v>182747.72</v>
      </c>
      <c r="K45" s="20">
        <v>137060.76</v>
      </c>
      <c r="L45" s="24">
        <f>C45-J45</f>
        <v>8097252.28</v>
      </c>
      <c r="M45" s="77">
        <f t="shared" si="1"/>
        <v>0.022070980676328504</v>
      </c>
      <c r="N45" s="14">
        <v>3</v>
      </c>
      <c r="O45" s="1">
        <v>164391.31</v>
      </c>
      <c r="P45" s="29">
        <v>123293.46</v>
      </c>
    </row>
    <row r="46" spans="1:16" ht="15" thickBot="1">
      <c r="A46" s="217"/>
      <c r="B46" s="37" t="s">
        <v>46</v>
      </c>
      <c r="C46" s="65">
        <v>2318000</v>
      </c>
      <c r="D46" s="40">
        <v>3</v>
      </c>
      <c r="E46" s="31">
        <v>206441.55</v>
      </c>
      <c r="F46" s="51">
        <v>103220.76</v>
      </c>
      <c r="G46" s="19">
        <f>C46-E46</f>
        <v>2111558.45</v>
      </c>
      <c r="H46" s="61">
        <f t="shared" si="0"/>
        <v>0.08906020276100086</v>
      </c>
      <c r="I46" s="53"/>
      <c r="J46" s="8"/>
      <c r="K46" s="22"/>
      <c r="L46" s="64">
        <f>C46-J46</f>
        <v>2318000</v>
      </c>
      <c r="M46" s="80">
        <f t="shared" si="1"/>
        <v>0</v>
      </c>
      <c r="N46" s="53"/>
      <c r="O46" s="8"/>
      <c r="P46" s="8"/>
    </row>
    <row r="47" spans="1:16" ht="30">
      <c r="A47" s="215" t="s">
        <v>62</v>
      </c>
      <c r="B47" s="35" t="s">
        <v>24</v>
      </c>
      <c r="C47" s="45">
        <f>C48+C49</f>
        <v>53548000</v>
      </c>
      <c r="D47" s="41">
        <f>SUM(D48:D49)</f>
        <v>0</v>
      </c>
      <c r="E47" s="32">
        <f>SUM(E48:E49)</f>
        <v>0</v>
      </c>
      <c r="F47" s="49">
        <f>SUM(F48:F49)</f>
        <v>0</v>
      </c>
      <c r="G47" s="69">
        <f>SUM(G48:G49)</f>
        <v>53548000</v>
      </c>
      <c r="H47" s="60">
        <f t="shared" si="0"/>
        <v>0</v>
      </c>
      <c r="I47" s="41">
        <f>SUM(I48:I49)</f>
        <v>0</v>
      </c>
      <c r="J47" s="32">
        <f>SUM(J48:J49)</f>
        <v>0</v>
      </c>
      <c r="K47" s="55">
        <f>SUM(K48:K49)</f>
        <v>0</v>
      </c>
      <c r="L47" s="45">
        <f>SUM(L48:L49)</f>
        <v>53548000</v>
      </c>
      <c r="M47" s="81">
        <f t="shared" si="1"/>
        <v>0</v>
      </c>
      <c r="N47" s="38">
        <f>SUM(N48:N49)</f>
        <v>0</v>
      </c>
      <c r="O47" s="26">
        <f>SUM(O48:O49)</f>
        <v>0</v>
      </c>
      <c r="P47" s="27">
        <f>SUM(P48:P49)</f>
        <v>0</v>
      </c>
    </row>
    <row r="48" spans="1:16" ht="14.25">
      <c r="A48" s="216"/>
      <c r="B48" s="36" t="s">
        <v>49</v>
      </c>
      <c r="C48" s="46">
        <v>53548000</v>
      </c>
      <c r="D48" s="42"/>
      <c r="E48" s="33"/>
      <c r="F48" s="50"/>
      <c r="G48" s="19">
        <f>C48-E48</f>
        <v>53548000</v>
      </c>
      <c r="H48" s="61">
        <f t="shared" si="0"/>
        <v>0</v>
      </c>
      <c r="I48" s="42"/>
      <c r="J48" s="33"/>
      <c r="K48" s="56"/>
      <c r="L48" s="46">
        <f>C48-J48</f>
        <v>53548000</v>
      </c>
      <c r="M48" s="82">
        <f t="shared" si="1"/>
        <v>0</v>
      </c>
      <c r="N48" s="14"/>
      <c r="O48" s="1"/>
      <c r="P48" s="29"/>
    </row>
    <row r="49" spans="1:16" ht="15" thickBot="1">
      <c r="A49" s="217"/>
      <c r="B49" s="37" t="s">
        <v>46</v>
      </c>
      <c r="C49" s="65">
        <v>0</v>
      </c>
      <c r="D49" s="42"/>
      <c r="E49" s="34"/>
      <c r="F49" s="51"/>
      <c r="G49" s="19">
        <f>C49-E49</f>
        <v>0</v>
      </c>
      <c r="H49" s="61"/>
      <c r="I49" s="54"/>
      <c r="J49" s="34"/>
      <c r="K49" s="57"/>
      <c r="L49" s="65">
        <f>C49-J49</f>
        <v>0</v>
      </c>
      <c r="M49" s="83"/>
      <c r="N49" s="16"/>
      <c r="O49" s="8"/>
      <c r="P49" s="30"/>
    </row>
    <row r="50" spans="1:16" ht="15">
      <c r="A50" s="215" t="s">
        <v>63</v>
      </c>
      <c r="B50" s="35" t="s">
        <v>25</v>
      </c>
      <c r="C50" s="45">
        <f>C51+C52</f>
        <v>124945349</v>
      </c>
      <c r="D50" s="38">
        <f>SUM(D51:D52)</f>
        <v>0</v>
      </c>
      <c r="E50" s="26">
        <f>SUM(E51:E52)</f>
        <v>0</v>
      </c>
      <c r="F50" s="47">
        <f>SUM(F51:F52)</f>
        <v>0</v>
      </c>
      <c r="G50" s="69">
        <f>SUM(G51:G52)</f>
        <v>124945349</v>
      </c>
      <c r="H50" s="60">
        <f>E50/C50</f>
        <v>0</v>
      </c>
      <c r="I50" s="41">
        <f>SUM(I51:I52)</f>
        <v>0</v>
      </c>
      <c r="J50" s="32">
        <f>SUM(J51:J52)</f>
        <v>0</v>
      </c>
      <c r="K50" s="55">
        <f>SUM(K51:K52)</f>
        <v>0</v>
      </c>
      <c r="L50" s="45">
        <f>SUM(L51:L52)</f>
        <v>124945349</v>
      </c>
      <c r="M50" s="81">
        <f>J50/C50</f>
        <v>0</v>
      </c>
      <c r="N50" s="38">
        <f>SUM(N51:N52)</f>
        <v>0</v>
      </c>
      <c r="O50" s="26">
        <f>SUM(O51:O52)</f>
        <v>0</v>
      </c>
      <c r="P50" s="27">
        <f>SUM(P51:P52)</f>
        <v>0</v>
      </c>
    </row>
    <row r="51" spans="1:16" ht="14.25">
      <c r="A51" s="216"/>
      <c r="B51" s="36" t="s">
        <v>49</v>
      </c>
      <c r="C51" s="46">
        <v>124945349</v>
      </c>
      <c r="D51" s="42"/>
      <c r="E51" s="33"/>
      <c r="F51" s="50"/>
      <c r="G51" s="19">
        <f>C51-E51</f>
        <v>124945349</v>
      </c>
      <c r="H51" s="61">
        <f>E51/C51</f>
        <v>0</v>
      </c>
      <c r="I51" s="42"/>
      <c r="J51" s="33"/>
      <c r="K51" s="56"/>
      <c r="L51" s="46">
        <f>C51-J51</f>
        <v>124945349</v>
      </c>
      <c r="M51" s="82">
        <f>J51/C51</f>
        <v>0</v>
      </c>
      <c r="N51" s="14"/>
      <c r="O51" s="1"/>
      <c r="P51" s="29"/>
    </row>
    <row r="52" spans="1:16" ht="15" thickBot="1">
      <c r="A52" s="217"/>
      <c r="B52" s="37" t="s">
        <v>46</v>
      </c>
      <c r="C52" s="65">
        <v>0</v>
      </c>
      <c r="D52" s="42"/>
      <c r="E52" s="34"/>
      <c r="F52" s="51"/>
      <c r="G52" s="19">
        <f>C52-E52</f>
        <v>0</v>
      </c>
      <c r="H52" s="61"/>
      <c r="I52" s="54"/>
      <c r="J52" s="34"/>
      <c r="K52" s="57"/>
      <c r="L52" s="65">
        <f>C52-J52</f>
        <v>0</v>
      </c>
      <c r="M52" s="83"/>
      <c r="N52" s="16"/>
      <c r="O52" s="8"/>
      <c r="P52" s="30"/>
    </row>
    <row r="53" spans="1:16" ht="45">
      <c r="A53" s="215" t="s">
        <v>64</v>
      </c>
      <c r="B53" s="35" t="s">
        <v>26</v>
      </c>
      <c r="C53" s="45">
        <f>SUM(C54:C55)</f>
        <v>11054856</v>
      </c>
      <c r="D53" s="38">
        <f>SUM(D54:D55)</f>
        <v>14</v>
      </c>
      <c r="E53" s="26">
        <f>SUM(E54:E55)</f>
        <v>906365.6534229569</v>
      </c>
      <c r="F53" s="47">
        <f>SUM(F54:F55)</f>
        <v>679774.2159702582</v>
      </c>
      <c r="G53" s="69">
        <f>SUM(G54:G55)</f>
        <v>10148490.346577043</v>
      </c>
      <c r="H53" s="60">
        <f>E53/C53</f>
        <v>0.08198801082736464</v>
      </c>
      <c r="I53" s="52">
        <f>SUM(I54:I55)</f>
        <v>4</v>
      </c>
      <c r="J53" s="26">
        <f>SUM(J54:J55)</f>
        <v>129781.55</v>
      </c>
      <c r="K53" s="47">
        <f>SUM(K54:K55)</f>
        <v>97336.16</v>
      </c>
      <c r="L53" s="43">
        <f>SUM(L54:L55)</f>
        <v>10925074.45</v>
      </c>
      <c r="M53" s="78">
        <f>J53/C53</f>
        <v>0.011739777524012977</v>
      </c>
      <c r="N53" s="38">
        <f>SUM(N54:N55)</f>
        <v>0</v>
      </c>
      <c r="O53" s="26">
        <f>SUM(O54:O55)</f>
        <v>0</v>
      </c>
      <c r="P53" s="27">
        <f>SUM(P54:P55)</f>
        <v>0</v>
      </c>
    </row>
    <row r="54" spans="1:16" ht="14.25">
      <c r="A54" s="216"/>
      <c r="B54" s="36" t="s">
        <v>49</v>
      </c>
      <c r="C54" s="46">
        <v>9600000</v>
      </c>
      <c r="D54" s="15">
        <v>14</v>
      </c>
      <c r="E54" s="2">
        <v>906365.6534229569</v>
      </c>
      <c r="F54" s="21">
        <v>679774.2159702582</v>
      </c>
      <c r="G54" s="19">
        <f>C54-E54</f>
        <v>8693634.346577043</v>
      </c>
      <c r="H54" s="61">
        <f>E54/C54</f>
        <v>0.09441308889822468</v>
      </c>
      <c r="I54" s="40">
        <v>4</v>
      </c>
      <c r="J54" s="1">
        <v>129781.55</v>
      </c>
      <c r="K54" s="20">
        <v>97336.16</v>
      </c>
      <c r="L54" s="24">
        <f aca="true" t="shared" si="2" ref="L54:L61">C54-J54</f>
        <v>9470218.45</v>
      </c>
      <c r="M54" s="77">
        <f>J54/C54</f>
        <v>0.013518911458333333</v>
      </c>
      <c r="N54" s="14"/>
      <c r="O54" s="1"/>
      <c r="P54" s="29"/>
    </row>
    <row r="55" spans="1:16" ht="15" thickBot="1">
      <c r="A55" s="216"/>
      <c r="B55" s="123" t="s">
        <v>46</v>
      </c>
      <c r="C55" s="70">
        <v>1454856</v>
      </c>
      <c r="D55" s="124"/>
      <c r="E55" s="125"/>
      <c r="F55" s="126"/>
      <c r="G55" s="127">
        <f>C55-E55</f>
        <v>1454856</v>
      </c>
      <c r="H55" s="128">
        <f>E55/C55</f>
        <v>0</v>
      </c>
      <c r="I55" s="71"/>
      <c r="J55" s="72"/>
      <c r="K55" s="73"/>
      <c r="L55" s="129">
        <f t="shared" si="2"/>
        <v>1454856</v>
      </c>
      <c r="M55" s="130">
        <f>J55/C55</f>
        <v>0</v>
      </c>
      <c r="N55" s="74"/>
      <c r="O55" s="72"/>
      <c r="P55" s="131"/>
    </row>
    <row r="56" spans="1:16" ht="15">
      <c r="A56" s="218" t="s">
        <v>89</v>
      </c>
      <c r="B56" s="35" t="s">
        <v>85</v>
      </c>
      <c r="C56" s="45">
        <v>49851150</v>
      </c>
      <c r="D56" s="245" t="s">
        <v>87</v>
      </c>
      <c r="E56" s="246"/>
      <c r="F56" s="246"/>
      <c r="G56" s="246"/>
      <c r="H56" s="260"/>
      <c r="I56" s="52">
        <v>18</v>
      </c>
      <c r="J56" s="26">
        <v>3278016.87</v>
      </c>
      <c r="K56" s="47">
        <f aca="true" t="shared" si="3" ref="K56:K61">J56*0.75</f>
        <v>2458512.6525</v>
      </c>
      <c r="L56" s="43">
        <f t="shared" si="2"/>
        <v>46573133.13</v>
      </c>
      <c r="M56" s="78">
        <f>J56/C56</f>
        <v>0.06575609328972351</v>
      </c>
      <c r="N56" s="245" t="s">
        <v>88</v>
      </c>
      <c r="O56" s="246"/>
      <c r="P56" s="247"/>
    </row>
    <row r="57" spans="1:16" ht="14.25">
      <c r="A57" s="257"/>
      <c r="B57" s="36" t="s">
        <v>49</v>
      </c>
      <c r="C57" s="19">
        <v>49851150</v>
      </c>
      <c r="D57" s="248"/>
      <c r="E57" s="261"/>
      <c r="F57" s="261"/>
      <c r="G57" s="261"/>
      <c r="H57" s="262"/>
      <c r="I57" s="172">
        <v>18</v>
      </c>
      <c r="J57" s="2">
        <v>3278016.87</v>
      </c>
      <c r="K57" s="21">
        <f t="shared" si="3"/>
        <v>2458512.6525</v>
      </c>
      <c r="L57" s="18">
        <f t="shared" si="2"/>
        <v>46573133.13</v>
      </c>
      <c r="M57" s="76">
        <f>J57/C57</f>
        <v>0.06575609328972351</v>
      </c>
      <c r="N57" s="248"/>
      <c r="O57" s="249"/>
      <c r="P57" s="250"/>
    </row>
    <row r="58" spans="1:16" ht="15" thickBot="1">
      <c r="A58" s="258"/>
      <c r="B58" s="37" t="s">
        <v>46</v>
      </c>
      <c r="C58" s="180">
        <v>0</v>
      </c>
      <c r="D58" s="251"/>
      <c r="E58" s="252"/>
      <c r="F58" s="252"/>
      <c r="G58" s="252"/>
      <c r="H58" s="263"/>
      <c r="I58" s="181">
        <v>0</v>
      </c>
      <c r="J58" s="4">
        <v>0</v>
      </c>
      <c r="K58" s="48">
        <f t="shared" si="3"/>
        <v>0</v>
      </c>
      <c r="L58" s="25">
        <f t="shared" si="2"/>
        <v>0</v>
      </c>
      <c r="M58" s="79"/>
      <c r="N58" s="251"/>
      <c r="O58" s="252"/>
      <c r="P58" s="253"/>
    </row>
    <row r="59" spans="1:16" ht="30">
      <c r="A59" s="218" t="s">
        <v>90</v>
      </c>
      <c r="B59" s="35" t="s">
        <v>86</v>
      </c>
      <c r="C59" s="45">
        <v>2666666</v>
      </c>
      <c r="D59" s="245" t="s">
        <v>87</v>
      </c>
      <c r="E59" s="246"/>
      <c r="F59" s="246"/>
      <c r="G59" s="246"/>
      <c r="H59" s="260"/>
      <c r="I59" s="52">
        <v>2</v>
      </c>
      <c r="J59" s="26">
        <v>35249.4</v>
      </c>
      <c r="K59" s="47">
        <f t="shared" si="3"/>
        <v>26437.050000000003</v>
      </c>
      <c r="L59" s="43">
        <f t="shared" si="2"/>
        <v>2631416.6</v>
      </c>
      <c r="M59" s="78">
        <f>J59/C59</f>
        <v>0.013218528304632077</v>
      </c>
      <c r="N59" s="245" t="s">
        <v>88</v>
      </c>
      <c r="O59" s="246"/>
      <c r="P59" s="247"/>
    </row>
    <row r="60" spans="1:16" ht="14.25">
      <c r="A60" s="219"/>
      <c r="B60" s="36" t="s">
        <v>49</v>
      </c>
      <c r="C60" s="19">
        <v>2666666</v>
      </c>
      <c r="D60" s="248"/>
      <c r="E60" s="261"/>
      <c r="F60" s="261"/>
      <c r="G60" s="261"/>
      <c r="H60" s="262"/>
      <c r="I60" s="172">
        <v>2</v>
      </c>
      <c r="J60" s="2">
        <v>35249.4</v>
      </c>
      <c r="K60" s="21">
        <f t="shared" si="3"/>
        <v>26437.050000000003</v>
      </c>
      <c r="L60" s="18">
        <f t="shared" si="2"/>
        <v>2631416.6</v>
      </c>
      <c r="M60" s="76">
        <f>J60/C60</f>
        <v>0.013218528304632077</v>
      </c>
      <c r="N60" s="248"/>
      <c r="O60" s="249"/>
      <c r="P60" s="250"/>
    </row>
    <row r="61" spans="1:16" ht="15" thickBot="1">
      <c r="A61" s="259"/>
      <c r="B61" s="173" t="s">
        <v>46</v>
      </c>
      <c r="C61" s="174">
        <v>0</v>
      </c>
      <c r="D61" s="251"/>
      <c r="E61" s="252"/>
      <c r="F61" s="252"/>
      <c r="G61" s="252"/>
      <c r="H61" s="263"/>
      <c r="I61" s="177">
        <v>0</v>
      </c>
      <c r="J61" s="175">
        <v>0</v>
      </c>
      <c r="K61" s="176">
        <f t="shared" si="3"/>
        <v>0</v>
      </c>
      <c r="L61" s="178">
        <f t="shared" si="2"/>
        <v>0</v>
      </c>
      <c r="M61" s="179"/>
      <c r="N61" s="254"/>
      <c r="O61" s="255"/>
      <c r="P61" s="256"/>
    </row>
    <row r="62" spans="1:16" s="111" customFormat="1" ht="46.5" thickBot="1" thickTop="1">
      <c r="A62" s="139"/>
      <c r="B62" s="140" t="s">
        <v>75</v>
      </c>
      <c r="C62" s="141">
        <f>1296831454+C56+C59</f>
        <v>1349349270</v>
      </c>
      <c r="D62" s="166">
        <v>1586</v>
      </c>
      <c r="E62" s="143">
        <v>650237041</v>
      </c>
      <c r="F62" s="146">
        <v>485322280</v>
      </c>
      <c r="G62" s="141">
        <v>646594413</v>
      </c>
      <c r="H62" s="167">
        <v>0.5</v>
      </c>
      <c r="I62" s="142">
        <f>345+I56+I59</f>
        <v>365</v>
      </c>
      <c r="J62" s="143">
        <f>92021481+J56+J59</f>
        <v>95334747.27000001</v>
      </c>
      <c r="K62" s="144">
        <f>68759315+K56+K59</f>
        <v>71244264.7025</v>
      </c>
      <c r="L62" s="168">
        <f>1204809973+L56+L59</f>
        <v>1254014522.73</v>
      </c>
      <c r="M62" s="169">
        <f>J62/C62</f>
        <v>0.07065238733185812</v>
      </c>
      <c r="N62" s="145">
        <v>74</v>
      </c>
      <c r="O62" s="143">
        <v>25454651</v>
      </c>
      <c r="P62" s="146">
        <v>19449783</v>
      </c>
    </row>
    <row r="63" spans="1:16" ht="29.25" thickTop="1">
      <c r="A63" s="214" t="s">
        <v>65</v>
      </c>
      <c r="B63" s="132" t="s">
        <v>66</v>
      </c>
      <c r="C63" s="133">
        <f>SUM(C64:C65)</f>
        <v>6900000</v>
      </c>
      <c r="D63" s="182" t="s">
        <v>80</v>
      </c>
      <c r="E63" s="183"/>
      <c r="F63" s="183"/>
      <c r="G63" s="183"/>
      <c r="H63" s="183"/>
      <c r="I63" s="134">
        <f>SUM(I64:I65)</f>
        <v>0</v>
      </c>
      <c r="J63" s="134">
        <f>SUM(J64:J65)</f>
        <v>0</v>
      </c>
      <c r="K63" s="135">
        <f>SUM(K64:K65)</f>
        <v>0</v>
      </c>
      <c r="L63" s="136">
        <f>SUM(L64:L65)</f>
        <v>6900000</v>
      </c>
      <c r="M63" s="137">
        <f aca="true" t="shared" si="4" ref="M63:M73">J63/C63</f>
        <v>0</v>
      </c>
      <c r="N63" s="138">
        <f>SUM(N64:N65)</f>
        <v>0</v>
      </c>
      <c r="O63" s="134">
        <f>SUM(O64:O65)</f>
        <v>0</v>
      </c>
      <c r="P63" s="134">
        <f>SUM(P64:P65)</f>
        <v>0</v>
      </c>
    </row>
    <row r="64" spans="1:16" ht="14.25">
      <c r="A64" s="212"/>
      <c r="B64" s="88" t="s">
        <v>49</v>
      </c>
      <c r="C64" s="89">
        <v>6410000</v>
      </c>
      <c r="D64" s="184"/>
      <c r="E64" s="185"/>
      <c r="F64" s="185"/>
      <c r="G64" s="185"/>
      <c r="H64" s="185"/>
      <c r="I64" s="90"/>
      <c r="J64" s="91"/>
      <c r="K64" s="92"/>
      <c r="L64" s="93">
        <f>C64-J64</f>
        <v>6410000</v>
      </c>
      <c r="M64" s="94">
        <f t="shared" si="4"/>
        <v>0</v>
      </c>
      <c r="N64" s="95"/>
      <c r="O64" s="96"/>
      <c r="P64" s="97"/>
    </row>
    <row r="65" spans="1:16" ht="15" thickBot="1">
      <c r="A65" s="213"/>
      <c r="B65" s="98" t="s">
        <v>46</v>
      </c>
      <c r="C65" s="99">
        <v>490000</v>
      </c>
      <c r="D65" s="186"/>
      <c r="E65" s="187"/>
      <c r="F65" s="187"/>
      <c r="G65" s="187"/>
      <c r="H65" s="187"/>
      <c r="I65" s="90"/>
      <c r="J65" s="91"/>
      <c r="K65" s="92"/>
      <c r="L65" s="100">
        <f>C65-J65</f>
        <v>490000</v>
      </c>
      <c r="M65" s="101">
        <f t="shared" si="4"/>
        <v>0</v>
      </c>
      <c r="N65" s="102"/>
      <c r="O65" s="103"/>
      <c r="P65" s="104"/>
    </row>
    <row r="66" spans="1:16" ht="29.25" thickTop="1">
      <c r="A66" s="211" t="s">
        <v>67</v>
      </c>
      <c r="B66" s="84" t="s">
        <v>68</v>
      </c>
      <c r="C66" s="105">
        <f>SUM(C67:C68)</f>
        <v>1332000</v>
      </c>
      <c r="D66" s="188" t="s">
        <v>81</v>
      </c>
      <c r="E66" s="189"/>
      <c r="F66" s="189"/>
      <c r="G66" s="189"/>
      <c r="H66" s="189"/>
      <c r="I66" s="85">
        <f>SUM(I67:I68)</f>
        <v>0</v>
      </c>
      <c r="J66" s="85">
        <f>SUM(J67:J68)</f>
        <v>0</v>
      </c>
      <c r="K66" s="86">
        <f>SUM(K67:K68)</f>
        <v>0</v>
      </c>
      <c r="L66" s="106">
        <f>SUM(L67:L68)</f>
        <v>1332000</v>
      </c>
      <c r="M66" s="107">
        <f t="shared" si="4"/>
        <v>0</v>
      </c>
      <c r="N66" s="87">
        <f>SUM(N67:N68)</f>
        <v>0</v>
      </c>
      <c r="O66" s="85">
        <f>SUM(O67:O68)</f>
        <v>0</v>
      </c>
      <c r="P66" s="108">
        <f>SUM(P67:P68)</f>
        <v>0</v>
      </c>
    </row>
    <row r="67" spans="1:16" ht="14.25">
      <c r="A67" s="212"/>
      <c r="B67" s="88" t="s">
        <v>49</v>
      </c>
      <c r="C67" s="89">
        <v>1296000</v>
      </c>
      <c r="D67" s="190"/>
      <c r="E67" s="191"/>
      <c r="F67" s="191"/>
      <c r="G67" s="191"/>
      <c r="H67" s="191"/>
      <c r="I67" s="90"/>
      <c r="J67" s="91"/>
      <c r="K67" s="92"/>
      <c r="L67" s="93">
        <f>C67-J67</f>
        <v>1296000</v>
      </c>
      <c r="M67" s="94">
        <f t="shared" si="4"/>
        <v>0</v>
      </c>
      <c r="N67" s="95"/>
      <c r="O67" s="96"/>
      <c r="P67" s="97"/>
    </row>
    <row r="68" spans="1:16" ht="15" thickBot="1">
      <c r="A68" s="213"/>
      <c r="B68" s="98" t="s">
        <v>46</v>
      </c>
      <c r="C68" s="109">
        <v>36000</v>
      </c>
      <c r="D68" s="192"/>
      <c r="E68" s="193"/>
      <c r="F68" s="193"/>
      <c r="G68" s="193"/>
      <c r="H68" s="193"/>
      <c r="I68" s="90"/>
      <c r="J68" s="91"/>
      <c r="K68" s="92"/>
      <c r="L68" s="100">
        <f>C68-J68</f>
        <v>36000</v>
      </c>
      <c r="M68" s="101">
        <f t="shared" si="4"/>
        <v>0</v>
      </c>
      <c r="N68" s="102"/>
      <c r="O68" s="103"/>
      <c r="P68" s="104"/>
    </row>
    <row r="69" spans="1:16" ht="28.5">
      <c r="A69" s="211" t="s">
        <v>69</v>
      </c>
      <c r="B69" s="84" t="s">
        <v>84</v>
      </c>
      <c r="C69" s="110">
        <f>SUM(C70:C71)</f>
        <v>157067614</v>
      </c>
      <c r="D69" s="194" t="s">
        <v>83</v>
      </c>
      <c r="E69" s="195"/>
      <c r="F69" s="195"/>
      <c r="G69" s="195"/>
      <c r="H69" s="195"/>
      <c r="I69" s="85">
        <f>SUM(I70:I71)</f>
        <v>1170</v>
      </c>
      <c r="J69" s="85">
        <f>SUM(J70:J71)</f>
        <v>86272206.94683546</v>
      </c>
      <c r="K69" s="86">
        <f>SUM(K70:K71)</f>
        <v>68695154.0224547</v>
      </c>
      <c r="L69" s="106">
        <f>SUM(L70:L71)</f>
        <v>70795407.05316454</v>
      </c>
      <c r="M69" s="107">
        <f t="shared" si="4"/>
        <v>0.5492679537796726</v>
      </c>
      <c r="N69" s="87">
        <f>SUM(N70:N71)</f>
        <v>0</v>
      </c>
      <c r="O69" s="85">
        <f>SUM(O70:O71)</f>
        <v>0</v>
      </c>
      <c r="P69" s="85">
        <f>SUM(P70:P71)</f>
        <v>0</v>
      </c>
    </row>
    <row r="70" spans="1:16" ht="14.25">
      <c r="A70" s="212"/>
      <c r="B70" s="88" t="s">
        <v>49</v>
      </c>
      <c r="C70" s="89">
        <v>152481250</v>
      </c>
      <c r="D70" s="196"/>
      <c r="E70" s="197"/>
      <c r="F70" s="197"/>
      <c r="G70" s="197"/>
      <c r="H70" s="197"/>
      <c r="I70" s="90">
        <v>1159</v>
      </c>
      <c r="J70" s="91">
        <v>84878948.01677318</v>
      </c>
      <c r="K70" s="92">
        <v>67928861.61838196</v>
      </c>
      <c r="L70" s="93">
        <f>C70-J70</f>
        <v>67602301.98322682</v>
      </c>
      <c r="M70" s="94">
        <f t="shared" si="4"/>
        <v>0.5566517064673406</v>
      </c>
      <c r="N70" s="95"/>
      <c r="O70" s="96"/>
      <c r="P70" s="97"/>
    </row>
    <row r="71" spans="1:16" ht="15" customHeight="1" thickBot="1">
      <c r="A71" s="213"/>
      <c r="B71" s="98" t="s">
        <v>46</v>
      </c>
      <c r="C71" s="89">
        <v>4586364</v>
      </c>
      <c r="D71" s="198"/>
      <c r="E71" s="199"/>
      <c r="F71" s="199"/>
      <c r="G71" s="199"/>
      <c r="H71" s="199"/>
      <c r="I71" s="90">
        <v>11</v>
      </c>
      <c r="J71" s="91">
        <v>1393258.9300622821</v>
      </c>
      <c r="K71" s="92">
        <v>766292.4040727268</v>
      </c>
      <c r="L71" s="100">
        <f>C71-J71</f>
        <v>3193105.069937718</v>
      </c>
      <c r="M71" s="101">
        <f t="shared" si="4"/>
        <v>0.30378289426270616</v>
      </c>
      <c r="N71" s="102"/>
      <c r="O71" s="103"/>
      <c r="P71" s="104"/>
    </row>
    <row r="72" spans="1:16" ht="29.25" thickTop="1">
      <c r="A72" s="211" t="s">
        <v>70</v>
      </c>
      <c r="B72" s="84" t="s">
        <v>71</v>
      </c>
      <c r="C72" s="110">
        <f>SUM(C73:C74)</f>
        <v>550000</v>
      </c>
      <c r="D72" s="200" t="s">
        <v>82</v>
      </c>
      <c r="E72" s="201"/>
      <c r="F72" s="201"/>
      <c r="G72" s="201"/>
      <c r="H72" s="202"/>
      <c r="I72" s="85">
        <f>SUM(I73:I74)</f>
        <v>0</v>
      </c>
      <c r="J72" s="85">
        <f>SUM(J73:J74)</f>
        <v>0</v>
      </c>
      <c r="K72" s="86">
        <f>SUM(K73:K74)</f>
        <v>0</v>
      </c>
      <c r="L72" s="106">
        <f>SUM(L73:L74)</f>
        <v>550000</v>
      </c>
      <c r="M72" s="107">
        <f t="shared" si="4"/>
        <v>0</v>
      </c>
      <c r="N72" s="87">
        <f>SUM(N73:N74)</f>
        <v>0</v>
      </c>
      <c r="O72" s="85">
        <f>SUM(O73:O74)</f>
        <v>0</v>
      </c>
      <c r="P72" s="85">
        <f>SUM(P73:P74)</f>
        <v>0</v>
      </c>
    </row>
    <row r="73" spans="1:16" ht="14.25">
      <c r="A73" s="212"/>
      <c r="B73" s="88" t="s">
        <v>49</v>
      </c>
      <c r="C73" s="89">
        <v>550000</v>
      </c>
      <c r="D73" s="203"/>
      <c r="E73" s="204"/>
      <c r="F73" s="204"/>
      <c r="G73" s="204"/>
      <c r="H73" s="205"/>
      <c r="I73" s="90"/>
      <c r="J73" s="91"/>
      <c r="K73" s="92"/>
      <c r="L73" s="93">
        <f>C73-J73</f>
        <v>550000</v>
      </c>
      <c r="M73" s="94">
        <f t="shared" si="4"/>
        <v>0</v>
      </c>
      <c r="N73" s="95"/>
      <c r="O73" s="96"/>
      <c r="P73" s="97"/>
    </row>
    <row r="74" spans="1:16" ht="15" thickBot="1">
      <c r="A74" s="212"/>
      <c r="B74" s="113" t="s">
        <v>46</v>
      </c>
      <c r="C74" s="114">
        <v>0</v>
      </c>
      <c r="D74" s="206"/>
      <c r="E74" s="207"/>
      <c r="F74" s="207"/>
      <c r="G74" s="207"/>
      <c r="H74" s="208"/>
      <c r="I74" s="115"/>
      <c r="J74" s="116"/>
      <c r="K74" s="117"/>
      <c r="L74" s="118">
        <f>C74-J74</f>
        <v>0</v>
      </c>
      <c r="M74" s="119"/>
      <c r="N74" s="120"/>
      <c r="O74" s="121"/>
      <c r="P74" s="122"/>
    </row>
    <row r="75" spans="1:21" s="111" customFormat="1" ht="61.5" thickBot="1" thickTop="1">
      <c r="A75" s="147"/>
      <c r="B75" s="148" t="s">
        <v>76</v>
      </c>
      <c r="C75" s="143">
        <v>165849614</v>
      </c>
      <c r="D75" s="171"/>
      <c r="E75" s="171"/>
      <c r="F75" s="171"/>
      <c r="G75" s="171"/>
      <c r="H75" s="171"/>
      <c r="I75" s="149">
        <v>1170</v>
      </c>
      <c r="J75" s="143">
        <v>86272207</v>
      </c>
      <c r="K75" s="143">
        <v>68695154</v>
      </c>
      <c r="L75" s="143">
        <f>C75-J75</f>
        <v>79577407</v>
      </c>
      <c r="M75" s="150">
        <f>J75/C75</f>
        <v>0.5201833451357927</v>
      </c>
      <c r="N75" s="143">
        <v>0</v>
      </c>
      <c r="O75" s="143">
        <v>0</v>
      </c>
      <c r="P75" s="146">
        <v>0</v>
      </c>
      <c r="Q75" s="112"/>
      <c r="R75" s="112"/>
      <c r="S75" s="112"/>
      <c r="T75" s="112"/>
      <c r="U75" s="112"/>
    </row>
    <row r="76" ht="15.75" thickTop="1">
      <c r="A76" s="170" t="s">
        <v>79</v>
      </c>
    </row>
  </sheetData>
  <mergeCells count="46">
    <mergeCell ref="N56:P58"/>
    <mergeCell ref="N59:P61"/>
    <mergeCell ref="A56:A58"/>
    <mergeCell ref="A59:A61"/>
    <mergeCell ref="D56:H58"/>
    <mergeCell ref="D59:H61"/>
    <mergeCell ref="M7:M9"/>
    <mergeCell ref="A7:A9"/>
    <mergeCell ref="B7:B9"/>
    <mergeCell ref="C7:C9"/>
    <mergeCell ref="D7:F7"/>
    <mergeCell ref="G7:G9"/>
    <mergeCell ref="N7:P7"/>
    <mergeCell ref="D8:D9"/>
    <mergeCell ref="E8:F8"/>
    <mergeCell ref="I8:I9"/>
    <mergeCell ref="J8:K8"/>
    <mergeCell ref="N8:N9"/>
    <mergeCell ref="O8:P8"/>
    <mergeCell ref="H7:H9"/>
    <mergeCell ref="I7:K7"/>
    <mergeCell ref="L7:L9"/>
    <mergeCell ref="A11:A13"/>
    <mergeCell ref="A14:A16"/>
    <mergeCell ref="A17:A19"/>
    <mergeCell ref="A20:A22"/>
    <mergeCell ref="A35:A37"/>
    <mergeCell ref="A38:A40"/>
    <mergeCell ref="A32:A34"/>
    <mergeCell ref="A23:A25"/>
    <mergeCell ref="A26:A28"/>
    <mergeCell ref="A29:A31"/>
    <mergeCell ref="A1:P3"/>
    <mergeCell ref="A69:A71"/>
    <mergeCell ref="A72:A74"/>
    <mergeCell ref="A63:A65"/>
    <mergeCell ref="A66:A68"/>
    <mergeCell ref="A53:A55"/>
    <mergeCell ref="A41:A43"/>
    <mergeCell ref="A44:A46"/>
    <mergeCell ref="A47:A49"/>
    <mergeCell ref="A50:A52"/>
    <mergeCell ref="D63:H65"/>
    <mergeCell ref="D66:H68"/>
    <mergeCell ref="D69:H71"/>
    <mergeCell ref="D72:H74"/>
  </mergeCells>
  <printOptions/>
  <pageMargins left="0.7874015748031497" right="0.65" top="0.66" bottom="0.3937007874015748" header="0.48" footer="0.43"/>
  <pageSetup horizontalDpi="600" verticalDpi="600" orientation="landscape" paperSize="9" scale="56" r:id="rId1"/>
  <headerFooter alignWithMargins="0">
    <oddHeader>&amp;Rstr. &amp;P/&amp;N</oddHeader>
  </headerFooter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daniel.prochazka</cp:lastModifiedBy>
  <cp:lastPrinted>2009-11-05T10:20:38Z</cp:lastPrinted>
  <dcterms:created xsi:type="dcterms:W3CDTF">2009-07-30T09:29:05Z</dcterms:created>
  <dcterms:modified xsi:type="dcterms:W3CDTF">2009-11-05T10:20:46Z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