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175" activeTab="0"/>
  </bookViews>
  <sheets>
    <sheet name="Novy fin plan" sheetId="1" r:id="rId1"/>
  </sheets>
  <definedNames/>
  <calcPr fullCalcOnLoad="1"/>
</workbook>
</file>

<file path=xl/sharedStrings.xml><?xml version="1.0" encoding="utf-8"?>
<sst xmlns="http://schemas.openxmlformats.org/spreadsheetml/2006/main" count="182" uniqueCount="33">
  <si>
    <t>opatrenie 2.1.</t>
  </si>
  <si>
    <t>opatrenie 2.2.</t>
  </si>
  <si>
    <t>opatrenie 2.3.</t>
  </si>
  <si>
    <t>opatrenie 2.4.</t>
  </si>
  <si>
    <t>spolu Priorita 2</t>
  </si>
  <si>
    <t>v EUR</t>
  </si>
  <si>
    <t>v SK</t>
  </si>
  <si>
    <t>ERDF</t>
  </si>
  <si>
    <t>ŠR</t>
  </si>
  <si>
    <t>Iné verejné zdroje</t>
  </si>
  <si>
    <t>%</t>
  </si>
  <si>
    <t xml:space="preserve"> Súkromné zdroje</t>
  </si>
  <si>
    <t>Celkové zdroje</t>
  </si>
  <si>
    <t>Celková alokácia na r. 2004-2006</t>
  </si>
  <si>
    <t>Prepočítací kurz</t>
  </si>
  <si>
    <t>Národné</t>
  </si>
  <si>
    <t>zdroje</t>
  </si>
  <si>
    <t>TA pre Program</t>
  </si>
  <si>
    <t>TA pre Prioritu 2</t>
  </si>
  <si>
    <t xml:space="preserve"> </t>
  </si>
  <si>
    <t>z toho</t>
  </si>
  <si>
    <t>LIMITOVANÁ</t>
  </si>
  <si>
    <t>NELIMITOVANÁ</t>
  </si>
  <si>
    <t>Tabuľka č. 3.: Porovnanie doteraz schválených finančných prostriedkov s finančným plánom k 31.10.2006</t>
  </si>
  <si>
    <t>Medzi schválenými projektami z TA je započítaná aj nová TA (11 314 000,- Sk)</t>
  </si>
  <si>
    <t>percentuálne vyjadrenie ja kalkulované z celkových zdrojov</t>
  </si>
  <si>
    <t>Tabuľka č. 4.: Rozdiely medzi starým a novým finančným plánom</t>
  </si>
  <si>
    <t>Tabuľka č. 1.: Pôvodný finančný plán pre OPZI priorita č. 2 na roky 2004-2006</t>
  </si>
  <si>
    <t>Tabuľka č. 3.: Návrh nového finančného plánu pre OPZI priorita č. 2 na roky 2004-2006</t>
  </si>
  <si>
    <t>limitovaná</t>
  </si>
  <si>
    <t>nelimitovaná</t>
  </si>
  <si>
    <t>Príloha č. 4: Prehľad úprav finančného plánu</t>
  </si>
  <si>
    <t>Tabuľka č. 2.: Schválené prostriedky k 25.11.2006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</si>
</sst>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0.0"/>
    <numFmt numFmtId="168" formatCode="#,##0.0"/>
    <numFmt numFmtId="169" formatCode="#,##0\ &quot;Sk&quot;"/>
    <numFmt numFmtId="170" formatCode="#,##0,%"/>
    <numFmt numFmtId="171" formatCode="#,###,%"/>
    <numFmt numFmtId="172" formatCode="#,##0.0000"/>
    <numFmt numFmtId="173" formatCode="#,##0.000"/>
    <numFmt numFmtId="174" formatCode="0.000%"/>
  </numFmts>
  <fonts count="7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3" fontId="4" fillId="0" borderId="0" xfId="0" applyNumberFormat="1" applyFont="1" applyFill="1" applyBorder="1" applyAlignment="1">
      <alignment horizontal="right" wrapText="1"/>
    </xf>
    <xf numFmtId="0" fontId="2" fillId="0" borderId="0" xfId="19" applyFont="1" applyFill="1" applyBorder="1" applyAlignment="1">
      <alignment horizontal="left" wrapText="1"/>
      <protection/>
    </xf>
    <xf numFmtId="0" fontId="2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6" fillId="0" borderId="0" xfId="20" applyNumberFormat="1" applyFont="1" applyFill="1" applyBorder="1" applyAlignment="1">
      <alignment horizontal="right" wrapText="1"/>
    </xf>
    <xf numFmtId="1" fontId="6" fillId="0" borderId="0" xfId="2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center" wrapText="1"/>
    </xf>
    <xf numFmtId="0" fontId="0" fillId="5" borderId="0" xfId="0" applyFill="1" applyAlignment="1">
      <alignment/>
    </xf>
    <xf numFmtId="0" fontId="1" fillId="0" borderId="0" xfId="0" applyFont="1" applyFill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1" fontId="6" fillId="0" borderId="1" xfId="20" applyNumberFormat="1" applyFont="1" applyFill="1" applyBorder="1" applyAlignment="1">
      <alignment horizontal="right" wrapText="1"/>
    </xf>
    <xf numFmtId="1" fontId="6" fillId="0" borderId="1" xfId="20" applyNumberFormat="1" applyFont="1" applyFill="1" applyBorder="1" applyAlignment="1">
      <alignment horizontal="right"/>
    </xf>
    <xf numFmtId="3" fontId="2" fillId="0" borderId="3" xfId="0" applyNumberFormat="1" applyFont="1" applyBorder="1" applyAlignment="1">
      <alignment/>
    </xf>
    <xf numFmtId="0" fontId="2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0" fillId="5" borderId="0" xfId="0" applyFill="1" applyAlignment="1">
      <alignment horizontal="center"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center" wrapText="1"/>
    </xf>
    <xf numFmtId="0" fontId="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1" fillId="6" borderId="0" xfId="0" applyFont="1" applyFill="1" applyBorder="1" applyAlignment="1">
      <alignment/>
    </xf>
    <xf numFmtId="0" fontId="0" fillId="6" borderId="0" xfId="0" applyFill="1" applyBorder="1" applyAlignment="1">
      <alignment horizontal="center"/>
    </xf>
    <xf numFmtId="0" fontId="1" fillId="6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 horizontal="center"/>
    </xf>
    <xf numFmtId="174" fontId="1" fillId="0" borderId="0" xfId="2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4" fillId="0" borderId="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3" fontId="1" fillId="0" borderId="4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/>
    </xf>
    <xf numFmtId="0" fontId="2" fillId="0" borderId="0" xfId="19" applyFont="1" applyFill="1" applyBorder="1" applyAlignment="1">
      <alignment horizontal="left" wrapText="1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Hárok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showGridLines="0" tabSelected="1" zoomScale="85" zoomScaleNormal="85" workbookViewId="0" topLeftCell="A1">
      <selection activeCell="G42" sqref="G42"/>
    </sheetView>
  </sheetViews>
  <sheetFormatPr defaultColWidth="9.00390625" defaultRowHeight="12.75" customHeight="1"/>
  <cols>
    <col min="1" max="2" width="15.25390625" style="0" customWidth="1"/>
    <col min="3" max="3" width="15.375" style="0" customWidth="1"/>
    <col min="4" max="4" width="6.25390625" style="0" customWidth="1"/>
    <col min="5" max="5" width="15.00390625" style="0" customWidth="1"/>
    <col min="6" max="6" width="7.75390625" style="0" customWidth="1"/>
    <col min="7" max="7" width="13.125" style="0" customWidth="1"/>
    <col min="8" max="8" width="6.25390625" style="0" customWidth="1"/>
    <col min="9" max="9" width="13.125" style="0" customWidth="1"/>
    <col min="10" max="10" width="6.25390625" style="0" customWidth="1"/>
    <col min="11" max="11" width="13.125" style="0" customWidth="1"/>
    <col min="12" max="12" width="6.25390625" style="0" customWidth="1"/>
    <col min="13" max="13" width="14.00390625" style="0" customWidth="1"/>
  </cols>
  <sheetData>
    <row r="1" spans="1:12" ht="12.75" customHeight="1">
      <c r="A1" s="112" t="s">
        <v>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2"/>
    </row>
    <row r="2" spans="1:1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s="123" t="s">
        <v>27</v>
      </c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5"/>
    </row>
    <row r="4" spans="1:12" ht="12.75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 customHeight="1">
      <c r="A5" s="125" t="s">
        <v>13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ht="12.75" customHeight="1">
      <c r="A6" s="23" t="s">
        <v>5</v>
      </c>
      <c r="B6" s="24"/>
      <c r="C6" s="24"/>
      <c r="D6" s="24"/>
      <c r="E6" s="44" t="s">
        <v>15</v>
      </c>
      <c r="F6" s="24"/>
      <c r="G6" s="24"/>
      <c r="H6" s="24"/>
      <c r="I6" s="24"/>
      <c r="J6" s="24"/>
      <c r="K6" s="24"/>
      <c r="L6" s="24"/>
    </row>
    <row r="7" spans="1:12" ht="12.75" customHeight="1">
      <c r="A7" s="25"/>
      <c r="B7" s="26" t="s">
        <v>12</v>
      </c>
      <c r="C7" s="27" t="s">
        <v>7</v>
      </c>
      <c r="D7" s="27" t="s">
        <v>10</v>
      </c>
      <c r="E7" s="27" t="s">
        <v>16</v>
      </c>
      <c r="F7" s="27" t="s">
        <v>10</v>
      </c>
      <c r="G7" s="27" t="s">
        <v>8</v>
      </c>
      <c r="H7" s="27" t="s">
        <v>10</v>
      </c>
      <c r="I7" s="27" t="s">
        <v>9</v>
      </c>
      <c r="J7" s="27" t="s">
        <v>10</v>
      </c>
      <c r="K7" s="27" t="s">
        <v>11</v>
      </c>
      <c r="L7" s="27" t="s">
        <v>10</v>
      </c>
    </row>
    <row r="8" spans="1:12" ht="12.75" customHeight="1">
      <c r="A8" s="1" t="s">
        <v>0</v>
      </c>
      <c r="B8" s="6">
        <v>61361514</v>
      </c>
      <c r="C8" s="7">
        <v>46021135</v>
      </c>
      <c r="D8" s="13">
        <f>C8/(B8/100)</f>
        <v>74.999999185157</v>
      </c>
      <c r="E8" s="9">
        <f>G8+I8+K8</f>
        <v>15340379</v>
      </c>
      <c r="F8" s="13">
        <f>E8/(B8/100)</f>
        <v>25.000000814843</v>
      </c>
      <c r="G8" s="8">
        <v>12272303</v>
      </c>
      <c r="H8" s="14">
        <f>G8/(B8/100)</f>
        <v>20.000000325937197</v>
      </c>
      <c r="I8" s="8">
        <v>3068076</v>
      </c>
      <c r="J8" s="14">
        <f>I8/(B8/100)</f>
        <v>5.0000004889057985</v>
      </c>
      <c r="K8" s="9">
        <v>0</v>
      </c>
      <c r="L8" s="13">
        <f>K8/(B8/100)</f>
        <v>0</v>
      </c>
    </row>
    <row r="9" spans="1:12" ht="12.75" customHeight="1">
      <c r="A9" s="1" t="s">
        <v>1</v>
      </c>
      <c r="B9" s="6">
        <v>37682088</v>
      </c>
      <c r="C9" s="7">
        <v>22835345</v>
      </c>
      <c r="D9" s="13">
        <f>C9/(B9/100)</f>
        <v>60.59999912955991</v>
      </c>
      <c r="E9" s="9">
        <f>G9+I9+K9</f>
        <v>14846743</v>
      </c>
      <c r="F9" s="13">
        <f>E9/(B9/100)</f>
        <v>39.40000087044009</v>
      </c>
      <c r="G9" s="8">
        <v>10724323</v>
      </c>
      <c r="H9" s="14">
        <f>G9/(B9/100)</f>
        <v>28.460002004135227</v>
      </c>
      <c r="I9" s="8">
        <v>1205827</v>
      </c>
      <c r="J9" s="14">
        <f>I9/(B9/100)</f>
        <v>3.200000488295659</v>
      </c>
      <c r="K9" s="9">
        <v>2916593</v>
      </c>
      <c r="L9" s="13">
        <f>K9/(B9/100)</f>
        <v>7.739998378009202</v>
      </c>
    </row>
    <row r="10" spans="1:12" ht="12.75" customHeight="1">
      <c r="A10" s="1" t="s">
        <v>2</v>
      </c>
      <c r="B10" s="6">
        <v>36325532</v>
      </c>
      <c r="C10" s="8">
        <v>21817929</v>
      </c>
      <c r="D10" s="13">
        <f>C10/(B10/100)</f>
        <v>60.06224217170446</v>
      </c>
      <c r="E10" s="9">
        <f>G10+I10+K10</f>
        <v>14507603</v>
      </c>
      <c r="F10" s="13">
        <f>E10/(B10/100)</f>
        <v>39.93775782829554</v>
      </c>
      <c r="G10" s="8">
        <v>9096455</v>
      </c>
      <c r="H10" s="14">
        <f>G10/(B10/100)</f>
        <v>25.04149147767471</v>
      </c>
      <c r="I10" s="8">
        <v>1137999</v>
      </c>
      <c r="J10" s="14">
        <f>I10/(B10/100)</f>
        <v>3.1327799961745915</v>
      </c>
      <c r="K10" s="9">
        <v>4273149</v>
      </c>
      <c r="L10" s="13">
        <f>K10/(B10/100)</f>
        <v>11.763486354446233</v>
      </c>
    </row>
    <row r="11" spans="1:12" ht="12.75" customHeight="1">
      <c r="A11" s="1" t="s">
        <v>3</v>
      </c>
      <c r="B11" s="6">
        <v>7626854</v>
      </c>
      <c r="C11" s="9">
        <v>5720141</v>
      </c>
      <c r="D11" s="13">
        <f>C11/(B11/100)</f>
        <v>75.00000655578303</v>
      </c>
      <c r="E11" s="9">
        <f>G11+I11+K11</f>
        <v>1906713</v>
      </c>
      <c r="F11" s="13">
        <f>E11/(B11/100)</f>
        <v>24.999993444216976</v>
      </c>
      <c r="G11" s="10">
        <v>1906713</v>
      </c>
      <c r="H11" s="14">
        <f>G11/(B11/100)</f>
        <v>24.999993444216976</v>
      </c>
      <c r="I11" s="10">
        <v>0</v>
      </c>
      <c r="J11" s="14">
        <f>I11/(B11/100)</f>
        <v>0</v>
      </c>
      <c r="K11" s="9">
        <v>0</v>
      </c>
      <c r="L11" s="13">
        <f>K11/(B11/100)</f>
        <v>0</v>
      </c>
    </row>
    <row r="12" spans="1:12" s="42" customFormat="1" ht="12.75" customHeight="1">
      <c r="A12" s="69" t="s">
        <v>4</v>
      </c>
      <c r="B12" s="70">
        <f>SUM(B8:B11)</f>
        <v>142995988</v>
      </c>
      <c r="C12" s="71">
        <f>SUM(C8:C11)</f>
        <v>96394550</v>
      </c>
      <c r="D12" s="72">
        <f>C12/(B12/100)</f>
        <v>67.4106674936922</v>
      </c>
      <c r="E12" s="73">
        <f>G12+I12+K12</f>
        <v>46601438</v>
      </c>
      <c r="F12" s="74">
        <f>E12/(B12/100)</f>
        <v>32.589332506307805</v>
      </c>
      <c r="G12" s="71">
        <f>SUM(G8:G11)</f>
        <v>33999794</v>
      </c>
      <c r="H12" s="75">
        <f>G12/(B12/100)</f>
        <v>23.776746799357756</v>
      </c>
      <c r="I12" s="71">
        <f>SUM(I8:I11)</f>
        <v>5411902</v>
      </c>
      <c r="J12" s="75">
        <f>I12/(B12/100)</f>
        <v>3.784653035160679</v>
      </c>
      <c r="K12" s="71">
        <f>SUM(K8:K11)</f>
        <v>7189742</v>
      </c>
      <c r="L12" s="72">
        <f>K12/(B12/100)</f>
        <v>5.027932671789365</v>
      </c>
    </row>
    <row r="13" spans="1:12" s="42" customFormat="1" ht="12.75" customHeight="1">
      <c r="A13" s="37"/>
      <c r="B13" s="38"/>
      <c r="C13" s="39"/>
      <c r="D13" s="40"/>
      <c r="E13" s="9"/>
      <c r="F13" s="13"/>
      <c r="G13" s="39"/>
      <c r="H13" s="41"/>
      <c r="I13" s="39"/>
      <c r="J13" s="41"/>
      <c r="K13" s="39"/>
      <c r="L13" s="40"/>
    </row>
    <row r="14" spans="1:12" s="42" customFormat="1" ht="15.75" customHeight="1">
      <c r="A14" s="65" t="s">
        <v>17</v>
      </c>
      <c r="B14" s="66">
        <v>32786432</v>
      </c>
      <c r="C14" s="8">
        <v>24589823</v>
      </c>
      <c r="D14" s="13">
        <f>(C14/B14)*100</f>
        <v>74.99999694995783</v>
      </c>
      <c r="E14" s="9">
        <f>G14+I14+K14</f>
        <v>8196609</v>
      </c>
      <c r="F14" s="13">
        <f>(E14/B14)*100</f>
        <v>25.000003050042164</v>
      </c>
      <c r="G14" s="8">
        <v>8196609</v>
      </c>
      <c r="H14" s="14">
        <f>(G14/B14)*100</f>
        <v>25.000003050042164</v>
      </c>
      <c r="I14" s="8">
        <v>0</v>
      </c>
      <c r="J14" s="14">
        <f>(I14/B14)*100</f>
        <v>0</v>
      </c>
      <c r="K14" s="8">
        <v>0</v>
      </c>
      <c r="L14" s="13">
        <f>(K14/B14)*100</f>
        <v>0</v>
      </c>
    </row>
    <row r="15" spans="1:12" s="42" customFormat="1" ht="12.75" customHeight="1">
      <c r="A15" s="69" t="s">
        <v>18</v>
      </c>
      <c r="B15" s="70">
        <f>C15+G15</f>
        <v>8124477.519199999</v>
      </c>
      <c r="C15" s="71">
        <v>6093358.1394</v>
      </c>
      <c r="D15" s="72">
        <f>(C15/B15)*100</f>
        <v>75.00000000000001</v>
      </c>
      <c r="E15" s="76">
        <f>G15+I15+K15</f>
        <v>2031119.3797999998</v>
      </c>
      <c r="F15" s="72">
        <f>(E15/B15)*100</f>
        <v>25</v>
      </c>
      <c r="G15" s="70">
        <f>(25/75)*C15</f>
        <v>2031119.3797999998</v>
      </c>
      <c r="H15" s="75">
        <f>(G15/B15)*100</f>
        <v>25</v>
      </c>
      <c r="I15" s="71">
        <v>0</v>
      </c>
      <c r="J15" s="75">
        <f>(I15/B15)*100</f>
        <v>0</v>
      </c>
      <c r="K15" s="71">
        <v>0</v>
      </c>
      <c r="L15" s="72">
        <f>(K15/B15)*100</f>
        <v>0</v>
      </c>
    </row>
    <row r="16" spans="1:12" s="42" customFormat="1" ht="12.75" customHeight="1">
      <c r="A16" s="1" t="s">
        <v>20</v>
      </c>
      <c r="B16" s="66"/>
      <c r="C16" s="8"/>
      <c r="D16" s="13"/>
      <c r="E16" s="9"/>
      <c r="F16" s="13"/>
      <c r="G16" s="67"/>
      <c r="H16" s="14"/>
      <c r="I16" s="8"/>
      <c r="J16" s="14"/>
      <c r="K16" s="8"/>
      <c r="L16" s="13"/>
    </row>
    <row r="17" spans="1:12" s="42" customFormat="1" ht="12.75" customHeight="1">
      <c r="A17" s="1" t="s">
        <v>29</v>
      </c>
      <c r="B17" s="66">
        <f>C17+G17</f>
        <v>2956177.6776</v>
      </c>
      <c r="C17" s="8">
        <v>2217133.2582</v>
      </c>
      <c r="D17" s="13">
        <f>(C17/B17)*100</f>
        <v>75</v>
      </c>
      <c r="E17" s="9">
        <f>G17+I17+K17</f>
        <v>739044.4194</v>
      </c>
      <c r="F17" s="13">
        <f>(E17/B17)*100</f>
        <v>25</v>
      </c>
      <c r="G17" s="67">
        <f>(25/75)*C17</f>
        <v>739044.4194</v>
      </c>
      <c r="H17" s="14">
        <f>(G17/B17)*100</f>
        <v>25</v>
      </c>
      <c r="I17" s="8">
        <v>0</v>
      </c>
      <c r="J17" s="14">
        <f>(I17/B17)*100</f>
        <v>0</v>
      </c>
      <c r="K17" s="8">
        <v>0</v>
      </c>
      <c r="L17" s="13">
        <f>(K17/B17)*100</f>
        <v>0</v>
      </c>
    </row>
    <row r="18" spans="1:12" s="42" customFormat="1" ht="12.75" customHeight="1">
      <c r="A18" s="1" t="s">
        <v>30</v>
      </c>
      <c r="B18" s="66">
        <f>C18+G18</f>
        <v>5168299.841599999</v>
      </c>
      <c r="C18" s="8">
        <f>C15-C17</f>
        <v>3876224.8811999997</v>
      </c>
      <c r="D18" s="13">
        <f>(C18/B18)*100</f>
        <v>75.00000000000001</v>
      </c>
      <c r="E18" s="9">
        <f>G18+I18+K18</f>
        <v>1292074.9603999997</v>
      </c>
      <c r="F18" s="13">
        <f>(E18/B18)*100</f>
        <v>25</v>
      </c>
      <c r="G18" s="67">
        <f>(25/75)*C18</f>
        <v>1292074.9603999997</v>
      </c>
      <c r="H18" s="14">
        <f>(G18/B18)*100</f>
        <v>25</v>
      </c>
      <c r="I18" s="8">
        <v>0</v>
      </c>
      <c r="J18" s="14">
        <f>(I18/B18)*100</f>
        <v>0</v>
      </c>
      <c r="K18" s="8">
        <v>0</v>
      </c>
      <c r="L18" s="13">
        <f>(K18/B18)*100</f>
        <v>0</v>
      </c>
    </row>
    <row r="19" spans="1:12" s="42" customFormat="1" ht="12.75" customHeight="1">
      <c r="A19" s="1"/>
      <c r="B19" s="66"/>
      <c r="C19" s="8"/>
      <c r="D19" s="13"/>
      <c r="E19" s="9"/>
      <c r="F19" s="13"/>
      <c r="G19" s="67"/>
      <c r="H19" s="14"/>
      <c r="I19" s="8"/>
      <c r="J19" s="14"/>
      <c r="K19" s="8"/>
      <c r="L19" s="13"/>
    </row>
    <row r="20" spans="1:12" ht="12.75" customHeight="1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3" ht="12.75" customHeight="1">
      <c r="A21" s="23" t="s">
        <v>6</v>
      </c>
      <c r="B21" s="28" t="s">
        <v>14</v>
      </c>
      <c r="C21" s="29">
        <v>38</v>
      </c>
      <c r="D21" s="30"/>
      <c r="E21" s="44" t="s">
        <v>15</v>
      </c>
      <c r="F21" s="30"/>
      <c r="G21" s="30"/>
      <c r="H21" s="30"/>
      <c r="I21" s="30"/>
      <c r="J21" s="30"/>
      <c r="K21" s="30"/>
      <c r="L21" s="30"/>
      <c r="M21" t="s">
        <v>19</v>
      </c>
    </row>
    <row r="22" spans="1:12" ht="12.75" customHeight="1">
      <c r="A22" s="25"/>
      <c r="B22" s="26" t="s">
        <v>12</v>
      </c>
      <c r="C22" s="27" t="s">
        <v>7</v>
      </c>
      <c r="D22" s="27" t="s">
        <v>10</v>
      </c>
      <c r="E22" s="27" t="s">
        <v>16</v>
      </c>
      <c r="F22" s="27" t="s">
        <v>10</v>
      </c>
      <c r="G22" s="27" t="s">
        <v>8</v>
      </c>
      <c r="H22" s="27" t="s">
        <v>10</v>
      </c>
      <c r="I22" s="27" t="s">
        <v>9</v>
      </c>
      <c r="J22" s="27" t="s">
        <v>10</v>
      </c>
      <c r="K22" s="27" t="s">
        <v>11</v>
      </c>
      <c r="L22" s="27" t="s">
        <v>10</v>
      </c>
    </row>
    <row r="23" spans="1:12" ht="12.75" customHeight="1">
      <c r="A23" s="1" t="s">
        <v>0</v>
      </c>
      <c r="B23" s="6">
        <f aca="true" t="shared" si="0" ref="B23:C26">B8*$C$21</f>
        <v>2331737532</v>
      </c>
      <c r="C23" s="6">
        <f t="shared" si="0"/>
        <v>1748803130</v>
      </c>
      <c r="D23" s="45">
        <f>C23/(B23/100)</f>
        <v>74.999999185157</v>
      </c>
      <c r="E23" s="9">
        <f>G23+I23+K23</f>
        <v>582934402</v>
      </c>
      <c r="F23" s="45">
        <f>E23/(B23/100)</f>
        <v>25.000000814843</v>
      </c>
      <c r="G23" s="3">
        <f>G8*$C$21</f>
        <v>466347514</v>
      </c>
      <c r="H23" s="52">
        <f>G23/(B23/100)</f>
        <v>20.000000325937197</v>
      </c>
      <c r="I23" s="3">
        <f>I8*$C$21</f>
        <v>116586888</v>
      </c>
      <c r="J23" s="14">
        <f>I23/(B23/100)</f>
        <v>5.0000004889057985</v>
      </c>
      <c r="K23" s="6">
        <f>K8*$C$21</f>
        <v>0</v>
      </c>
      <c r="L23" s="13">
        <f>K23/(B23/100)</f>
        <v>0</v>
      </c>
    </row>
    <row r="24" spans="1:12" ht="12.75" customHeight="1">
      <c r="A24" s="1" t="s">
        <v>1</v>
      </c>
      <c r="B24" s="6">
        <f t="shared" si="0"/>
        <v>1431919344</v>
      </c>
      <c r="C24" s="6">
        <f t="shared" si="0"/>
        <v>867743110</v>
      </c>
      <c r="D24" s="45">
        <f>C24/(B24/100)</f>
        <v>60.59999912955991</v>
      </c>
      <c r="E24" s="9">
        <f>G24+I24+K24</f>
        <v>564176234</v>
      </c>
      <c r="F24" s="45">
        <f>E24/(B24/100)</f>
        <v>39.40000087044009</v>
      </c>
      <c r="G24" s="3">
        <f>G9*$C$21</f>
        <v>407524274</v>
      </c>
      <c r="H24" s="52">
        <f>G24/(B24/100)</f>
        <v>28.460002004135227</v>
      </c>
      <c r="I24" s="3">
        <f>I9*$C$21</f>
        <v>45821426</v>
      </c>
      <c r="J24" s="14">
        <f>I24/(B24/100)</f>
        <v>3.200000488295659</v>
      </c>
      <c r="K24" s="6">
        <f>K9*$C$21</f>
        <v>110830534</v>
      </c>
      <c r="L24" s="13">
        <f>K24/(B24/100)</f>
        <v>7.739998378009202</v>
      </c>
    </row>
    <row r="25" spans="1:12" ht="12.75" customHeight="1">
      <c r="A25" s="1" t="s">
        <v>2</v>
      </c>
      <c r="B25" s="6">
        <f t="shared" si="0"/>
        <v>1380370216</v>
      </c>
      <c r="C25" s="6">
        <f t="shared" si="0"/>
        <v>829081302</v>
      </c>
      <c r="D25" s="45">
        <f>C25/(B25/100)</f>
        <v>60.06224217170446</v>
      </c>
      <c r="E25" s="9">
        <f>G25+I25+K25</f>
        <v>551288914</v>
      </c>
      <c r="F25" s="45">
        <f>E25/(B25/100)</f>
        <v>39.93775782829554</v>
      </c>
      <c r="G25" s="3">
        <f>G10*$C$21</f>
        <v>345665290</v>
      </c>
      <c r="H25" s="52">
        <f>G25/(B25/100)</f>
        <v>25.04149147767471</v>
      </c>
      <c r="I25" s="3">
        <f>I10*$C$21</f>
        <v>43243962</v>
      </c>
      <c r="J25" s="14">
        <f>I25/(B25/100)</f>
        <v>3.1327799961745915</v>
      </c>
      <c r="K25" s="6">
        <f>K10*$C$21</f>
        <v>162379662</v>
      </c>
      <c r="L25" s="13">
        <f>K25/(B25/100)</f>
        <v>11.763486354446233</v>
      </c>
    </row>
    <row r="26" spans="1:12" ht="12.75" customHeight="1">
      <c r="A26" s="1" t="s">
        <v>3</v>
      </c>
      <c r="B26" s="6">
        <f t="shared" si="0"/>
        <v>289820452</v>
      </c>
      <c r="C26" s="6">
        <f t="shared" si="0"/>
        <v>217365358</v>
      </c>
      <c r="D26" s="45">
        <f>C26/(B26/100)</f>
        <v>75.00000655578303</v>
      </c>
      <c r="E26" s="9">
        <f>G26+I26+K26</f>
        <v>72455094</v>
      </c>
      <c r="F26" s="45">
        <f>E26/(B26/100)</f>
        <v>24.999993444216972</v>
      </c>
      <c r="G26" s="6">
        <f>G11*$C$21</f>
        <v>72455094</v>
      </c>
      <c r="H26" s="14">
        <f>G26/(B26/100)</f>
        <v>24.999993444216972</v>
      </c>
      <c r="I26" s="6">
        <f>I11*$C$21</f>
        <v>0</v>
      </c>
      <c r="J26" s="14">
        <f>I26/(B26/100)</f>
        <v>0</v>
      </c>
      <c r="K26" s="6">
        <f>K11*$C$21</f>
        <v>0</v>
      </c>
      <c r="L26" s="13">
        <f>K26/(B26/100)</f>
        <v>0</v>
      </c>
    </row>
    <row r="27" spans="1:12" s="42" customFormat="1" ht="12.75" customHeight="1">
      <c r="A27" s="69" t="s">
        <v>4</v>
      </c>
      <c r="B27" s="70">
        <f>SUM(B23:B26)</f>
        <v>5433847544</v>
      </c>
      <c r="C27" s="71">
        <f>SUM(C23:C26)</f>
        <v>3662992900</v>
      </c>
      <c r="D27" s="77">
        <f>C27/(B27/100)</f>
        <v>67.4106674936922</v>
      </c>
      <c r="E27" s="71">
        <f>SUM(E23:E26)</f>
        <v>1770854644</v>
      </c>
      <c r="F27" s="77">
        <f>E27/(B27/100)</f>
        <v>32.5893325063078</v>
      </c>
      <c r="G27" s="71">
        <f>SUM(G23:G26)</f>
        <v>1291992172</v>
      </c>
      <c r="H27" s="75">
        <f>G27/(B27/100)</f>
        <v>23.776746799357756</v>
      </c>
      <c r="I27" s="71">
        <f>SUM(I23:I26)</f>
        <v>205652276</v>
      </c>
      <c r="J27" s="75">
        <f>I27/(B27/100)</f>
        <v>3.784653035160679</v>
      </c>
      <c r="K27" s="71">
        <f>SUM(K23:K26)</f>
        <v>273210196</v>
      </c>
      <c r="L27" s="72">
        <f>K27/(B27/100)</f>
        <v>5.027932671789365</v>
      </c>
    </row>
    <row r="28" spans="1:12" s="42" customFormat="1" ht="12.75" customHeight="1">
      <c r="A28" s="37"/>
      <c r="B28" s="38"/>
      <c r="C28" s="39"/>
      <c r="D28" s="51"/>
      <c r="E28" s="48"/>
      <c r="F28" s="51"/>
      <c r="G28" s="39"/>
      <c r="H28" s="41"/>
      <c r="I28" s="39"/>
      <c r="J28" s="41"/>
      <c r="K28" s="39"/>
      <c r="L28" s="40"/>
    </row>
    <row r="29" spans="1:12" s="42" customFormat="1" ht="12.75" customHeight="1">
      <c r="A29" s="65" t="s">
        <v>17</v>
      </c>
      <c r="B29" s="66">
        <f>B14*38</f>
        <v>1245884416</v>
      </c>
      <c r="C29" s="8">
        <f>C14*38</f>
        <v>934413274</v>
      </c>
      <c r="D29" s="13">
        <f>(C29/B29)*100</f>
        <v>74.99999694995783</v>
      </c>
      <c r="E29" s="9">
        <f>E14*38</f>
        <v>311471142</v>
      </c>
      <c r="F29" s="13">
        <f>(E29/B29)*100</f>
        <v>25.000003050042164</v>
      </c>
      <c r="G29" s="8">
        <f>G14*38</f>
        <v>311471142</v>
      </c>
      <c r="H29" s="14">
        <f>(G29/B29)*100</f>
        <v>25.000003050042164</v>
      </c>
      <c r="I29" s="8">
        <v>0</v>
      </c>
      <c r="J29" s="14">
        <f>(I29/B29)*100</f>
        <v>0</v>
      </c>
      <c r="K29" s="8">
        <v>0</v>
      </c>
      <c r="L29" s="13">
        <f>(K29/B29)*100</f>
        <v>0</v>
      </c>
    </row>
    <row r="30" spans="1:13" s="42" customFormat="1" ht="12.75" customHeight="1">
      <c r="A30" s="69" t="s">
        <v>18</v>
      </c>
      <c r="B30" s="70">
        <f>B15*38</f>
        <v>308730145.72959995</v>
      </c>
      <c r="C30" s="71">
        <f>C15*38</f>
        <v>231547609.2972</v>
      </c>
      <c r="D30" s="78">
        <f>(C30/B30)*100</f>
        <v>75.00000000000001</v>
      </c>
      <c r="E30" s="76">
        <f>E15*38</f>
        <v>77182536.43239999</v>
      </c>
      <c r="F30" s="72">
        <f>(E30/B30)*100</f>
        <v>25</v>
      </c>
      <c r="G30" s="71">
        <f>G15*38</f>
        <v>77182536.43239999</v>
      </c>
      <c r="H30" s="75">
        <f>(G30/B30)*100</f>
        <v>25</v>
      </c>
      <c r="I30" s="71">
        <v>0</v>
      </c>
      <c r="J30" s="75">
        <f>(I30/B30)*100</f>
        <v>0</v>
      </c>
      <c r="K30" s="71">
        <v>0</v>
      </c>
      <c r="L30" s="72">
        <f>(K30/B30)*100</f>
        <v>0</v>
      </c>
      <c r="M30" s="42" t="s">
        <v>19</v>
      </c>
    </row>
    <row r="31" spans="1:12" s="42" customFormat="1" ht="12.75" customHeight="1">
      <c r="A31" s="1" t="s">
        <v>20</v>
      </c>
      <c r="B31" s="38"/>
      <c r="C31" s="39"/>
      <c r="D31" s="68"/>
      <c r="E31" s="48"/>
      <c r="F31" s="13"/>
      <c r="G31" s="39"/>
      <c r="H31" s="14"/>
      <c r="I31" s="39"/>
      <c r="J31" s="14"/>
      <c r="K31" s="39"/>
      <c r="L31" s="13"/>
    </row>
    <row r="32" spans="1:12" s="42" customFormat="1" ht="12.75" customHeight="1">
      <c r="A32" s="1" t="s">
        <v>29</v>
      </c>
      <c r="B32" s="66">
        <f>C32+G32</f>
        <v>112334751.74880001</v>
      </c>
      <c r="C32" s="8">
        <f>C17*38</f>
        <v>84251063.8116</v>
      </c>
      <c r="D32" s="68">
        <f>(C32/B32)*100</f>
        <v>74.99999999999999</v>
      </c>
      <c r="E32" s="9">
        <f>G32+I32+K32</f>
        <v>28083687.937200002</v>
      </c>
      <c r="F32" s="13">
        <f>(E32/B32)*100</f>
        <v>25</v>
      </c>
      <c r="G32" s="8">
        <f>G17*38</f>
        <v>28083687.937200002</v>
      </c>
      <c r="H32" s="14">
        <f>(G32/B32)*100</f>
        <v>25</v>
      </c>
      <c r="I32" s="8">
        <v>0</v>
      </c>
      <c r="J32" s="14">
        <f>(I32/B32)*100</f>
        <v>0</v>
      </c>
      <c r="K32" s="8">
        <v>0</v>
      </c>
      <c r="L32" s="13">
        <f>(K32/B32)*100</f>
        <v>0</v>
      </c>
    </row>
    <row r="33" spans="1:12" s="42" customFormat="1" ht="12.75" customHeight="1">
      <c r="A33" s="1" t="s">
        <v>30</v>
      </c>
      <c r="B33" s="66">
        <f>C33+G33</f>
        <v>196395393.98079997</v>
      </c>
      <c r="C33" s="8">
        <f>C18*38</f>
        <v>147296545.4856</v>
      </c>
      <c r="D33" s="68">
        <f>(C33/B33)*100</f>
        <v>75.00000000000001</v>
      </c>
      <c r="E33" s="9">
        <f>G33+I33+K33</f>
        <v>49098848.49519999</v>
      </c>
      <c r="F33" s="13">
        <f>(E33/B33)*100</f>
        <v>25</v>
      </c>
      <c r="G33" s="8">
        <f>G18*38</f>
        <v>49098848.49519999</v>
      </c>
      <c r="H33" s="14">
        <f>(G33/B33)*100</f>
        <v>25</v>
      </c>
      <c r="I33" s="8">
        <v>0</v>
      </c>
      <c r="J33" s="14">
        <f>(I33/B33)*100</f>
        <v>0</v>
      </c>
      <c r="K33" s="8">
        <v>0</v>
      </c>
      <c r="L33" s="13">
        <f>(K33/B33)*100</f>
        <v>0</v>
      </c>
    </row>
    <row r="34" spans="1:12" s="42" customFormat="1" ht="12.75" customHeight="1">
      <c r="A34" s="1"/>
      <c r="B34" s="66"/>
      <c r="C34" s="8"/>
      <c r="D34" s="68"/>
      <c r="E34" s="9"/>
      <c r="F34" s="13"/>
      <c r="G34" s="8"/>
      <c r="H34" s="14"/>
      <c r="I34" s="8"/>
      <c r="J34" s="14"/>
      <c r="K34" s="8"/>
      <c r="L34" s="13"/>
    </row>
    <row r="35" spans="1:12" s="42" customFormat="1" ht="12" customHeight="1">
      <c r="A35" s="37"/>
      <c r="B35" s="38"/>
      <c r="C35" s="39"/>
      <c r="D35" s="40"/>
      <c r="E35" s="48"/>
      <c r="F35" s="40"/>
      <c r="G35" s="39"/>
      <c r="H35" s="41"/>
      <c r="I35" s="39"/>
      <c r="J35" s="41"/>
      <c r="K35" s="39"/>
      <c r="L35" s="40"/>
    </row>
    <row r="36" spans="1:12" ht="12" customHeight="1">
      <c r="A36" s="126" t="s">
        <v>32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</row>
    <row r="37" spans="1:12" ht="12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12" customHeight="1">
      <c r="A38" s="22" t="s">
        <v>6</v>
      </c>
      <c r="B38" s="31"/>
      <c r="C38" s="32"/>
      <c r="D38" s="33"/>
      <c r="E38" s="46" t="s">
        <v>15</v>
      </c>
      <c r="F38" s="33"/>
      <c r="G38" s="33"/>
      <c r="H38" s="33"/>
      <c r="I38" s="33"/>
      <c r="J38" s="33"/>
      <c r="K38" s="33"/>
      <c r="L38" s="33"/>
    </row>
    <row r="39" spans="1:12" ht="12" customHeight="1">
      <c r="A39" s="34"/>
      <c r="B39" s="35" t="s">
        <v>12</v>
      </c>
      <c r="C39" s="36" t="s">
        <v>7</v>
      </c>
      <c r="D39" s="36" t="s">
        <v>10</v>
      </c>
      <c r="E39" s="36" t="s">
        <v>16</v>
      </c>
      <c r="F39" s="36" t="s">
        <v>10</v>
      </c>
      <c r="G39" s="36" t="s">
        <v>8</v>
      </c>
      <c r="H39" s="36" t="s">
        <v>10</v>
      </c>
      <c r="I39" s="36" t="s">
        <v>9</v>
      </c>
      <c r="J39" s="36" t="s">
        <v>10</v>
      </c>
      <c r="K39" s="36" t="s">
        <v>11</v>
      </c>
      <c r="L39" s="36" t="s">
        <v>10</v>
      </c>
    </row>
    <row r="40" spans="1:12" ht="12" customHeight="1">
      <c r="A40" s="1" t="s">
        <v>0</v>
      </c>
      <c r="B40" s="3">
        <f>C40+G40+I40+K40</f>
        <v>2105843126</v>
      </c>
      <c r="C40" s="21">
        <v>1562896081</v>
      </c>
      <c r="D40" s="45">
        <f>C40/(B40/100)</f>
        <v>74.2171181558374</v>
      </c>
      <c r="E40" s="9">
        <f>G40+I40+K40</f>
        <v>542947045</v>
      </c>
      <c r="F40" s="45">
        <f>E40/(B40/100)</f>
        <v>25.782881844162592</v>
      </c>
      <c r="G40" s="7">
        <v>426929355</v>
      </c>
      <c r="H40" s="52">
        <f>G40/(B40/100)</f>
        <v>20.273559304056153</v>
      </c>
      <c r="I40" s="21">
        <v>116017690</v>
      </c>
      <c r="J40" s="14">
        <f>I40/(B40/100)</f>
        <v>5.509322540106437</v>
      </c>
      <c r="K40" s="7">
        <v>0</v>
      </c>
      <c r="L40" s="13">
        <f>K40/(B40/100)</f>
        <v>0</v>
      </c>
    </row>
    <row r="41" spans="1:12" ht="12" customHeight="1">
      <c r="A41" s="1" t="s">
        <v>1</v>
      </c>
      <c r="B41" s="3">
        <f>C41+G41+I41+K41</f>
        <v>2075102567</v>
      </c>
      <c r="C41" s="21">
        <v>866853447</v>
      </c>
      <c r="D41" s="45">
        <f>C41/(B41/100)</f>
        <v>41.77400485091299</v>
      </c>
      <c r="E41" s="9">
        <f>G41+I41+K41</f>
        <v>1208249120</v>
      </c>
      <c r="F41" s="45">
        <f>E41/(B41/100)</f>
        <v>58.225995149087005</v>
      </c>
      <c r="G41" s="7">
        <v>570266700</v>
      </c>
      <c r="H41" s="52">
        <f>G41/(B41/100)</f>
        <v>27.481374129108286</v>
      </c>
      <c r="I41" s="21">
        <v>43767491</v>
      </c>
      <c r="J41" s="14">
        <f>I41/(B41/100)</f>
        <v>2.109172418560263</v>
      </c>
      <c r="K41" s="7">
        <v>594214929</v>
      </c>
      <c r="L41" s="13">
        <f>K41/(B41/100)</f>
        <v>28.635448601418453</v>
      </c>
    </row>
    <row r="42" spans="1:12" ht="12" customHeight="1">
      <c r="A42" s="1" t="s">
        <v>2</v>
      </c>
      <c r="B42" s="3">
        <f>C42+G42+I42+K42</f>
        <v>1607429289</v>
      </c>
      <c r="C42" s="21">
        <v>824064223</v>
      </c>
      <c r="D42" s="45">
        <f>C42/(B42/100)</f>
        <v>51.265970368914935</v>
      </c>
      <c r="E42" s="9">
        <f>G42+I42+K42</f>
        <v>783365066</v>
      </c>
      <c r="F42" s="45">
        <f>E42/(B42/100)</f>
        <v>48.734029631085065</v>
      </c>
      <c r="G42" s="7">
        <v>396459980</v>
      </c>
      <c r="H42" s="52">
        <f>G42/(B42/100)</f>
        <v>24.664225214326052</v>
      </c>
      <c r="I42" s="55">
        <v>34844375</v>
      </c>
      <c r="J42" s="14">
        <f>I42/(B42/100)</f>
        <v>2.1677081062568595</v>
      </c>
      <c r="K42" s="62">
        <v>352060711</v>
      </c>
      <c r="L42" s="13">
        <f>K42/(B42/100)</f>
        <v>21.902096310502152</v>
      </c>
    </row>
    <row r="43" spans="1:12" ht="12" customHeight="1">
      <c r="A43" s="1" t="s">
        <v>3</v>
      </c>
      <c r="B43" s="3">
        <f>C43+G43+I43+K43</f>
        <v>290547395</v>
      </c>
      <c r="C43" s="21">
        <v>217910546</v>
      </c>
      <c r="D43" s="13">
        <f>C43/(B43/100)</f>
        <v>74.99999991395552</v>
      </c>
      <c r="E43" s="9">
        <f>G43+I43+K43</f>
        <v>72636849</v>
      </c>
      <c r="F43" s="13">
        <f>E43/(B43/100)</f>
        <v>25.00000008604448</v>
      </c>
      <c r="G43" s="7">
        <v>72636849</v>
      </c>
      <c r="H43" s="14">
        <f>G43/(B43/100)</f>
        <v>25.00000008604448</v>
      </c>
      <c r="I43" s="21">
        <v>0</v>
      </c>
      <c r="J43" s="14">
        <f>I43/(B43/100)</f>
        <v>0</v>
      </c>
      <c r="K43" s="7">
        <v>0</v>
      </c>
      <c r="L43" s="13">
        <f>K43/(B43/100)</f>
        <v>0</v>
      </c>
    </row>
    <row r="44" spans="1:12" s="42" customFormat="1" ht="12" customHeight="1">
      <c r="A44" s="69" t="s">
        <v>4</v>
      </c>
      <c r="B44" s="79">
        <f>SUM(B40:B43)</f>
        <v>6078922377</v>
      </c>
      <c r="C44" s="71">
        <f>SUM(C40:C43)</f>
        <v>3471724297</v>
      </c>
      <c r="D44" s="72">
        <f>C44/(B44/100)</f>
        <v>57.11085093199241</v>
      </c>
      <c r="E44" s="71">
        <f>SUM(E40:E43)</f>
        <v>2607198080</v>
      </c>
      <c r="F44" s="72">
        <f>E44/(B44/100)</f>
        <v>42.88914906800758</v>
      </c>
      <c r="G44" s="71">
        <f>SUM(G40:G43)</f>
        <v>1466292884</v>
      </c>
      <c r="H44" s="75">
        <f>G44/(B44/100)</f>
        <v>24.12093448581964</v>
      </c>
      <c r="I44" s="71">
        <f>SUM(I40:I43)</f>
        <v>194629556</v>
      </c>
      <c r="J44" s="75">
        <f>I44/(B44/100)</f>
        <v>3.201711486502832</v>
      </c>
      <c r="K44" s="71">
        <f>SUM(K40:K43)</f>
        <v>946275640</v>
      </c>
      <c r="L44" s="72">
        <f>K44/(B44/100)</f>
        <v>15.56650309568511</v>
      </c>
    </row>
    <row r="45" spans="1:12" s="42" customFormat="1" ht="12" customHeight="1">
      <c r="A45" s="37"/>
      <c r="B45" s="43"/>
      <c r="C45" s="39"/>
      <c r="D45" s="72"/>
      <c r="E45" s="39"/>
      <c r="F45" s="72"/>
      <c r="G45" s="39"/>
      <c r="H45" s="75"/>
      <c r="I45" s="39"/>
      <c r="J45" s="75"/>
      <c r="K45" s="39"/>
      <c r="L45" s="72"/>
    </row>
    <row r="46" spans="1:12" s="42" customFormat="1" ht="12" customHeight="1">
      <c r="A46" s="69" t="s">
        <v>18</v>
      </c>
      <c r="B46" s="79">
        <f>C46+G46</f>
        <v>208772875</v>
      </c>
      <c r="C46" s="71">
        <f>C48+C49</f>
        <v>156579656</v>
      </c>
      <c r="D46" s="72">
        <f>C46/(B46/100)</f>
        <v>74.99999988025264</v>
      </c>
      <c r="E46" s="71">
        <f>G46+I46+K46</f>
        <v>52193219</v>
      </c>
      <c r="F46" s="72">
        <f>E46/(B46/100)</f>
        <v>25.00000011974736</v>
      </c>
      <c r="G46" s="71">
        <f>G48+G49</f>
        <v>52193219</v>
      </c>
      <c r="H46" s="75">
        <f>G46/(B46/100)</f>
        <v>25.00000011974736</v>
      </c>
      <c r="I46" s="71">
        <f>I48+I49</f>
        <v>0</v>
      </c>
      <c r="J46" s="75">
        <f>I46/(B46/100)</f>
        <v>0</v>
      </c>
      <c r="K46" s="71">
        <f>K48+K49</f>
        <v>0</v>
      </c>
      <c r="L46" s="72">
        <f>K46/(B46/100)</f>
        <v>0</v>
      </c>
    </row>
    <row r="47" spans="1:12" s="42" customFormat="1" ht="12" customHeight="1">
      <c r="A47" s="1" t="s">
        <v>20</v>
      </c>
      <c r="B47" s="43"/>
      <c r="C47" s="39"/>
      <c r="D47" s="81"/>
      <c r="E47" s="39"/>
      <c r="F47" s="63"/>
      <c r="G47" s="8"/>
      <c r="H47" s="82"/>
      <c r="I47" s="8"/>
      <c r="J47" s="82"/>
      <c r="K47" s="8"/>
      <c r="L47" s="63"/>
    </row>
    <row r="48" spans="1:12" s="42" customFormat="1" ht="12" customHeight="1">
      <c r="A48" s="1" t="s">
        <v>29</v>
      </c>
      <c r="B48" s="80">
        <f>C48+G48</f>
        <v>121708000</v>
      </c>
      <c r="C48" s="8">
        <v>91281000</v>
      </c>
      <c r="D48" s="40">
        <f>C48/(B48/100)</f>
        <v>75</v>
      </c>
      <c r="E48" s="8">
        <f>G48+I48+K48</f>
        <v>30427000</v>
      </c>
      <c r="F48" s="13">
        <f>E48/(B48/100)</f>
        <v>25</v>
      </c>
      <c r="G48" s="8">
        <v>30427000</v>
      </c>
      <c r="H48" s="14">
        <f>G48/(B48/100)</f>
        <v>25</v>
      </c>
      <c r="I48" s="8">
        <v>0</v>
      </c>
      <c r="J48" s="14">
        <f>I48/(B48/100)</f>
        <v>0</v>
      </c>
      <c r="K48" s="8">
        <v>0</v>
      </c>
      <c r="L48" s="13">
        <f>K48/(B48/100)</f>
        <v>0</v>
      </c>
    </row>
    <row r="49" spans="1:12" s="42" customFormat="1" ht="12" customHeight="1">
      <c r="A49" s="1" t="s">
        <v>30</v>
      </c>
      <c r="B49" s="80">
        <f>C49+G49</f>
        <v>87064875</v>
      </c>
      <c r="C49" s="8">
        <v>65298656</v>
      </c>
      <c r="D49" s="40">
        <f>C49/(B49/100)</f>
        <v>74.9999997128578</v>
      </c>
      <c r="E49" s="8">
        <f>G49+I49+K49</f>
        <v>21766219</v>
      </c>
      <c r="F49" s="13">
        <f>E49/(B49/100)</f>
        <v>25.000000287142203</v>
      </c>
      <c r="G49" s="8">
        <v>21766219</v>
      </c>
      <c r="H49" s="14">
        <f>G49/(B49/100)</f>
        <v>25.000000287142203</v>
      </c>
      <c r="I49" s="8">
        <v>0</v>
      </c>
      <c r="J49" s="14">
        <f>I49/(B49/100)</f>
        <v>0</v>
      </c>
      <c r="K49" s="8">
        <v>0</v>
      </c>
      <c r="L49" s="13">
        <f>K49/(B49/100)</f>
        <v>0</v>
      </c>
    </row>
    <row r="50" spans="1:12" s="42" customFormat="1" ht="12.75" customHeight="1">
      <c r="A50" s="1"/>
      <c r="B50" s="80"/>
      <c r="C50" s="8"/>
      <c r="D50" s="13"/>
      <c r="E50" s="8"/>
      <c r="F50" s="13"/>
      <c r="G50" s="8"/>
      <c r="H50" s="14"/>
      <c r="I50" s="8"/>
      <c r="J50" s="14"/>
      <c r="K50" s="8"/>
      <c r="L50" s="13"/>
    </row>
    <row r="51" spans="1:12" s="42" customFormat="1" ht="12.75" customHeight="1" hidden="1">
      <c r="A51" s="37" t="s">
        <v>24</v>
      </c>
      <c r="B51" s="43"/>
      <c r="C51" s="39"/>
      <c r="D51" s="40"/>
      <c r="E51" s="8"/>
      <c r="F51" s="13"/>
      <c r="G51" s="8"/>
      <c r="H51" s="14"/>
      <c r="I51" s="8"/>
      <c r="J51" s="14"/>
      <c r="K51" s="8"/>
      <c r="L51" s="13"/>
    </row>
    <row r="52" spans="1:12" s="42" customFormat="1" ht="12.75" customHeight="1">
      <c r="A52" s="1"/>
      <c r="B52" s="80"/>
      <c r="C52" s="8"/>
      <c r="D52" s="13"/>
      <c r="E52" s="8"/>
      <c r="F52" s="13"/>
      <c r="G52" s="109"/>
      <c r="H52" s="108"/>
      <c r="I52" s="108"/>
      <c r="J52" s="14"/>
      <c r="K52" s="8"/>
      <c r="L52" s="13"/>
    </row>
    <row r="53" spans="1:12" s="42" customFormat="1" ht="12.75" customHeight="1">
      <c r="A53" s="1"/>
      <c r="B53" s="80"/>
      <c r="C53" s="8"/>
      <c r="D53" s="13"/>
      <c r="E53" s="8"/>
      <c r="F53" s="13"/>
      <c r="G53" s="8"/>
      <c r="H53" s="108"/>
      <c r="I53" s="108"/>
      <c r="J53" s="14"/>
      <c r="K53" s="8"/>
      <c r="L53" s="13"/>
    </row>
    <row r="54" spans="1:12" ht="12.75" customHeight="1">
      <c r="A54" s="126" t="s">
        <v>28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</row>
    <row r="55" spans="1:12" ht="12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2" ht="12.75" customHeight="1">
      <c r="A56" s="93" t="s">
        <v>6</v>
      </c>
      <c r="B56" s="94"/>
      <c r="C56" s="95"/>
      <c r="D56" s="96"/>
      <c r="E56" s="97" t="s">
        <v>15</v>
      </c>
      <c r="F56" s="96"/>
      <c r="G56" s="96"/>
      <c r="H56" s="96"/>
      <c r="I56" s="96"/>
      <c r="J56" s="96"/>
      <c r="K56" s="96"/>
      <c r="L56" s="96"/>
    </row>
    <row r="57" spans="1:12" ht="12.75" customHeight="1">
      <c r="A57" s="98"/>
      <c r="B57" s="99" t="s">
        <v>12</v>
      </c>
      <c r="C57" s="100" t="s">
        <v>7</v>
      </c>
      <c r="D57" s="100" t="s">
        <v>10</v>
      </c>
      <c r="E57" s="100" t="s">
        <v>16</v>
      </c>
      <c r="F57" s="100" t="s">
        <v>10</v>
      </c>
      <c r="G57" s="100" t="s">
        <v>8</v>
      </c>
      <c r="H57" s="100" t="s">
        <v>10</v>
      </c>
      <c r="I57" s="100" t="s">
        <v>9</v>
      </c>
      <c r="J57" s="100" t="s">
        <v>10</v>
      </c>
      <c r="K57" s="100" t="s">
        <v>11</v>
      </c>
      <c r="L57" s="100" t="s">
        <v>10</v>
      </c>
    </row>
    <row r="58" spans="1:12" ht="12.75" customHeight="1">
      <c r="A58" s="1" t="s">
        <v>0</v>
      </c>
      <c r="B58" s="3">
        <f>C58+G58+I58+K58</f>
        <v>2331737532</v>
      </c>
      <c r="C58" s="21">
        <f>C23+C104</f>
        <v>1748803130</v>
      </c>
      <c r="D58" s="45">
        <f>C58/(B58/100)</f>
        <v>74.999999185157</v>
      </c>
      <c r="E58" s="9">
        <f>G58+I58+K58</f>
        <v>582934402</v>
      </c>
      <c r="F58" s="45">
        <f>E58/(B58/100)</f>
        <v>25.000000814843</v>
      </c>
      <c r="G58" s="21">
        <f>G23+G104</f>
        <v>466347514</v>
      </c>
      <c r="H58" s="52">
        <f>G58/(B58/100)</f>
        <v>20.000000325937197</v>
      </c>
      <c r="I58" s="21">
        <f>I23+I104</f>
        <v>116586888</v>
      </c>
      <c r="J58" s="14">
        <f>I58/(B58/100)</f>
        <v>5.0000004889057985</v>
      </c>
      <c r="K58" s="21">
        <f>K23+K104</f>
        <v>0</v>
      </c>
      <c r="L58" s="13">
        <f>K58/(B58/100)</f>
        <v>0</v>
      </c>
    </row>
    <row r="59" spans="1:12" ht="12.75" customHeight="1">
      <c r="A59" s="1" t="s">
        <v>1</v>
      </c>
      <c r="B59" s="3">
        <f>C59+G59+I59+K59</f>
        <v>1431919344</v>
      </c>
      <c r="C59" s="21">
        <f>C24+C105</f>
        <v>867743110</v>
      </c>
      <c r="D59" s="45">
        <f>C59/(B59/100)</f>
        <v>60.59999912955991</v>
      </c>
      <c r="E59" s="9">
        <f>G59+I59+K59</f>
        <v>564176234</v>
      </c>
      <c r="F59" s="45">
        <f>E59/(B59/100)</f>
        <v>39.40000087044009</v>
      </c>
      <c r="G59" s="21">
        <f>G24+G105</f>
        <v>407524274</v>
      </c>
      <c r="H59" s="52">
        <f>G59/(B59/100)</f>
        <v>28.460002004135227</v>
      </c>
      <c r="I59" s="21">
        <f>I24+I105</f>
        <v>45821426</v>
      </c>
      <c r="J59" s="14">
        <f>I59/(B59/100)</f>
        <v>3.200000488295659</v>
      </c>
      <c r="K59" s="21">
        <f>K24+K105</f>
        <v>110830534</v>
      </c>
      <c r="L59" s="13">
        <f>K59/(B59/100)</f>
        <v>7.739998378009202</v>
      </c>
    </row>
    <row r="60" spans="1:12" ht="12.75" customHeight="1">
      <c r="A60" s="1" t="s">
        <v>2</v>
      </c>
      <c r="B60" s="3">
        <f>C60+G60+I60+K60</f>
        <v>1433703548.8486018</v>
      </c>
      <c r="C60" s="21">
        <f>C25+C106</f>
        <v>869081302</v>
      </c>
      <c r="D60" s="45">
        <f>C60/(B60/100)</f>
        <v>60.61792221257691</v>
      </c>
      <c r="E60" s="9">
        <f>G60+I60+K60</f>
        <v>564622246.8486017</v>
      </c>
      <c r="F60" s="45">
        <f>E60/(B60/100)</f>
        <v>39.382077787423086</v>
      </c>
      <c r="G60" s="21">
        <f>G25+G106</f>
        <v>358998622.8486017</v>
      </c>
      <c r="H60" s="52">
        <f>G60/(B60/100)</f>
        <v>25.039947982057463</v>
      </c>
      <c r="I60" s="21">
        <f>I25+I106</f>
        <v>43243962</v>
      </c>
      <c r="J60" s="14">
        <f>I60/(B60/100)</f>
        <v>3.0162415399424067</v>
      </c>
      <c r="K60" s="21">
        <f>K25+K106</f>
        <v>162379662</v>
      </c>
      <c r="L60" s="13">
        <f>K60/(B60/100)</f>
        <v>11.325888265423217</v>
      </c>
    </row>
    <row r="61" spans="1:12" ht="12.75" customHeight="1">
      <c r="A61" s="1" t="s">
        <v>3</v>
      </c>
      <c r="B61" s="3">
        <f>C61+G61+I61+K61</f>
        <v>289820452</v>
      </c>
      <c r="C61" s="21">
        <f>C26+C107</f>
        <v>217365358</v>
      </c>
      <c r="D61" s="45">
        <f>C61/(B61/100)</f>
        <v>75.00000655578303</v>
      </c>
      <c r="E61" s="9">
        <f>G61+I61+K61</f>
        <v>72455094</v>
      </c>
      <c r="F61" s="45">
        <f>E61/(B61/100)</f>
        <v>24.999993444216972</v>
      </c>
      <c r="G61" s="21">
        <f>G26+G107</f>
        <v>72455094</v>
      </c>
      <c r="H61" s="52">
        <f>G61/(B61/100)</f>
        <v>24.999993444216972</v>
      </c>
      <c r="I61" s="21">
        <f>I26+I107</f>
        <v>0</v>
      </c>
      <c r="J61" s="14">
        <f>I61/(B61/100)</f>
        <v>0</v>
      </c>
      <c r="K61" s="21">
        <f>K26+K107</f>
        <v>0</v>
      </c>
      <c r="L61" s="13">
        <f>K61/(B61/100)</f>
        <v>0</v>
      </c>
    </row>
    <row r="62" spans="1:12" s="42" customFormat="1" ht="12.75" customHeight="1">
      <c r="A62" s="69" t="s">
        <v>4</v>
      </c>
      <c r="B62" s="79">
        <f>SUM(B58:B61)</f>
        <v>5487180876.848602</v>
      </c>
      <c r="C62" s="71">
        <f>SUM(C58:C61)</f>
        <v>3702992900</v>
      </c>
      <c r="D62" s="72">
        <f>C62/(B62/100)</f>
        <v>67.4844329557932</v>
      </c>
      <c r="E62" s="71">
        <f>SUM(E58:E61)</f>
        <v>1784187976.8486018</v>
      </c>
      <c r="F62" s="72">
        <f>E62/(B62/100)</f>
        <v>32.5155670442068</v>
      </c>
      <c r="G62" s="71">
        <f>SUM(G58:G61)</f>
        <v>1305325504.8486018</v>
      </c>
      <c r="H62" s="75">
        <f>G62/(B62/100)</f>
        <v>23.78863635343248</v>
      </c>
      <c r="I62" s="71">
        <f>SUM(I58:I61)</f>
        <v>205652276</v>
      </c>
      <c r="J62" s="75">
        <f>I62/(B62/100)</f>
        <v>3.747867632132991</v>
      </c>
      <c r="K62" s="71">
        <f>SUM(K58:K61)</f>
        <v>273210196</v>
      </c>
      <c r="L62" s="72">
        <f>K62/(B62/100)</f>
        <v>4.979063058641327</v>
      </c>
    </row>
    <row r="63" spans="1:12" s="42" customFormat="1" ht="12.75" customHeight="1">
      <c r="A63" s="37"/>
      <c r="B63" s="43"/>
      <c r="C63" s="39"/>
      <c r="D63" s="81"/>
      <c r="E63" s="39"/>
      <c r="F63" s="81"/>
      <c r="G63" s="39"/>
      <c r="H63" s="113"/>
      <c r="I63" s="39"/>
      <c r="J63" s="113"/>
      <c r="K63" s="39"/>
      <c r="L63" s="81"/>
    </row>
    <row r="64" spans="1:12" s="42" customFormat="1" ht="15.75" customHeight="1">
      <c r="A64" s="114" t="s">
        <v>17</v>
      </c>
      <c r="B64" s="121">
        <f>C64+G64</f>
        <v>1192551083.1513982</v>
      </c>
      <c r="C64" s="115">
        <f>C29+C110</f>
        <v>894413274</v>
      </c>
      <c r="D64" s="116">
        <f>(C64/B64)*100</f>
        <v>74.99999678306874</v>
      </c>
      <c r="E64" s="117">
        <f>G64+I64+K64</f>
        <v>298137809.1513983</v>
      </c>
      <c r="F64" s="116">
        <f>(E64/B64)*100</f>
        <v>25.000003216931276</v>
      </c>
      <c r="G64" s="115">
        <f>G29+G110</f>
        <v>298137809.1513983</v>
      </c>
      <c r="H64" s="118">
        <f>(G64/B64)*100</f>
        <v>25.000003216931276</v>
      </c>
      <c r="I64" s="115">
        <v>0</v>
      </c>
      <c r="J64" s="118">
        <f>(I64/B64)*100</f>
        <v>0</v>
      </c>
      <c r="K64" s="115">
        <v>0</v>
      </c>
      <c r="L64" s="116">
        <f>(K64/B64)*100</f>
        <v>0</v>
      </c>
    </row>
    <row r="65" spans="1:12" s="42" customFormat="1" ht="12.75" customHeight="1">
      <c r="A65" s="69" t="s">
        <v>18</v>
      </c>
      <c r="B65" s="79">
        <f>C65+G65</f>
        <v>255396812.8809983</v>
      </c>
      <c r="C65" s="71">
        <f>C67+C68</f>
        <v>191547609.2972</v>
      </c>
      <c r="D65" s="72">
        <f>C65/(B65/100)</f>
        <v>74.99999985765338</v>
      </c>
      <c r="E65" s="71">
        <f>G65+I65+K65</f>
        <v>63849203.58379831</v>
      </c>
      <c r="F65" s="72">
        <f>E65/(B65/100)</f>
        <v>25.00000014234662</v>
      </c>
      <c r="G65" s="71">
        <f>G67+G68</f>
        <v>63849203.58379831</v>
      </c>
      <c r="H65" s="75">
        <f>G65/(B65/100)</f>
        <v>25.00000014234662</v>
      </c>
      <c r="I65" s="71">
        <f>I67+I68</f>
        <v>0</v>
      </c>
      <c r="J65" s="75">
        <f>I65/(B65/100)</f>
        <v>0</v>
      </c>
      <c r="K65" s="71">
        <f>K67+K68</f>
        <v>0</v>
      </c>
      <c r="L65" s="72">
        <f>K65/(B65/100)</f>
        <v>0</v>
      </c>
    </row>
    <row r="66" spans="1:12" s="42" customFormat="1" ht="12.75" customHeight="1">
      <c r="A66" s="1" t="s">
        <v>20</v>
      </c>
      <c r="B66" s="43"/>
      <c r="C66" s="39"/>
      <c r="D66" s="81"/>
      <c r="E66" s="39"/>
      <c r="F66" s="63"/>
      <c r="G66" s="8"/>
      <c r="H66" s="82"/>
      <c r="I66" s="8"/>
      <c r="J66" s="82"/>
      <c r="K66" s="8"/>
      <c r="L66" s="63"/>
    </row>
    <row r="67" spans="1:12" s="42" customFormat="1" ht="12.75" customHeight="1">
      <c r="A67" s="1" t="s">
        <v>29</v>
      </c>
      <c r="B67" s="80">
        <f>C67+G67</f>
        <v>112334751.74880001</v>
      </c>
      <c r="C67" s="8">
        <f>C32-C113</f>
        <v>84251063.8116</v>
      </c>
      <c r="D67" s="40">
        <f>C67/(B67/100)</f>
        <v>75</v>
      </c>
      <c r="E67" s="8">
        <f>G67+I67+K67</f>
        <v>28083687.937200002</v>
      </c>
      <c r="F67" s="13">
        <f>E67/(B67/100)</f>
        <v>25.000000000000004</v>
      </c>
      <c r="G67" s="8">
        <f>G32-G113</f>
        <v>28083687.937200002</v>
      </c>
      <c r="H67" s="14">
        <f>G67/(B67/100)</f>
        <v>25.000000000000004</v>
      </c>
      <c r="I67" s="8">
        <v>0</v>
      </c>
      <c r="J67" s="14">
        <f>I67/(B67/100)</f>
        <v>0</v>
      </c>
      <c r="K67" s="8">
        <v>0</v>
      </c>
      <c r="L67" s="13">
        <f>K67/(B67/100)</f>
        <v>0</v>
      </c>
    </row>
    <row r="68" spans="1:12" s="42" customFormat="1" ht="12.75" customHeight="1">
      <c r="A68" s="1" t="s">
        <v>30</v>
      </c>
      <c r="B68" s="80">
        <f>C68+G68</f>
        <v>143062061.1321983</v>
      </c>
      <c r="C68" s="8">
        <f>C33+C114</f>
        <v>107296545.4856</v>
      </c>
      <c r="D68" s="40">
        <f>C68/(B68/100)</f>
        <v>74.9999997458804</v>
      </c>
      <c r="E68" s="8">
        <f>G68+I68+K68</f>
        <v>35765515.64659831</v>
      </c>
      <c r="F68" s="13">
        <f>E68/(B68/100)</f>
        <v>25.0000002541196</v>
      </c>
      <c r="G68" s="8">
        <f>G33+G114</f>
        <v>35765515.64659831</v>
      </c>
      <c r="H68" s="14">
        <f>G68/(B68/100)</f>
        <v>25.0000002541196</v>
      </c>
      <c r="I68" s="8">
        <v>0</v>
      </c>
      <c r="J68" s="14">
        <f>I68/(B68/100)</f>
        <v>0</v>
      </c>
      <c r="K68" s="8">
        <v>0</v>
      </c>
      <c r="L68" s="13">
        <f>K68/(B68/100)</f>
        <v>0</v>
      </c>
    </row>
    <row r="69" spans="1:12" s="103" customFormat="1" ht="12.75" customHeight="1">
      <c r="A69" s="101"/>
      <c r="B69" s="102"/>
      <c r="C69" s="21"/>
      <c r="D69" s="14"/>
      <c r="E69" s="21"/>
      <c r="F69" s="14"/>
      <c r="G69" s="21"/>
      <c r="H69" s="14"/>
      <c r="I69" s="21"/>
      <c r="J69" s="14"/>
      <c r="K69" s="21"/>
      <c r="L69" s="14"/>
    </row>
    <row r="70" spans="1:12" s="103" customFormat="1" ht="12.75" customHeight="1">
      <c r="A70" s="101"/>
      <c r="B70" s="102"/>
      <c r="C70" s="21"/>
      <c r="D70" s="14"/>
      <c r="E70" s="21"/>
      <c r="F70" s="14"/>
      <c r="G70" s="21"/>
      <c r="H70" s="14"/>
      <c r="I70" s="21"/>
      <c r="J70" s="14"/>
      <c r="K70" s="21"/>
      <c r="L70" s="107" t="s">
        <v>25</v>
      </c>
    </row>
    <row r="71" spans="1:12" s="103" customFormat="1" ht="12.75" customHeight="1">
      <c r="A71" s="101"/>
      <c r="B71" s="102"/>
      <c r="C71" s="21"/>
      <c r="D71" s="14"/>
      <c r="E71" s="21"/>
      <c r="F71" s="14"/>
      <c r="G71" s="21"/>
      <c r="H71" s="14"/>
      <c r="I71" s="21"/>
      <c r="J71" s="14"/>
      <c r="K71" s="21"/>
      <c r="L71" s="107"/>
    </row>
    <row r="72" spans="1:12" ht="12.75" customHeight="1">
      <c r="A72" s="93" t="s">
        <v>5</v>
      </c>
      <c r="B72" s="94" t="s">
        <v>14</v>
      </c>
      <c r="C72" s="95">
        <f>C21</f>
        <v>38</v>
      </c>
      <c r="D72" s="96"/>
      <c r="E72" s="97" t="s">
        <v>15</v>
      </c>
      <c r="F72" s="96"/>
      <c r="G72" s="96"/>
      <c r="H72" s="96"/>
      <c r="I72" s="96"/>
      <c r="J72" s="96"/>
      <c r="K72" s="96"/>
      <c r="L72" s="96"/>
    </row>
    <row r="73" spans="1:12" ht="12.75" customHeight="1">
      <c r="A73" s="98"/>
      <c r="B73" s="99" t="s">
        <v>12</v>
      </c>
      <c r="C73" s="100" t="s">
        <v>7</v>
      </c>
      <c r="D73" s="100" t="s">
        <v>10</v>
      </c>
      <c r="E73" s="100" t="s">
        <v>16</v>
      </c>
      <c r="F73" s="100" t="s">
        <v>10</v>
      </c>
      <c r="G73" s="100" t="s">
        <v>8</v>
      </c>
      <c r="H73" s="100" t="s">
        <v>10</v>
      </c>
      <c r="I73" s="100" t="s">
        <v>9</v>
      </c>
      <c r="J73" s="100" t="s">
        <v>10</v>
      </c>
      <c r="K73" s="100" t="s">
        <v>11</v>
      </c>
      <c r="L73" s="100" t="s">
        <v>10</v>
      </c>
    </row>
    <row r="74" spans="1:13" ht="12.75" customHeight="1">
      <c r="A74" s="1" t="s">
        <v>0</v>
      </c>
      <c r="B74" s="3">
        <f>C74+G74+I74+K74</f>
        <v>61361514</v>
      </c>
      <c r="C74" s="21">
        <f>C58/$C$21</f>
        <v>46021135</v>
      </c>
      <c r="D74" s="45">
        <f>C74/(B74/100)</f>
        <v>74.999999185157</v>
      </c>
      <c r="E74" s="9">
        <f>G74+I74+K74</f>
        <v>15340379</v>
      </c>
      <c r="F74" s="45">
        <f>E74/(B74/100)</f>
        <v>25.000000814843</v>
      </c>
      <c r="G74" s="21">
        <f>G58/$C$21</f>
        <v>12272303</v>
      </c>
      <c r="H74" s="52">
        <f>G74/(B74/100)</f>
        <v>20.000000325937197</v>
      </c>
      <c r="I74" s="21">
        <f>I58/$C$21</f>
        <v>3068076</v>
      </c>
      <c r="J74" s="14">
        <f>I74/(B74/100)</f>
        <v>5.0000004889057985</v>
      </c>
      <c r="K74" s="21">
        <f>K58/$C$21</f>
        <v>0</v>
      </c>
      <c r="L74" s="13">
        <f>K74/(B74/100)</f>
        <v>0</v>
      </c>
      <c r="M74" s="53"/>
    </row>
    <row r="75" spans="1:13" ht="12.75" customHeight="1">
      <c r="A75" s="1" t="s">
        <v>1</v>
      </c>
      <c r="B75" s="3">
        <f>C75+G75+I75+K75</f>
        <v>37682088</v>
      </c>
      <c r="C75" s="21">
        <f>C59/$C$21</f>
        <v>22835345</v>
      </c>
      <c r="D75" s="45">
        <f>C75/(B75/100)</f>
        <v>60.59999912955991</v>
      </c>
      <c r="E75" s="9">
        <f>G75+I75+K75</f>
        <v>14846743</v>
      </c>
      <c r="F75" s="45">
        <f>E75/(B75/100)</f>
        <v>39.40000087044009</v>
      </c>
      <c r="G75" s="21">
        <f>G59/$C$21</f>
        <v>10724323</v>
      </c>
      <c r="H75" s="52">
        <f>G75/(B75/100)</f>
        <v>28.460002004135227</v>
      </c>
      <c r="I75" s="21">
        <f>I59/$C$21</f>
        <v>1205827</v>
      </c>
      <c r="J75" s="14">
        <f>I75/(B75/100)</f>
        <v>3.200000488295659</v>
      </c>
      <c r="K75" s="21">
        <f>K59/$C$21</f>
        <v>2916593</v>
      </c>
      <c r="L75" s="13">
        <f>K75/(B75/100)</f>
        <v>7.739998378009202</v>
      </c>
      <c r="M75" s="53"/>
    </row>
    <row r="76" spans="1:13" ht="12.75" customHeight="1">
      <c r="A76" s="1" t="s">
        <v>2</v>
      </c>
      <c r="B76" s="3">
        <f>C76+G76+I76+K76</f>
        <v>37729040.75917373</v>
      </c>
      <c r="C76" s="21">
        <f>C60/$C$21</f>
        <v>22870560.57894737</v>
      </c>
      <c r="D76" s="45">
        <f>C76/(B76/100)</f>
        <v>60.617922212576914</v>
      </c>
      <c r="E76" s="9">
        <f>G76+I76+K76</f>
        <v>14858480.180226361</v>
      </c>
      <c r="F76" s="45">
        <f>E76/(B76/100)</f>
        <v>39.38207778742309</v>
      </c>
      <c r="G76" s="21">
        <f>G60/$C$21</f>
        <v>9447332.180226361</v>
      </c>
      <c r="H76" s="52">
        <f>G76/(B76/100)</f>
        <v>25.039947982057466</v>
      </c>
      <c r="I76" s="21">
        <f>I60/$C$21</f>
        <v>1137999</v>
      </c>
      <c r="J76" s="14">
        <f>I76/(B76/100)</f>
        <v>3.0162415399424067</v>
      </c>
      <c r="K76" s="21">
        <f>K60/$C$21</f>
        <v>4273149</v>
      </c>
      <c r="L76" s="13">
        <f>K76/(B76/100)</f>
        <v>11.325888265423217</v>
      </c>
      <c r="M76" s="53"/>
    </row>
    <row r="77" spans="1:13" ht="12.75" customHeight="1">
      <c r="A77" s="1" t="s">
        <v>3</v>
      </c>
      <c r="B77" s="3">
        <f>C77+G77+I77+K77</f>
        <v>7626854</v>
      </c>
      <c r="C77" s="21">
        <f>C61/$C$21</f>
        <v>5720141</v>
      </c>
      <c r="D77" s="13">
        <f>C77/(B77/100)</f>
        <v>75.00000655578303</v>
      </c>
      <c r="E77" s="9">
        <f>G77+I77+K77</f>
        <v>1906713</v>
      </c>
      <c r="F77" s="13">
        <f>E77/(B77/100)</f>
        <v>24.999993444216976</v>
      </c>
      <c r="G77" s="21">
        <f>G61/$C$21</f>
        <v>1906713</v>
      </c>
      <c r="H77" s="14">
        <f>G77/(B77/100)</f>
        <v>24.999993444216976</v>
      </c>
      <c r="I77" s="21">
        <f>I61/$C$21</f>
        <v>0</v>
      </c>
      <c r="J77" s="14">
        <f>I77/(B77/100)</f>
        <v>0</v>
      </c>
      <c r="K77" s="21">
        <f>K61/$C$21</f>
        <v>0</v>
      </c>
      <c r="L77" s="13">
        <f>K77/(B77/100)</f>
        <v>0</v>
      </c>
      <c r="M77" s="53"/>
    </row>
    <row r="78" spans="1:13" s="42" customFormat="1" ht="12.75" customHeight="1">
      <c r="A78" s="69" t="s">
        <v>4</v>
      </c>
      <c r="B78" s="79">
        <f>SUM(B74:B77)</f>
        <v>144399496.75917372</v>
      </c>
      <c r="C78" s="71">
        <f>SUM(C74:C77)</f>
        <v>97447181.57894737</v>
      </c>
      <c r="D78" s="72">
        <f>C78/(B78/100)</f>
        <v>67.4844329557932</v>
      </c>
      <c r="E78" s="71">
        <f>SUM(E74:E77)</f>
        <v>46952315.18022636</v>
      </c>
      <c r="F78" s="72">
        <f>E78/(B78/100)</f>
        <v>32.515567044206804</v>
      </c>
      <c r="G78" s="71">
        <f>SUM(G74:G77)</f>
        <v>34350671.18022636</v>
      </c>
      <c r="H78" s="75">
        <f>G78/(B78/100)</f>
        <v>23.788636353432487</v>
      </c>
      <c r="I78" s="71">
        <f>SUM(I74:I77)</f>
        <v>5411902</v>
      </c>
      <c r="J78" s="75">
        <f>I78/(B78/100)</f>
        <v>3.7478676321329916</v>
      </c>
      <c r="K78" s="71">
        <f>SUM(K74:K77)</f>
        <v>7189742</v>
      </c>
      <c r="L78" s="72">
        <f>K78/(B78/100)</f>
        <v>4.979063058641328</v>
      </c>
      <c r="M78" s="110"/>
    </row>
    <row r="79" spans="1:13" s="42" customFormat="1" ht="12.75" customHeight="1">
      <c r="A79" s="37"/>
      <c r="B79" s="43"/>
      <c r="C79" s="39"/>
      <c r="D79" s="81"/>
      <c r="E79" s="39"/>
      <c r="F79" s="81"/>
      <c r="G79" s="39"/>
      <c r="H79" s="113"/>
      <c r="I79" s="39"/>
      <c r="J79" s="113"/>
      <c r="K79" s="39"/>
      <c r="L79" s="81"/>
      <c r="M79" s="110"/>
    </row>
    <row r="80" spans="1:12" s="42" customFormat="1" ht="15.75" customHeight="1">
      <c r="A80" s="114" t="s">
        <v>17</v>
      </c>
      <c r="B80" s="121">
        <f>C80+G80</f>
        <v>31382923.24082627</v>
      </c>
      <c r="C80" s="21">
        <f>C64/$C$21</f>
        <v>23537191.42105263</v>
      </c>
      <c r="D80" s="116">
        <f>(C80/B80)*100</f>
        <v>74.99999678306872</v>
      </c>
      <c r="E80" s="117">
        <f>G80+I80+K80</f>
        <v>7845731.81977364</v>
      </c>
      <c r="F80" s="116">
        <f>(E80/B80)*100</f>
        <v>25.000003216931272</v>
      </c>
      <c r="G80" s="21">
        <f>G64/$C$21</f>
        <v>7845731.81977364</v>
      </c>
      <c r="H80" s="118">
        <f>(G80/B80)*100</f>
        <v>25.000003216931272</v>
      </c>
      <c r="I80" s="115">
        <v>0</v>
      </c>
      <c r="J80" s="118">
        <f>(I80/B80)*100</f>
        <v>0</v>
      </c>
      <c r="K80" s="115">
        <v>0</v>
      </c>
      <c r="L80" s="116">
        <f>(K80/B80)*100</f>
        <v>0</v>
      </c>
    </row>
    <row r="81" spans="1:13" s="42" customFormat="1" ht="12.75" customHeight="1">
      <c r="A81" s="69" t="s">
        <v>18</v>
      </c>
      <c r="B81" s="79">
        <f>C81+G81</f>
        <v>6720968.760026271</v>
      </c>
      <c r="C81" s="71">
        <f>C83+C84</f>
        <v>5040726.560452632</v>
      </c>
      <c r="D81" s="72">
        <f>C81/(B81/100)</f>
        <v>74.99999985765338</v>
      </c>
      <c r="E81" s="71">
        <f>G81+I81+K81</f>
        <v>1680242.1995736398</v>
      </c>
      <c r="F81" s="72">
        <f>E81/(B81/100)</f>
        <v>25.00000014234662</v>
      </c>
      <c r="G81" s="71">
        <f>G83+G84</f>
        <v>1680242.1995736398</v>
      </c>
      <c r="H81" s="75">
        <f>G81/(B81/100)</f>
        <v>25.00000014234662</v>
      </c>
      <c r="I81" s="71">
        <f>I83+I84</f>
        <v>0</v>
      </c>
      <c r="J81" s="75">
        <f>I81/(B81/100)</f>
        <v>0</v>
      </c>
      <c r="K81" s="71">
        <f>K83+K84</f>
        <v>0</v>
      </c>
      <c r="L81" s="72">
        <f>K81/(B81/100)</f>
        <v>0</v>
      </c>
      <c r="M81" s="110"/>
    </row>
    <row r="82" spans="1:13" s="42" customFormat="1" ht="12.75" customHeight="1">
      <c r="A82" s="1" t="s">
        <v>20</v>
      </c>
      <c r="B82" s="43"/>
      <c r="C82" s="39"/>
      <c r="D82" s="81"/>
      <c r="E82" s="39"/>
      <c r="F82" s="63"/>
      <c r="G82" s="8"/>
      <c r="H82" s="82"/>
      <c r="I82" s="8"/>
      <c r="J82" s="82"/>
      <c r="K82" s="8"/>
      <c r="L82" s="63"/>
      <c r="M82" s="110"/>
    </row>
    <row r="83" spans="1:13" s="42" customFormat="1" ht="12.75" customHeight="1">
      <c r="A83" s="1" t="s">
        <v>29</v>
      </c>
      <c r="B83" s="80">
        <f>C83+G83</f>
        <v>2956177.6776</v>
      </c>
      <c r="C83" s="21">
        <f>C67/$C$21</f>
        <v>2217133.2582</v>
      </c>
      <c r="D83" s="40">
        <f>C83/(B83/100)</f>
        <v>75</v>
      </c>
      <c r="E83" s="8">
        <f>G83+I83+K83</f>
        <v>739044.4194</v>
      </c>
      <c r="F83" s="13">
        <f>E83/(B83/100)</f>
        <v>25</v>
      </c>
      <c r="G83" s="21">
        <f>G67/$C$21</f>
        <v>739044.4194</v>
      </c>
      <c r="H83" s="14">
        <f>G83/(B83/100)</f>
        <v>25</v>
      </c>
      <c r="I83" s="8">
        <v>0</v>
      </c>
      <c r="J83" s="14">
        <f>I83/(B83/100)</f>
        <v>0</v>
      </c>
      <c r="K83" s="8">
        <v>0</v>
      </c>
      <c r="L83" s="13">
        <f>K83/(B83/100)</f>
        <v>0</v>
      </c>
      <c r="M83" s="110"/>
    </row>
    <row r="84" spans="1:13" s="42" customFormat="1" ht="12.75" customHeight="1">
      <c r="A84" s="1" t="s">
        <v>30</v>
      </c>
      <c r="B84" s="80">
        <f>C84+G84</f>
        <v>3764791.0824262714</v>
      </c>
      <c r="C84" s="21">
        <f>C68/$C$21</f>
        <v>2823593.3022526316</v>
      </c>
      <c r="D84" s="40">
        <f>C84/(B84/100)</f>
        <v>74.9999997458804</v>
      </c>
      <c r="E84" s="8">
        <f>G84+I84+K84</f>
        <v>941197.7801736398</v>
      </c>
      <c r="F84" s="13">
        <f>E84/(B84/100)</f>
        <v>25.0000002541196</v>
      </c>
      <c r="G84" s="21">
        <f>G68/$C$21</f>
        <v>941197.7801736398</v>
      </c>
      <c r="H84" s="14">
        <f>G84/(B84/100)</f>
        <v>25.0000002541196</v>
      </c>
      <c r="I84" s="8">
        <v>0</v>
      </c>
      <c r="J84" s="14">
        <f>I84/(B84/100)</f>
        <v>0</v>
      </c>
      <c r="K84" s="8">
        <v>0</v>
      </c>
      <c r="L84" s="13">
        <f>K84/(B84/100)</f>
        <v>0</v>
      </c>
      <c r="M84" s="110"/>
    </row>
    <row r="85" spans="1:12" s="103" customFormat="1" ht="12.75" customHeight="1">
      <c r="A85" s="101"/>
      <c r="B85" s="102"/>
      <c r="C85" s="21"/>
      <c r="D85" s="14"/>
      <c r="E85" s="21"/>
      <c r="F85" s="14"/>
      <c r="G85" s="21"/>
      <c r="H85" s="14"/>
      <c r="I85" s="21"/>
      <c r="J85" s="14"/>
      <c r="K85" s="21"/>
      <c r="L85" s="14"/>
    </row>
    <row r="86" spans="1:12" s="103" customFormat="1" ht="12.75" customHeight="1">
      <c r="A86" s="101"/>
      <c r="B86" s="102"/>
      <c r="C86" s="21"/>
      <c r="D86" s="14"/>
      <c r="E86" s="21"/>
      <c r="F86" s="14"/>
      <c r="G86" s="21"/>
      <c r="H86" s="14"/>
      <c r="I86" s="21"/>
      <c r="J86" s="14"/>
      <c r="K86" s="21"/>
      <c r="L86" s="107" t="s">
        <v>25</v>
      </c>
    </row>
    <row r="87" spans="1:12" s="103" customFormat="1" ht="12.75" customHeight="1">
      <c r="A87" s="101"/>
      <c r="B87" s="102"/>
      <c r="C87" s="21"/>
      <c r="D87" s="14"/>
      <c r="E87" s="21"/>
      <c r="F87" s="14"/>
      <c r="G87" s="21"/>
      <c r="H87" s="14"/>
      <c r="I87" s="21"/>
      <c r="J87" s="14"/>
      <c r="K87" s="21"/>
      <c r="L87" s="107"/>
    </row>
    <row r="88" spans="1:12" s="103" customFormat="1" ht="12.75" customHeight="1">
      <c r="A88" s="101"/>
      <c r="B88" s="102"/>
      <c r="C88" s="21"/>
      <c r="D88" s="14"/>
      <c r="E88" s="21"/>
      <c r="F88" s="14"/>
      <c r="G88" s="21"/>
      <c r="H88" s="14"/>
      <c r="I88" s="21"/>
      <c r="J88" s="14"/>
      <c r="K88" s="21"/>
      <c r="L88" s="107"/>
    </row>
    <row r="89" spans="1:12" s="103" customFormat="1" ht="12.75" customHeight="1">
      <c r="A89" s="101"/>
      <c r="B89" s="102"/>
      <c r="C89" s="21"/>
      <c r="D89" s="14"/>
      <c r="E89" s="21"/>
      <c r="F89" s="14"/>
      <c r="G89" s="21"/>
      <c r="H89" s="14"/>
      <c r="I89" s="21"/>
      <c r="J89" s="14"/>
      <c r="K89" s="21"/>
      <c r="L89" s="107"/>
    </row>
    <row r="90" spans="1:12" s="103" customFormat="1" ht="12.75" customHeight="1">
      <c r="A90" s="101"/>
      <c r="B90" s="102"/>
      <c r="C90" s="21"/>
      <c r="D90" s="14"/>
      <c r="E90" s="21"/>
      <c r="F90" s="14"/>
      <c r="G90" s="21"/>
      <c r="H90" s="14"/>
      <c r="I90" s="21"/>
      <c r="J90" s="14"/>
      <c r="K90" s="21"/>
      <c r="L90" s="107"/>
    </row>
    <row r="91" spans="1:12" s="103" customFormat="1" ht="12.75" customHeight="1">
      <c r="A91" s="101"/>
      <c r="B91" s="102"/>
      <c r="C91" s="21"/>
      <c r="D91" s="14"/>
      <c r="E91" s="21"/>
      <c r="F91" s="14"/>
      <c r="G91" s="21"/>
      <c r="H91" s="14"/>
      <c r="I91" s="21"/>
      <c r="J91" s="14"/>
      <c r="K91" s="21"/>
      <c r="L91" s="107"/>
    </row>
    <row r="92" spans="1:12" s="103" customFormat="1" ht="12.75" customHeight="1">
      <c r="A92" s="101"/>
      <c r="B92" s="102"/>
      <c r="C92" s="21"/>
      <c r="D92" s="14"/>
      <c r="E92" s="21"/>
      <c r="F92" s="14"/>
      <c r="G92" s="21"/>
      <c r="H92" s="14"/>
      <c r="I92" s="21"/>
      <c r="J92" s="14"/>
      <c r="K92" s="21"/>
      <c r="L92" s="107"/>
    </row>
    <row r="93" spans="1:12" s="103" customFormat="1" ht="12.75" customHeight="1">
      <c r="A93" s="101"/>
      <c r="B93" s="102"/>
      <c r="C93" s="21"/>
      <c r="D93" s="14"/>
      <c r="E93" s="21"/>
      <c r="F93" s="14"/>
      <c r="G93" s="21"/>
      <c r="H93" s="14"/>
      <c r="I93" s="21"/>
      <c r="J93" s="14"/>
      <c r="K93" s="21"/>
      <c r="L93" s="107"/>
    </row>
    <row r="94" spans="1:12" s="103" customFormat="1" ht="12.75" customHeight="1">
      <c r="A94" s="101"/>
      <c r="B94" s="102"/>
      <c r="C94" s="21"/>
      <c r="D94" s="14"/>
      <c r="E94" s="21"/>
      <c r="F94" s="14"/>
      <c r="G94" s="21"/>
      <c r="H94" s="14"/>
      <c r="I94" s="21"/>
      <c r="J94" s="14"/>
      <c r="K94" s="21"/>
      <c r="L94" s="107"/>
    </row>
    <row r="95" spans="1:12" s="103" customFormat="1" ht="12.75" customHeight="1">
      <c r="A95" s="101"/>
      <c r="B95" s="102"/>
      <c r="C95" s="21"/>
      <c r="D95" s="14"/>
      <c r="E95" s="21"/>
      <c r="F95" s="14"/>
      <c r="G95" s="21"/>
      <c r="H95" s="14"/>
      <c r="I95" s="21"/>
      <c r="J95" s="14"/>
      <c r="K95" s="21"/>
      <c r="L95" s="107"/>
    </row>
    <row r="96" spans="1:12" s="103" customFormat="1" ht="12.75" customHeight="1">
      <c r="A96" s="101"/>
      <c r="B96" s="102"/>
      <c r="C96" s="21"/>
      <c r="D96" s="14"/>
      <c r="E96" s="21"/>
      <c r="F96" s="14"/>
      <c r="G96" s="21"/>
      <c r="H96" s="14"/>
      <c r="I96" s="21"/>
      <c r="J96" s="14"/>
      <c r="K96" s="21"/>
      <c r="L96" s="107"/>
    </row>
    <row r="97" spans="1:12" s="103" customFormat="1" ht="12.75" customHeight="1">
      <c r="A97" s="101"/>
      <c r="B97" s="102"/>
      <c r="C97" s="21"/>
      <c r="D97" s="14"/>
      <c r="E97" s="21"/>
      <c r="F97" s="14"/>
      <c r="G97" s="21"/>
      <c r="H97" s="14"/>
      <c r="I97" s="21"/>
      <c r="J97" s="14"/>
      <c r="K97" s="21"/>
      <c r="L97" s="107"/>
    </row>
    <row r="98" spans="1:12" s="103" customFormat="1" ht="12.75" customHeight="1">
      <c r="A98" s="101"/>
      <c r="B98" s="102"/>
      <c r="C98" s="21"/>
      <c r="D98" s="14"/>
      <c r="E98" s="21"/>
      <c r="F98" s="14"/>
      <c r="G98" s="21"/>
      <c r="H98" s="14"/>
      <c r="I98" s="21"/>
      <c r="J98" s="14"/>
      <c r="K98" s="21"/>
      <c r="L98" s="107"/>
    </row>
    <row r="99" spans="1:12" s="103" customFormat="1" ht="12.75" customHeight="1">
      <c r="A99" s="101"/>
      <c r="B99" s="102"/>
      <c r="C99" s="21"/>
      <c r="D99" s="14"/>
      <c r="E99" s="21"/>
      <c r="F99" s="14"/>
      <c r="G99" s="21"/>
      <c r="H99" s="14"/>
      <c r="I99" s="21"/>
      <c r="J99" s="14"/>
      <c r="K99" s="21"/>
      <c r="L99" s="107"/>
    </row>
    <row r="100" spans="1:12" ht="12.75" customHeight="1">
      <c r="A100" s="122" t="s">
        <v>26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5"/>
    </row>
    <row r="101" spans="1:12" ht="12.7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5"/>
    </row>
    <row r="102" spans="1:12" ht="12.75" customHeight="1">
      <c r="A102" s="20" t="s">
        <v>6</v>
      </c>
      <c r="B102" s="18"/>
      <c r="C102" s="19"/>
      <c r="D102" s="17"/>
      <c r="E102" s="47" t="s">
        <v>15</v>
      </c>
      <c r="F102" s="17"/>
      <c r="G102" s="17"/>
      <c r="H102" s="17"/>
      <c r="I102" s="17"/>
      <c r="J102" s="17"/>
      <c r="K102" s="17"/>
      <c r="L102" s="17"/>
    </row>
    <row r="103" spans="1:12" ht="12.75" customHeight="1">
      <c r="A103" s="15"/>
      <c r="B103" s="119" t="s">
        <v>12</v>
      </c>
      <c r="C103" s="16" t="s">
        <v>7</v>
      </c>
      <c r="D103" s="16"/>
      <c r="E103" s="16" t="s">
        <v>16</v>
      </c>
      <c r="F103" s="16"/>
      <c r="G103" s="16" t="s">
        <v>8</v>
      </c>
      <c r="H103" s="16"/>
      <c r="I103" s="16" t="s">
        <v>9</v>
      </c>
      <c r="J103" s="16"/>
      <c r="K103" s="16" t="s">
        <v>11</v>
      </c>
      <c r="L103" s="16"/>
    </row>
    <row r="104" spans="1:12" ht="12.75" customHeight="1">
      <c r="A104" s="1" t="s">
        <v>0</v>
      </c>
      <c r="B104" s="3">
        <f>C104+G104+I104+K104</f>
        <v>0</v>
      </c>
      <c r="C104" s="21">
        <v>0</v>
      </c>
      <c r="D104" s="60" t="e">
        <f>C104/(C7/100)</f>
        <v>#VALUE!</v>
      </c>
      <c r="E104" s="9">
        <f>G104+I104+K104</f>
        <v>0</v>
      </c>
      <c r="F104" s="60" t="e">
        <f>E104/(E7/100)</f>
        <v>#VALUE!</v>
      </c>
      <c r="G104" s="21">
        <v>0</v>
      </c>
      <c r="H104" s="61" t="e">
        <f>G104/(G7/100)</f>
        <v>#VALUE!</v>
      </c>
      <c r="I104" s="21">
        <v>0</v>
      </c>
      <c r="J104" s="61" t="e">
        <f>I104/(I7/100)</f>
        <v>#VALUE!</v>
      </c>
      <c r="K104" s="21">
        <v>0</v>
      </c>
      <c r="L104" s="60"/>
    </row>
    <row r="105" spans="1:12" ht="12.75" customHeight="1">
      <c r="A105" s="1" t="s">
        <v>1</v>
      </c>
      <c r="B105" s="3">
        <f>C105+G105+I105+K105</f>
        <v>0</v>
      </c>
      <c r="C105" s="21">
        <v>0</v>
      </c>
      <c r="D105" s="60">
        <f>C105/(C8/100)</f>
        <v>0</v>
      </c>
      <c r="E105" s="9">
        <f>G105+I105+K105</f>
        <v>0</v>
      </c>
      <c r="F105" s="60">
        <f>E105/(E8/100)</f>
        <v>0</v>
      </c>
      <c r="G105" s="21">
        <v>0</v>
      </c>
      <c r="H105" s="61">
        <f>G105/(G8/100)</f>
        <v>0</v>
      </c>
      <c r="I105" s="21">
        <v>0</v>
      </c>
      <c r="J105" s="61">
        <f>I105/(I8/100)</f>
        <v>0</v>
      </c>
      <c r="K105" s="21">
        <v>0</v>
      </c>
      <c r="L105" s="60" t="e">
        <f>K105/(K8/100)</f>
        <v>#DIV/0!</v>
      </c>
    </row>
    <row r="106" spans="1:12" ht="12.75" customHeight="1">
      <c r="A106" s="1" t="s">
        <v>2</v>
      </c>
      <c r="B106" s="3">
        <f>C106+G106+I106+K106</f>
        <v>53333332.8486017</v>
      </c>
      <c r="C106" s="21">
        <v>40000000</v>
      </c>
      <c r="D106" s="60">
        <f>C106/(C9/100)</f>
        <v>175.1670491512171</v>
      </c>
      <c r="E106" s="9">
        <f>G106+I106+K106</f>
        <v>13333332.8486017</v>
      </c>
      <c r="F106" s="60">
        <f>E106/(E9/100)</f>
        <v>89.80645013254221</v>
      </c>
      <c r="G106" s="21">
        <v>13333332.8486017</v>
      </c>
      <c r="H106" s="61">
        <f>G106/(G9/100)</f>
        <v>124.32796782232036</v>
      </c>
      <c r="I106" s="21">
        <v>0</v>
      </c>
      <c r="J106" s="61">
        <f>I106/(I9/100)</f>
        <v>0</v>
      </c>
      <c r="K106" s="21">
        <v>0</v>
      </c>
      <c r="L106" s="60">
        <f>K106/(K9/100)</f>
        <v>0</v>
      </c>
    </row>
    <row r="107" spans="1:12" ht="12.75" customHeight="1">
      <c r="A107" s="1" t="s">
        <v>3</v>
      </c>
      <c r="B107" s="3">
        <f>C107+G107+I107+K107</f>
        <v>0</v>
      </c>
      <c r="C107" s="21">
        <v>0</v>
      </c>
      <c r="D107" s="60">
        <f>C107/(C10/100)</f>
        <v>0</v>
      </c>
      <c r="E107" s="9">
        <f>G107+I107+K107</f>
        <v>0</v>
      </c>
      <c r="F107" s="60">
        <f>E107/(E10/100)</f>
        <v>0</v>
      </c>
      <c r="G107" s="21">
        <v>0</v>
      </c>
      <c r="H107" s="61">
        <f>G107/(G10/100)</f>
        <v>0</v>
      </c>
      <c r="I107" s="21">
        <v>0</v>
      </c>
      <c r="J107" s="61"/>
      <c r="K107" s="21">
        <v>0</v>
      </c>
      <c r="L107" s="60"/>
    </row>
    <row r="108" spans="1:12" s="42" customFormat="1" ht="12.75" customHeight="1">
      <c r="A108" s="69" t="s">
        <v>4</v>
      </c>
      <c r="B108" s="79">
        <f>SUM(B104:B107)</f>
        <v>53333332.8486017</v>
      </c>
      <c r="C108" s="71">
        <f>SUM(C104:C107)</f>
        <v>40000000</v>
      </c>
      <c r="D108" s="84">
        <f>C108/(C11/100)</f>
        <v>699.2834617188632</v>
      </c>
      <c r="E108" s="71">
        <f>SUM(E104:E107)</f>
        <v>13333332.8486017</v>
      </c>
      <c r="F108" s="84">
        <f>E108/(E11/100)</f>
        <v>699.2836807952586</v>
      </c>
      <c r="G108" s="71">
        <f>SUM(G104:G107)</f>
        <v>13333332.8486017</v>
      </c>
      <c r="H108" s="85">
        <f>G108/(G11/100)</f>
        <v>699.2836807952586</v>
      </c>
      <c r="I108" s="71">
        <f>SUM(I104:I107)</f>
        <v>0</v>
      </c>
      <c r="J108" s="85" t="e">
        <f>I108/(I11/100)</f>
        <v>#DIV/0!</v>
      </c>
      <c r="K108" s="71">
        <f>SUM(K104:K107)</f>
        <v>0</v>
      </c>
      <c r="L108" s="84" t="e">
        <f>K108/(K11/100)</f>
        <v>#DIV/0!</v>
      </c>
    </row>
    <row r="109" spans="1:12" ht="12.75" customHeight="1">
      <c r="A109" s="58"/>
      <c r="B109" s="58"/>
      <c r="C109" s="58"/>
      <c r="D109" s="58"/>
      <c r="E109" s="58"/>
      <c r="F109" s="57"/>
      <c r="G109" s="58"/>
      <c r="H109" s="57"/>
      <c r="I109" s="58"/>
      <c r="J109" s="59"/>
      <c r="K109" s="58"/>
      <c r="L109" s="58"/>
    </row>
    <row r="110" spans="1:13" s="42" customFormat="1" ht="15.75" customHeight="1">
      <c r="A110" s="114" t="s">
        <v>17</v>
      </c>
      <c r="B110" s="56">
        <f>C110+G110+I110+K110</f>
        <v>-53333332.848601684</v>
      </c>
      <c r="C110" s="21">
        <f>C111</f>
        <v>-40000000</v>
      </c>
      <c r="D110"/>
      <c r="E110" s="9">
        <f>G110+I110+K110</f>
        <v>-13333332.848601684</v>
      </c>
      <c r="F110"/>
      <c r="G110" s="21">
        <f>G111</f>
        <v>-13333332.848601684</v>
      </c>
      <c r="H110"/>
      <c r="I110" s="115">
        <v>0</v>
      </c>
      <c r="J110" s="118"/>
      <c r="K110" s="115">
        <v>0</v>
      </c>
      <c r="L110" s="116"/>
      <c r="M110" s="110"/>
    </row>
    <row r="111" spans="1:12" ht="12.75" customHeight="1">
      <c r="A111" s="69" t="s">
        <v>18</v>
      </c>
      <c r="B111" s="83">
        <f>C111+G111+I111+K111</f>
        <v>-53333332.848601684</v>
      </c>
      <c r="C111" s="83">
        <f>C113+C114</f>
        <v>-40000000</v>
      </c>
      <c r="D111" s="54"/>
      <c r="E111" s="83">
        <f>E113+E114</f>
        <v>-13333332.848601684</v>
      </c>
      <c r="F111" s="54"/>
      <c r="G111" s="83">
        <f>G113+G114</f>
        <v>-13333332.848601684</v>
      </c>
      <c r="H111" s="54"/>
      <c r="I111" s="54">
        <f>I113+I114</f>
        <v>0</v>
      </c>
      <c r="J111" s="54"/>
      <c r="K111" s="54">
        <f>K113+K114</f>
        <v>0</v>
      </c>
      <c r="L111" s="54"/>
    </row>
    <row r="112" ht="12.75" customHeight="1">
      <c r="A112" s="1" t="s">
        <v>20</v>
      </c>
    </row>
    <row r="113" spans="1:11" ht="12.75" customHeight="1">
      <c r="A113" s="1" t="s">
        <v>29</v>
      </c>
      <c r="B113" s="56">
        <f>C113+G113+I113+K113</f>
        <v>0</v>
      </c>
      <c r="C113" s="21">
        <v>0</v>
      </c>
      <c r="E113" s="9">
        <f>G113+I113+K113</f>
        <v>0</v>
      </c>
      <c r="G113" s="21">
        <v>0</v>
      </c>
      <c r="I113">
        <v>0</v>
      </c>
      <c r="K113">
        <v>0</v>
      </c>
    </row>
    <row r="114" spans="1:11" ht="12.75" customHeight="1">
      <c r="A114" s="1" t="s">
        <v>30</v>
      </c>
      <c r="B114" s="56">
        <f>C114+G114+I114+K114</f>
        <v>-53333332.848601684</v>
      </c>
      <c r="C114" s="21">
        <v>-40000000</v>
      </c>
      <c r="E114" s="9">
        <f>G114+I114+K114</f>
        <v>-13333332.848601684</v>
      </c>
      <c r="G114" s="21">
        <v>-13333332.848601684</v>
      </c>
      <c r="I114">
        <v>0</v>
      </c>
      <c r="K114">
        <v>0</v>
      </c>
    </row>
    <row r="115" spans="1:12" s="103" customFormat="1" ht="12.75" customHeight="1">
      <c r="A115" s="101"/>
      <c r="B115" s="102"/>
      <c r="C115" s="21"/>
      <c r="D115" s="14"/>
      <c r="E115" s="21"/>
      <c r="F115" s="14"/>
      <c r="G115" s="21"/>
      <c r="H115" s="14"/>
      <c r="I115" s="21"/>
      <c r="J115" s="14"/>
      <c r="K115" s="21"/>
      <c r="L115" s="107"/>
    </row>
    <row r="116" spans="1:12" ht="12.7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5"/>
    </row>
    <row r="117" spans="1:12" ht="12.75" customHeight="1">
      <c r="A117" s="20" t="s">
        <v>5</v>
      </c>
      <c r="B117" s="18"/>
      <c r="C117" s="19"/>
      <c r="D117" s="17"/>
      <c r="E117" s="47" t="s">
        <v>15</v>
      </c>
      <c r="F117" s="17"/>
      <c r="G117" s="17"/>
      <c r="H117" s="17"/>
      <c r="I117" s="17"/>
      <c r="J117" s="17"/>
      <c r="K117" s="17"/>
      <c r="L117" s="17"/>
    </row>
    <row r="118" spans="1:12" ht="12.75" customHeight="1">
      <c r="A118" s="15"/>
      <c r="B118" s="119" t="s">
        <v>12</v>
      </c>
      <c r="C118" s="16" t="s">
        <v>7</v>
      </c>
      <c r="D118" s="16"/>
      <c r="E118" s="16" t="s">
        <v>16</v>
      </c>
      <c r="F118" s="16"/>
      <c r="G118" s="16" t="s">
        <v>8</v>
      </c>
      <c r="H118" s="16"/>
      <c r="I118" s="16" t="s">
        <v>9</v>
      </c>
      <c r="J118" s="16"/>
      <c r="K118" s="16" t="s">
        <v>11</v>
      </c>
      <c r="L118" s="16"/>
    </row>
    <row r="119" spans="1:12" ht="12.75" customHeight="1">
      <c r="A119" s="1" t="s">
        <v>0</v>
      </c>
      <c r="B119" s="3">
        <f>C119+G119+I119+K119</f>
        <v>0</v>
      </c>
      <c r="C119" s="21">
        <f>C104/$C$21</f>
        <v>0</v>
      </c>
      <c r="D119" s="60" t="e">
        <f>C119/(C22/100)</f>
        <v>#VALUE!</v>
      </c>
      <c r="E119" s="9">
        <f>G119+I119+K119</f>
        <v>0</v>
      </c>
      <c r="F119" s="60" t="e">
        <f>E119/(E22/100)</f>
        <v>#VALUE!</v>
      </c>
      <c r="G119" s="21">
        <f>G104/$C$21</f>
        <v>0</v>
      </c>
      <c r="H119" s="61" t="e">
        <f>G119/(G22/100)</f>
        <v>#VALUE!</v>
      </c>
      <c r="I119" s="21">
        <f>I104/$C$21</f>
        <v>0</v>
      </c>
      <c r="J119" s="61" t="e">
        <f>I119/(I22/100)</f>
        <v>#VALUE!</v>
      </c>
      <c r="K119" s="21">
        <f>K104/$C$21</f>
        <v>0</v>
      </c>
      <c r="L119" s="60"/>
    </row>
    <row r="120" spans="1:12" ht="12.75" customHeight="1">
      <c r="A120" s="1" t="s">
        <v>1</v>
      </c>
      <c r="B120" s="3">
        <f>C120+G120+I120+K120</f>
        <v>0</v>
      </c>
      <c r="C120" s="21">
        <f>C105/$C$21</f>
        <v>0</v>
      </c>
      <c r="D120" s="60">
        <f>C120/(C23/100)</f>
        <v>0</v>
      </c>
      <c r="E120" s="9">
        <f>G120+I120+K120</f>
        <v>0</v>
      </c>
      <c r="F120" s="60">
        <f>E120/(E23/100)</f>
        <v>0</v>
      </c>
      <c r="G120" s="21">
        <f>G105/$C$21</f>
        <v>0</v>
      </c>
      <c r="H120" s="61">
        <f>G120/(G23/100)</f>
        <v>0</v>
      </c>
      <c r="I120" s="21">
        <f>I105/$C$21</f>
        <v>0</v>
      </c>
      <c r="J120" s="61">
        <f>I120/(I23/100)</f>
        <v>0</v>
      </c>
      <c r="K120" s="21">
        <f>K105/$C$21</f>
        <v>0</v>
      </c>
      <c r="L120" s="60" t="e">
        <f>K120/(K23/100)</f>
        <v>#DIV/0!</v>
      </c>
    </row>
    <row r="121" spans="1:12" ht="12.75" customHeight="1">
      <c r="A121" s="1" t="s">
        <v>2</v>
      </c>
      <c r="B121" s="3">
        <f>C121+G121+I121+K121</f>
        <v>1403508.759173729</v>
      </c>
      <c r="C121" s="21">
        <f>C106/$C$21</f>
        <v>1052631.5789473683</v>
      </c>
      <c r="D121" s="60">
        <f>C121/(C24/100)</f>
        <v>0.1213068207418401</v>
      </c>
      <c r="E121" s="9">
        <f>G121+I121+K121</f>
        <v>350877.18022636056</v>
      </c>
      <c r="F121" s="60">
        <f>E121/(E24/100)</f>
        <v>0.06219283250176053</v>
      </c>
      <c r="G121" s="21">
        <f>G106/$C$21</f>
        <v>350877.18022636056</v>
      </c>
      <c r="H121" s="61">
        <f>G121/(G24/100)</f>
        <v>0.08609970070797808</v>
      </c>
      <c r="I121" s="21">
        <f>I106/$C$21</f>
        <v>0</v>
      </c>
      <c r="J121" s="61">
        <f>I121/(I24/100)</f>
        <v>0</v>
      </c>
      <c r="K121" s="21">
        <f>K106/$C$21</f>
        <v>0</v>
      </c>
      <c r="L121" s="60">
        <f>K121/(K24/100)</f>
        <v>0</v>
      </c>
    </row>
    <row r="122" spans="1:12" ht="12.75" customHeight="1">
      <c r="A122" s="1" t="s">
        <v>3</v>
      </c>
      <c r="B122" s="3">
        <f>C122+G122+I122+K122</f>
        <v>0</v>
      </c>
      <c r="C122" s="21">
        <f>C107/$C$21</f>
        <v>0</v>
      </c>
      <c r="D122" s="60">
        <f>C122/(C25/100)</f>
        <v>0</v>
      </c>
      <c r="E122" s="9">
        <f>G122+I122+K122</f>
        <v>0</v>
      </c>
      <c r="F122" s="60">
        <f>E122/(E25/100)</f>
        <v>0</v>
      </c>
      <c r="G122" s="21">
        <f>G107/$C$21</f>
        <v>0</v>
      </c>
      <c r="H122" s="61">
        <f>G122/(G25/100)</f>
        <v>0</v>
      </c>
      <c r="I122" s="21">
        <f>I107/$C$21</f>
        <v>0</v>
      </c>
      <c r="J122" s="61"/>
      <c r="K122" s="21">
        <f>K107/$C$21</f>
        <v>0</v>
      </c>
      <c r="L122" s="60"/>
    </row>
    <row r="123" spans="1:12" s="42" customFormat="1" ht="12.75" customHeight="1">
      <c r="A123" s="69" t="s">
        <v>4</v>
      </c>
      <c r="B123" s="79">
        <f>SUM(B119:B122)</f>
        <v>1403508.759173729</v>
      </c>
      <c r="C123" s="71">
        <f>SUM(C119:C122)</f>
        <v>1052631.5789473683</v>
      </c>
      <c r="D123" s="84">
        <f>C123/(C26/100)</f>
        <v>0.4842683252900714</v>
      </c>
      <c r="E123" s="71">
        <f>SUM(E119:E122)</f>
        <v>350877.18022636056</v>
      </c>
      <c r="F123" s="84">
        <f>E123/(E26/100)</f>
        <v>0.48426847700502684</v>
      </c>
      <c r="G123" s="71">
        <f>SUM(G119:G122)</f>
        <v>350877.18022636056</v>
      </c>
      <c r="H123" s="85">
        <f>G123/(G26/100)</f>
        <v>0.48426847700502684</v>
      </c>
      <c r="I123" s="71">
        <f>SUM(I119:I122)</f>
        <v>0</v>
      </c>
      <c r="J123" s="85" t="e">
        <f>I123/(I26/100)</f>
        <v>#DIV/0!</v>
      </c>
      <c r="K123" s="71">
        <f>SUM(K119:K122)</f>
        <v>0</v>
      </c>
      <c r="L123" s="84" t="e">
        <f>K123/(K26/100)</f>
        <v>#DIV/0!</v>
      </c>
    </row>
    <row r="124" spans="1:12" ht="12.75" customHeight="1">
      <c r="A124" s="58"/>
      <c r="B124" s="58"/>
      <c r="C124" s="58"/>
      <c r="D124" s="58"/>
      <c r="E124" s="58"/>
      <c r="F124" s="57"/>
      <c r="G124" s="58"/>
      <c r="H124" s="57"/>
      <c r="I124" s="58"/>
      <c r="J124" s="59"/>
      <c r="K124" s="58"/>
      <c r="L124" s="58"/>
    </row>
    <row r="125" spans="1:13" s="42" customFormat="1" ht="15.75" customHeight="1">
      <c r="A125" s="114" t="s">
        <v>17</v>
      </c>
      <c r="B125" s="56">
        <f>C125+G125+I125+K125</f>
        <v>-1403508.7591737285</v>
      </c>
      <c r="C125" s="21">
        <f>C126</f>
        <v>-1052631.5789473683</v>
      </c>
      <c r="D125"/>
      <c r="E125" s="9">
        <f>G125+I125+K125</f>
        <v>-350877.1802263601</v>
      </c>
      <c r="F125"/>
      <c r="G125" s="21">
        <f>G126</f>
        <v>-350877.1802263601</v>
      </c>
      <c r="H125"/>
      <c r="I125" s="115">
        <v>0</v>
      </c>
      <c r="J125" s="118">
        <f>(I125/B125)*100</f>
        <v>0</v>
      </c>
      <c r="K125" s="115">
        <v>0</v>
      </c>
      <c r="L125" s="116">
        <f>(K125/B125)*100</f>
        <v>0</v>
      </c>
      <c r="M125" s="110"/>
    </row>
    <row r="126" spans="1:12" ht="12.75" customHeight="1">
      <c r="A126" s="69" t="s">
        <v>18</v>
      </c>
      <c r="B126" s="83">
        <f>C126+G126+I126+K126</f>
        <v>-1403508.7591737285</v>
      </c>
      <c r="C126" s="83">
        <f>C128+C129</f>
        <v>-1052631.5789473683</v>
      </c>
      <c r="D126" s="54"/>
      <c r="E126" s="83">
        <f>E128+E129</f>
        <v>-350877.1802263601</v>
      </c>
      <c r="F126" s="54"/>
      <c r="G126" s="83">
        <f>G128+G129</f>
        <v>-350877.1802263601</v>
      </c>
      <c r="H126" s="54"/>
      <c r="I126" s="54">
        <f>I128+I129</f>
        <v>0</v>
      </c>
      <c r="J126" s="54"/>
      <c r="K126" s="54">
        <f>K128+K129</f>
        <v>0</v>
      </c>
      <c r="L126" s="54"/>
    </row>
    <row r="127" ht="12.75" customHeight="1">
      <c r="A127" s="1" t="s">
        <v>20</v>
      </c>
    </row>
    <row r="128" spans="1:11" ht="12.75" customHeight="1">
      <c r="A128" s="1" t="s">
        <v>29</v>
      </c>
      <c r="B128" s="56">
        <f>C128+G128+I128+K128</f>
        <v>0</v>
      </c>
      <c r="C128" s="21">
        <f>C113/$C$21</f>
        <v>0</v>
      </c>
      <c r="E128" s="56">
        <f>E31-E47</f>
        <v>0</v>
      </c>
      <c r="G128" s="21">
        <f>G113/$C$21</f>
        <v>0</v>
      </c>
      <c r="I128">
        <v>0</v>
      </c>
      <c r="K128">
        <v>0</v>
      </c>
    </row>
    <row r="129" spans="1:11" ht="12.75" customHeight="1">
      <c r="A129" s="1" t="s">
        <v>30</v>
      </c>
      <c r="B129" s="56">
        <f>C129+G129+I129+K129</f>
        <v>-1403508.7591737285</v>
      </c>
      <c r="C129" s="21">
        <f>C114/$C$21</f>
        <v>-1052631.5789473683</v>
      </c>
      <c r="E129" s="9">
        <f>G129+I129+K129</f>
        <v>-350877.1802263601</v>
      </c>
      <c r="G129" s="21">
        <f>G114/$C$21</f>
        <v>-350877.1802263601</v>
      </c>
      <c r="I129">
        <v>0</v>
      </c>
      <c r="K129">
        <v>0</v>
      </c>
    </row>
    <row r="130" spans="1:7" ht="12.75" customHeight="1">
      <c r="A130" s="1"/>
      <c r="B130" s="56"/>
      <c r="C130" s="21"/>
      <c r="E130" s="56"/>
      <c r="G130" s="21"/>
    </row>
    <row r="131" spans="1:12" s="103" customFormat="1" ht="12.75" customHeight="1" hidden="1">
      <c r="A131" s="104"/>
      <c r="B131" s="105"/>
      <c r="C131" s="106"/>
      <c r="D131" s="41"/>
      <c r="E131" s="107"/>
      <c r="F131" s="41"/>
      <c r="G131" s="106"/>
      <c r="H131" s="41"/>
      <c r="I131" s="106"/>
      <c r="J131" s="41"/>
      <c r="K131" s="106"/>
      <c r="L131" s="41"/>
    </row>
    <row r="132" spans="1:12" ht="12.75" customHeight="1" hidden="1">
      <c r="A132" s="122" t="s">
        <v>23</v>
      </c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5"/>
    </row>
    <row r="133" spans="1:12" ht="12.75" customHeight="1" hidden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5"/>
    </row>
    <row r="134" spans="1:12" ht="12.75" customHeight="1" hidden="1">
      <c r="A134" s="87" t="s">
        <v>6</v>
      </c>
      <c r="B134" s="88"/>
      <c r="C134" s="89"/>
      <c r="D134" s="64"/>
      <c r="E134" s="90" t="s">
        <v>15</v>
      </c>
      <c r="F134" s="64"/>
      <c r="G134" s="64"/>
      <c r="H134" s="64"/>
      <c r="I134" s="64"/>
      <c r="J134" s="64"/>
      <c r="K134" s="64"/>
      <c r="L134" s="64"/>
    </row>
    <row r="135" spans="1:12" ht="12.75" customHeight="1" hidden="1">
      <c r="A135" s="91"/>
      <c r="B135" s="120" t="s">
        <v>12</v>
      </c>
      <c r="C135" s="92" t="s">
        <v>7</v>
      </c>
      <c r="D135" s="92"/>
      <c r="E135" s="92" t="s">
        <v>16</v>
      </c>
      <c r="F135" s="92"/>
      <c r="G135" s="92" t="s">
        <v>8</v>
      </c>
      <c r="H135" s="92"/>
      <c r="I135" s="92" t="s">
        <v>9</v>
      </c>
      <c r="J135" s="92"/>
      <c r="K135" s="92" t="s">
        <v>11</v>
      </c>
      <c r="L135" s="92"/>
    </row>
    <row r="136" spans="1:12" ht="12.75" customHeight="1" hidden="1">
      <c r="A136" s="1" t="s">
        <v>0</v>
      </c>
      <c r="B136" s="3">
        <f>C136+G136+I136+K136</f>
        <v>225894406</v>
      </c>
      <c r="C136" s="21">
        <f>C23-C40</f>
        <v>185907049</v>
      </c>
      <c r="D136" s="60">
        <f>C136/(C23/100)</f>
        <v>10.630530435978805</v>
      </c>
      <c r="E136" s="9">
        <f>G136+I136+K136</f>
        <v>39987357</v>
      </c>
      <c r="F136" s="60">
        <f>E136/(E23/100)</f>
        <v>6.859666690249652</v>
      </c>
      <c r="G136" s="21">
        <f>G23-G40</f>
        <v>39418159</v>
      </c>
      <c r="H136" s="61">
        <f>G136/(G23/100)</f>
        <v>8.452529029671208</v>
      </c>
      <c r="I136" s="55">
        <f>I23-I40</f>
        <v>569198</v>
      </c>
      <c r="J136" s="61">
        <f>I136/(I23/100)</f>
        <v>0.4882178517364663</v>
      </c>
      <c r="K136" s="55">
        <f>K23-K40</f>
        <v>0</v>
      </c>
      <c r="L136" s="60"/>
    </row>
    <row r="137" spans="1:12" ht="12.75" customHeight="1" hidden="1">
      <c r="A137" s="1" t="s">
        <v>1</v>
      </c>
      <c r="B137" s="3">
        <f>C137+G137+I137+K137</f>
        <v>-643183223</v>
      </c>
      <c r="C137" s="21">
        <f>C24-C41</f>
        <v>889663</v>
      </c>
      <c r="D137" s="60">
        <f>C137/(C24/100)</f>
        <v>0.10252608055856531</v>
      </c>
      <c r="E137" s="9">
        <f>G137+I137+K137</f>
        <v>-644072886</v>
      </c>
      <c r="F137" s="60">
        <f>E137/(E24/100)</f>
        <v>-114.16164793641414</v>
      </c>
      <c r="G137" s="21">
        <f>G24-G41</f>
        <v>-162742426</v>
      </c>
      <c r="H137" s="61">
        <f>G137/(G24/100)</f>
        <v>-39.93441283941775</v>
      </c>
      <c r="I137" s="55">
        <f>I24-I41</f>
        <v>2053935</v>
      </c>
      <c r="J137" s="61">
        <f>I137/(I24/100)</f>
        <v>4.482477258564585</v>
      </c>
      <c r="K137" s="55">
        <f>K24-K41</f>
        <v>-483384395</v>
      </c>
      <c r="L137" s="60">
        <f>K137/(K24/100)</f>
        <v>-436.14731207556935</v>
      </c>
    </row>
    <row r="138" spans="1:12" ht="12.75" customHeight="1" hidden="1">
      <c r="A138" s="1" t="s">
        <v>2</v>
      </c>
      <c r="B138" s="3">
        <f>C138+G138+I138+K138</f>
        <v>-227059073</v>
      </c>
      <c r="C138" s="21">
        <f>C25-C42</f>
        <v>5017079</v>
      </c>
      <c r="D138" s="60">
        <f>C138/(C25/100)</f>
        <v>0.6051371545706382</v>
      </c>
      <c r="E138" s="9">
        <f>G138+I138+K138</f>
        <v>-232076152</v>
      </c>
      <c r="F138" s="60">
        <f>E138/(E25/100)</f>
        <v>-42.097010497838525</v>
      </c>
      <c r="G138" s="21">
        <f>G25-G42</f>
        <v>-50794690</v>
      </c>
      <c r="H138" s="61">
        <f>G138/(G25/100)</f>
        <v>-14.694761513370349</v>
      </c>
      <c r="I138" s="55">
        <f>I25-I42</f>
        <v>8399587</v>
      </c>
      <c r="J138" s="61">
        <f>I138/(I25/100)</f>
        <v>19.423722090959195</v>
      </c>
      <c r="K138" s="55">
        <f>K25-K42</f>
        <v>-189681049</v>
      </c>
      <c r="L138" s="60">
        <f>K138/(K25/100)</f>
        <v>-116.81330448883432</v>
      </c>
    </row>
    <row r="139" spans="1:12" ht="12.75" customHeight="1" hidden="1">
      <c r="A139" s="1" t="s">
        <v>3</v>
      </c>
      <c r="B139" s="3">
        <f>C139+G139+I139+K139</f>
        <v>-726943</v>
      </c>
      <c r="C139" s="21">
        <f>C26-C43</f>
        <v>-545188</v>
      </c>
      <c r="D139" s="60">
        <f>C139/(C26/100)</f>
        <v>-0.25081641574183133</v>
      </c>
      <c r="E139" s="9">
        <f>G139+I139+K139</f>
        <v>-181755</v>
      </c>
      <c r="F139" s="60">
        <f>E139/(E26/100)</f>
        <v>-0.2508519276781285</v>
      </c>
      <c r="G139" s="21">
        <f>G26-G43</f>
        <v>-181755</v>
      </c>
      <c r="H139" s="61">
        <f>G139/(G26/100)</f>
        <v>-0.2508519276781285</v>
      </c>
      <c r="I139" s="55">
        <f>I26-I43</f>
        <v>0</v>
      </c>
      <c r="J139" s="61"/>
      <c r="K139" s="55">
        <f>K26-K43</f>
        <v>0</v>
      </c>
      <c r="L139" s="60"/>
    </row>
    <row r="140" spans="1:12" s="42" customFormat="1" ht="12.75" customHeight="1" hidden="1">
      <c r="A140" s="69" t="s">
        <v>4</v>
      </c>
      <c r="B140" s="79">
        <f>SUM(B136:B139)</f>
        <v>-645074833</v>
      </c>
      <c r="C140" s="71">
        <f>SUM(C136:C139)</f>
        <v>191268603</v>
      </c>
      <c r="D140" s="84">
        <f>C140/(C27/100)</f>
        <v>5.22164820466892</v>
      </c>
      <c r="E140" s="71">
        <f>SUM(E136:E139)</f>
        <v>-836343436</v>
      </c>
      <c r="F140" s="84">
        <f>E140/(E27/100)</f>
        <v>-47.22823744081391</v>
      </c>
      <c r="G140" s="71">
        <f>SUM(G136:G139)</f>
        <v>-174300712</v>
      </c>
      <c r="H140" s="85">
        <f>G140/(G27/100)</f>
        <v>-13.490848921335415</v>
      </c>
      <c r="I140" s="71">
        <f>SUM(I136:I139)</f>
        <v>11022720</v>
      </c>
      <c r="J140" s="85">
        <f>I140/(I27/100)</f>
        <v>5.359882328751858</v>
      </c>
      <c r="K140" s="71">
        <f>SUM(K136:K139)</f>
        <v>-673065444</v>
      </c>
      <c r="L140" s="84">
        <f>K140/(K27/100)</f>
        <v>-246.3544383973137</v>
      </c>
    </row>
    <row r="141" spans="1:12" ht="12.75" customHeight="1" hidden="1">
      <c r="A141" s="58"/>
      <c r="B141" s="58"/>
      <c r="C141" s="58"/>
      <c r="D141" s="58"/>
      <c r="E141" s="58"/>
      <c r="F141" s="57"/>
      <c r="G141" s="58"/>
      <c r="H141" s="57"/>
      <c r="I141" s="58"/>
      <c r="J141" s="59"/>
      <c r="K141" s="58"/>
      <c r="L141" s="58"/>
    </row>
    <row r="142" spans="1:12" ht="12.75" customHeight="1" hidden="1">
      <c r="A142" s="69" t="s">
        <v>18</v>
      </c>
      <c r="B142" s="83">
        <f>C142+G142+I142+K142</f>
        <v>99957270.72959998</v>
      </c>
      <c r="C142" s="83">
        <f>C144+C145</f>
        <v>74967953.2972</v>
      </c>
      <c r="D142" s="54"/>
      <c r="E142" s="83">
        <f>E144+E145</f>
        <v>24989317.432399996</v>
      </c>
      <c r="F142" s="54"/>
      <c r="G142" s="83">
        <f>G144+G145</f>
        <v>24989317.432399996</v>
      </c>
      <c r="H142" s="54"/>
      <c r="I142" s="54">
        <f>I144+I145</f>
        <v>0</v>
      </c>
      <c r="J142" s="54"/>
      <c r="K142" s="54">
        <f>K144+K145</f>
        <v>0</v>
      </c>
      <c r="L142" s="54"/>
    </row>
    <row r="143" ht="12.75" customHeight="1" hidden="1">
      <c r="A143" s="1" t="s">
        <v>20</v>
      </c>
    </row>
    <row r="144" spans="1:11" ht="12.75" customHeight="1" hidden="1">
      <c r="A144" s="1" t="s">
        <v>21</v>
      </c>
      <c r="B144" s="56">
        <f>C144+G144+I144+K144</f>
        <v>-9373248.251199998</v>
      </c>
      <c r="C144" s="56">
        <f>C32-C48</f>
        <v>-7029936.1884</v>
      </c>
      <c r="E144" s="56">
        <f>E32-E48</f>
        <v>-2343312.0627999976</v>
      </c>
      <c r="G144" s="56">
        <f>G32-G48</f>
        <v>-2343312.0627999976</v>
      </c>
      <c r="I144">
        <v>0</v>
      </c>
      <c r="K144">
        <v>0</v>
      </c>
    </row>
    <row r="145" spans="1:11" ht="12.75" customHeight="1" hidden="1">
      <c r="A145" s="1" t="s">
        <v>22</v>
      </c>
      <c r="B145" s="56">
        <f>C145+G145+I145+K145</f>
        <v>109330518.98079999</v>
      </c>
      <c r="C145" s="86">
        <f>C33-C49</f>
        <v>81997889.4856</v>
      </c>
      <c r="E145" s="56">
        <f>E33-E49</f>
        <v>27332629.495199993</v>
      </c>
      <c r="G145" s="86">
        <f>G33-G49</f>
        <v>27332629.495199993</v>
      </c>
      <c r="I145">
        <v>0</v>
      </c>
      <c r="K145">
        <v>0</v>
      </c>
    </row>
    <row r="146" ht="12.75" customHeight="1" hidden="1"/>
    <row r="147" ht="12.75" customHeight="1">
      <c r="B147" t="s">
        <v>19</v>
      </c>
    </row>
    <row r="148" spans="5:7" ht="12.75" customHeight="1">
      <c r="E148" s="56"/>
      <c r="F148" s="56"/>
      <c r="G148" s="56"/>
    </row>
    <row r="150" spans="5:7" ht="12.75" customHeight="1">
      <c r="E150" s="56"/>
      <c r="F150" s="56"/>
      <c r="G150" s="56"/>
    </row>
  </sheetData>
  <mergeCells count="6">
    <mergeCell ref="A132:K132"/>
    <mergeCell ref="A3:K3"/>
    <mergeCell ref="A5:L5"/>
    <mergeCell ref="A36:L36"/>
    <mergeCell ref="A54:L54"/>
    <mergeCell ref="A100:K100"/>
  </mergeCells>
  <printOptions horizontalCentered="1"/>
  <pageMargins left="0.4330708661417323" right="0.7874015748031497" top="0.35433070866141736" bottom="0.3937007874015748" header="0.11811023622047245" footer="0.1181102362204724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Mrva</dc:creator>
  <cp:keywords/>
  <dc:description/>
  <cp:lastModifiedBy>aa</cp:lastModifiedBy>
  <cp:lastPrinted>2006-12-07T16:16:22Z</cp:lastPrinted>
  <dcterms:created xsi:type="dcterms:W3CDTF">2006-01-13T13:03:25Z</dcterms:created>
  <dcterms:modified xsi:type="dcterms:W3CDTF">2006-12-08T09:05:02Z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