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R VS 2007-2010_parlament.schvl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<sst xmlns="http://schemas.openxmlformats.org/spreadsheetml/2006/main" count="75" uniqueCount="44">
  <si>
    <t>(v mil. Sk)</t>
  </si>
  <si>
    <t>Rozdiel</t>
  </si>
  <si>
    <t xml:space="preserve">(údaje v metodike ESA 95) </t>
  </si>
  <si>
    <t xml:space="preserve">Schválený rozpočet VS </t>
  </si>
  <si>
    <t>Východiská rozpočtu VS</t>
  </si>
  <si>
    <t>Návrh rozpočtu VS</t>
  </si>
  <si>
    <t xml:space="preserve">Subjekty rozpočtu verejnej správy </t>
  </si>
  <si>
    <t>Prebytok(+)</t>
  </si>
  <si>
    <t>NR - SR</t>
  </si>
  <si>
    <t>Schodok(-)</t>
  </si>
  <si>
    <t>A. Štátny rozpočet</t>
  </si>
  <si>
    <t>B. Ostatné subjekty rozpočtu verejnej správy spolu</t>
  </si>
  <si>
    <t xml:space="preserve">    Obce </t>
  </si>
  <si>
    <t xml:space="preserve">    Vyššie územné celky</t>
  </si>
  <si>
    <t xml:space="preserve">    Sociálna poisťovňa </t>
  </si>
  <si>
    <t xml:space="preserve">    Zdravotné poisťovne</t>
  </si>
  <si>
    <t xml:space="preserve">    Úrad pre dohľad nad ZS</t>
  </si>
  <si>
    <t xml:space="preserve">    Štátny fond rozvoja bývania</t>
  </si>
  <si>
    <t xml:space="preserve">    Národný jadrový fond </t>
  </si>
  <si>
    <t xml:space="preserve">    Environmentálny fond </t>
  </si>
  <si>
    <t xml:space="preserve">    Fond národného majetku SR</t>
  </si>
  <si>
    <t xml:space="preserve">    Slovenský pozemkový fond</t>
  </si>
  <si>
    <t xml:space="preserve">    Verejné vysoké školy</t>
  </si>
  <si>
    <t xml:space="preserve">    Príspevkové organizácie spolu</t>
  </si>
  <si>
    <t xml:space="preserve">Rozpočet verejnej správy spolu </t>
  </si>
  <si>
    <t xml:space="preserve">Podiel rozpočtu verejnej správy v % na HDP </t>
  </si>
  <si>
    <t>HDP v  b. c. v mld Sk</t>
  </si>
  <si>
    <t>bez vplyvu II.p IFP</t>
  </si>
  <si>
    <t>Očakávaný dopad II. Piliera</t>
  </si>
  <si>
    <t>Podiel dopadu II. piliera v % na HDP</t>
  </si>
  <si>
    <t xml:space="preserve">Vplyv akrualizácie ŠR </t>
  </si>
  <si>
    <t>VR</t>
  </si>
  <si>
    <t>NR</t>
  </si>
  <si>
    <t>A. Schodok ŠR na hot. princípe</t>
  </si>
  <si>
    <t>B. Modifikujúce faktory, z toho:</t>
  </si>
  <si>
    <t xml:space="preserve">    Saldo rozp. operácíí ŠFA bez FO</t>
  </si>
  <si>
    <t xml:space="preserve">    Medziročná zmena stavu pohľadávok EÚ</t>
  </si>
  <si>
    <t xml:space="preserve">    Časové rozlíšenie daň. príjmov</t>
  </si>
  <si>
    <t>A.+ B. Schodok ŠR (ESA 95)</t>
  </si>
  <si>
    <t xml:space="preserve">     Výdavky na VPÚ</t>
  </si>
  <si>
    <t xml:space="preserve">    Vplyv časového rozlíšenie platených úrokov</t>
  </si>
  <si>
    <t>Slovenská konsolidačná, a. s.</t>
  </si>
  <si>
    <t>Návrh rozpočtu verejnej správy na roky 2008 až 2010</t>
  </si>
  <si>
    <t>Príloha č. 1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</si>
</sst>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[$-41B]d\.\ mmmm\ yyyy"/>
    <numFmt numFmtId="170" formatCode="#,##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00\ 00"/>
    <numFmt numFmtId="178" formatCode="#,##0.00000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sz val="12"/>
      <name val="Arial Narrow"/>
      <family val="2"/>
    </font>
    <font>
      <b/>
      <sz val="1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0" borderId="22" xfId="0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vertical="center"/>
    </xf>
    <xf numFmtId="164" fontId="4" fillId="0" borderId="29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64" fontId="4" fillId="0" borderId="37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>
      <alignment vertical="center"/>
    </xf>
    <xf numFmtId="164" fontId="4" fillId="0" borderId="36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>
      <alignment vertical="center"/>
    </xf>
    <xf numFmtId="164" fontId="4" fillId="0" borderId="4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44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45" xfId="0" applyNumberFormat="1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/>
    </xf>
    <xf numFmtId="164" fontId="8" fillId="0" borderId="47" xfId="0" applyNumberFormat="1" applyFont="1" applyFill="1" applyBorder="1" applyAlignment="1">
      <alignment vertical="center"/>
    </xf>
    <xf numFmtId="164" fontId="8" fillId="0" borderId="48" xfId="0" applyNumberFormat="1" applyFont="1" applyFill="1" applyBorder="1" applyAlignment="1">
      <alignment vertical="center"/>
    </xf>
    <xf numFmtId="164" fontId="8" fillId="0" borderId="49" xfId="0" applyNumberFormat="1" applyFont="1" applyFill="1" applyBorder="1" applyAlignment="1">
      <alignment vertical="center"/>
    </xf>
    <xf numFmtId="164" fontId="8" fillId="0" borderId="50" xfId="0" applyNumberFormat="1" applyFont="1" applyFill="1" applyBorder="1" applyAlignment="1">
      <alignment vertical="center"/>
    </xf>
    <xf numFmtId="164" fontId="8" fillId="0" borderId="51" xfId="0" applyNumberFormat="1" applyFont="1" applyFill="1" applyBorder="1" applyAlignment="1">
      <alignment vertical="center"/>
    </xf>
    <xf numFmtId="164" fontId="4" fillId="0" borderId="52" xfId="0" applyNumberFormat="1" applyFont="1" applyFill="1" applyBorder="1" applyAlignment="1">
      <alignment vertical="center"/>
    </xf>
    <xf numFmtId="164" fontId="4" fillId="0" borderId="5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64" fontId="4" fillId="0" borderId="51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4" fontId="4" fillId="0" borderId="16" xfId="0" applyNumberFormat="1" applyFont="1" applyFill="1" applyBorder="1" applyAlignment="1">
      <alignment vertical="center"/>
    </xf>
    <xf numFmtId="0" fontId="8" fillId="0" borderId="50" xfId="0" applyFont="1" applyFill="1" applyBorder="1" applyAlignment="1">
      <alignment horizontal="left" vertical="center"/>
    </xf>
    <xf numFmtId="164" fontId="8" fillId="0" borderId="5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64" fontId="8" fillId="0" borderId="60" xfId="0" applyNumberFormat="1" applyFont="1" applyFill="1" applyBorder="1" applyAlignment="1">
      <alignment vertical="center"/>
    </xf>
    <xf numFmtId="164" fontId="8" fillId="0" borderId="61" xfId="0" applyNumberFormat="1" applyFont="1" applyFill="1" applyBorder="1" applyAlignment="1">
      <alignment vertical="center"/>
    </xf>
    <xf numFmtId="164" fontId="8" fillId="0" borderId="37" xfId="0" applyNumberFormat="1" applyFont="1" applyFill="1" applyBorder="1" applyAlignment="1">
      <alignment vertical="center"/>
    </xf>
    <xf numFmtId="164" fontId="8" fillId="0" borderId="39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164" fontId="4" fillId="0" borderId="62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6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4" fontId="8" fillId="0" borderId="55" xfId="0" applyNumberFormat="1" applyFont="1" applyFill="1" applyBorder="1" applyAlignment="1">
      <alignment vertical="center"/>
    </xf>
    <xf numFmtId="4" fontId="8" fillId="0" borderId="56" xfId="0" applyNumberFormat="1" applyFont="1" applyFill="1" applyBorder="1" applyAlignment="1">
      <alignment vertical="center"/>
    </xf>
    <xf numFmtId="4" fontId="8" fillId="0" borderId="57" xfId="0" applyNumberFormat="1" applyFont="1" applyFill="1" applyBorder="1" applyAlignment="1">
      <alignment vertical="center"/>
    </xf>
    <xf numFmtId="164" fontId="8" fillId="0" borderId="64" xfId="0" applyNumberFormat="1" applyFont="1" applyFill="1" applyBorder="1" applyAlignment="1">
      <alignment vertical="center"/>
    </xf>
    <xf numFmtId="164" fontId="8" fillId="0" borderId="65" xfId="0" applyNumberFormat="1" applyFont="1" applyFill="1" applyBorder="1" applyAlignment="1">
      <alignment vertical="center"/>
    </xf>
    <xf numFmtId="164" fontId="8" fillId="0" borderId="66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 indent="1"/>
    </xf>
    <xf numFmtId="4" fontId="4" fillId="0" borderId="55" xfId="0" applyNumberFormat="1" applyFont="1" applyFill="1" applyBorder="1" applyAlignment="1">
      <alignment vertical="center"/>
    </xf>
    <xf numFmtId="4" fontId="4" fillId="0" borderId="57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/>
    </xf>
    <xf numFmtId="164" fontId="4" fillId="0" borderId="48" xfId="0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>
      <alignment vertical="center"/>
    </xf>
    <xf numFmtId="164" fontId="8" fillId="0" borderId="32" xfId="0" applyNumberFormat="1" applyFont="1" applyFill="1" applyBorder="1" applyAlignment="1">
      <alignment vertical="center"/>
    </xf>
    <xf numFmtId="164" fontId="4" fillId="0" borderId="56" xfId="0" applyNumberFormat="1" applyFont="1" applyFill="1" applyBorder="1" applyAlignment="1">
      <alignment vertical="center"/>
    </xf>
    <xf numFmtId="164" fontId="4" fillId="0" borderId="57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8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64" fontId="8" fillId="0" borderId="57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164" fontId="8" fillId="2" borderId="24" xfId="0" applyNumberFormat="1" applyFont="1" applyFill="1" applyBorder="1" applyAlignment="1">
      <alignment horizontal="right"/>
    </xf>
    <xf numFmtId="164" fontId="8" fillId="2" borderId="25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1.140625" style="2" customWidth="1"/>
    <col min="2" max="4" width="11.7109375" style="2" customWidth="1"/>
    <col min="5" max="7" width="11.7109375" style="2" hidden="1" customWidth="1"/>
    <col min="8" max="10" width="11.7109375" style="2" customWidth="1"/>
    <col min="11" max="12" width="9.7109375" style="2" customWidth="1"/>
    <col min="13" max="16384" width="9.140625" style="2" customWidth="1"/>
  </cols>
  <sheetData>
    <row r="1" ht="23.25">
      <c r="A1" s="145" t="s">
        <v>43</v>
      </c>
    </row>
    <row r="3" spans="1:12" ht="22.5" customHeight="1">
      <c r="A3" s="157" t="s">
        <v>42</v>
      </c>
      <c r="B3" s="158"/>
      <c r="C3" s="158"/>
      <c r="D3" s="159"/>
      <c r="E3" s="159"/>
      <c r="F3" s="159"/>
      <c r="G3" s="159"/>
      <c r="H3" s="1"/>
      <c r="I3" s="1"/>
      <c r="J3" s="1"/>
      <c r="K3" s="1"/>
      <c r="L3" s="123"/>
    </row>
    <row r="4" spans="1:12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thickBot="1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22" t="s">
        <v>0</v>
      </c>
    </row>
    <row r="6" spans="1:12" ht="15" customHeight="1" thickBot="1">
      <c r="A6" s="4"/>
      <c r="B6" s="161" t="s">
        <v>3</v>
      </c>
      <c r="C6" s="162"/>
      <c r="D6" s="163"/>
      <c r="E6" s="146" t="s">
        <v>4</v>
      </c>
      <c r="F6" s="147"/>
      <c r="G6" s="147"/>
      <c r="H6" s="148" t="s">
        <v>5</v>
      </c>
      <c r="I6" s="149"/>
      <c r="J6" s="150"/>
      <c r="K6" s="161" t="s">
        <v>1</v>
      </c>
      <c r="L6" s="168"/>
    </row>
    <row r="7" spans="1:12" ht="15" customHeight="1">
      <c r="A7" s="5" t="s">
        <v>6</v>
      </c>
      <c r="B7" s="6">
        <v>2007</v>
      </c>
      <c r="C7" s="7">
        <v>2008</v>
      </c>
      <c r="D7" s="8">
        <v>2009</v>
      </c>
      <c r="E7" s="9">
        <v>2006</v>
      </c>
      <c r="F7" s="10">
        <v>2007</v>
      </c>
      <c r="G7" s="5">
        <v>2008</v>
      </c>
      <c r="H7" s="6">
        <v>2008</v>
      </c>
      <c r="I7" s="7">
        <v>2009</v>
      </c>
      <c r="J7" s="11">
        <v>2010</v>
      </c>
      <c r="K7" s="12">
        <v>2008</v>
      </c>
      <c r="L7" s="13">
        <v>2009</v>
      </c>
    </row>
    <row r="8" spans="1:12" ht="15" customHeight="1">
      <c r="A8" s="14"/>
      <c r="B8" s="5" t="s">
        <v>7</v>
      </c>
      <c r="C8" s="15" t="s">
        <v>7</v>
      </c>
      <c r="D8" s="9" t="s">
        <v>7</v>
      </c>
      <c r="E8" s="9" t="s">
        <v>7</v>
      </c>
      <c r="F8" s="10" t="s">
        <v>7</v>
      </c>
      <c r="G8" s="5" t="s">
        <v>7</v>
      </c>
      <c r="H8" s="5" t="s">
        <v>7</v>
      </c>
      <c r="I8" s="15" t="s">
        <v>7</v>
      </c>
      <c r="J8" s="16" t="s">
        <v>7</v>
      </c>
      <c r="K8" s="17" t="s">
        <v>8</v>
      </c>
      <c r="L8" s="9" t="s">
        <v>8</v>
      </c>
    </row>
    <row r="9" spans="1:12" ht="15" customHeight="1" thickBot="1">
      <c r="A9" s="18"/>
      <c r="B9" s="19" t="s">
        <v>9</v>
      </c>
      <c r="C9" s="20" t="s">
        <v>9</v>
      </c>
      <c r="D9" s="21" t="s">
        <v>9</v>
      </c>
      <c r="E9" s="21" t="s">
        <v>9</v>
      </c>
      <c r="F9" s="22" t="s">
        <v>9</v>
      </c>
      <c r="G9" s="19" t="s">
        <v>9</v>
      </c>
      <c r="H9" s="19" t="s">
        <v>9</v>
      </c>
      <c r="I9" s="20" t="s">
        <v>9</v>
      </c>
      <c r="J9" s="23" t="s">
        <v>9</v>
      </c>
      <c r="K9" s="24"/>
      <c r="L9" s="25"/>
    </row>
    <row r="10" spans="1:12" s="36" customFormat="1" ht="15" customHeight="1" thickBot="1">
      <c r="A10" s="26" t="s">
        <v>10</v>
      </c>
      <c r="B10" s="27">
        <v>-32376.392200000002</v>
      </c>
      <c r="C10" s="28">
        <v>-48797.13</v>
      </c>
      <c r="D10" s="29">
        <v>-44093.7806</v>
      </c>
      <c r="E10" s="30">
        <f>E32+(-E11)</f>
        <v>18037.260000000002</v>
      </c>
      <c r="F10" s="31">
        <f>F32+(-F11)</f>
        <v>2402.6800000000117</v>
      </c>
      <c r="G10" s="32">
        <f>G32+(-G11)</f>
        <v>-7187.699999999977</v>
      </c>
      <c r="H10" s="28">
        <f>H25+(-H11)</f>
        <v>-47696.8468</v>
      </c>
      <c r="I10" s="33">
        <f>I25+(-I11)</f>
        <v>-41416.27039999999</v>
      </c>
      <c r="J10" s="33">
        <f>J25+(-J11)</f>
        <v>-22657.16320000001</v>
      </c>
      <c r="K10" s="34">
        <f aca="true" t="shared" si="0" ref="K10:L21">H10-C10</f>
        <v>1100.283199999998</v>
      </c>
      <c r="L10" s="35">
        <f t="shared" si="0"/>
        <v>2677.5102000000115</v>
      </c>
    </row>
    <row r="11" spans="1:12" s="36" customFormat="1" ht="15" customHeight="1" thickBot="1">
      <c r="A11" s="37" t="s">
        <v>11</v>
      </c>
      <c r="B11" s="38">
        <v>-20386.7</v>
      </c>
      <c r="C11" s="39">
        <v>1971.7</v>
      </c>
      <c r="D11" s="40">
        <v>4314.1</v>
      </c>
      <c r="E11" s="41">
        <f aca="true" t="shared" si="1" ref="E11:J11">SUM(E12:E24)</f>
        <v>-18037.260000000002</v>
      </c>
      <c r="F11" s="42">
        <f t="shared" si="1"/>
        <v>-2402.6800000000117</v>
      </c>
      <c r="G11" s="43">
        <f t="shared" si="1"/>
        <v>7187.699999999977</v>
      </c>
      <c r="H11" s="39">
        <f>SUM(H12:H24)</f>
        <v>2277.3999999999996</v>
      </c>
      <c r="I11" s="44">
        <f>SUM(I12:I24)</f>
        <v>3254.0999999999854</v>
      </c>
      <c r="J11" s="44">
        <f t="shared" si="1"/>
        <v>4047.400000000014</v>
      </c>
      <c r="K11" s="45">
        <f t="shared" si="0"/>
        <v>305.6999999999996</v>
      </c>
      <c r="L11" s="46">
        <f t="shared" si="0"/>
        <v>-1060.000000000015</v>
      </c>
    </row>
    <row r="12" spans="1:12" ht="15" customHeight="1">
      <c r="A12" s="47" t="s">
        <v>12</v>
      </c>
      <c r="B12" s="48">
        <v>0</v>
      </c>
      <c r="C12" s="49">
        <v>0</v>
      </c>
      <c r="D12" s="50">
        <v>0</v>
      </c>
      <c r="E12" s="51">
        <v>-540</v>
      </c>
      <c r="F12" s="52">
        <v>520</v>
      </c>
      <c r="G12" s="53">
        <v>560</v>
      </c>
      <c r="H12" s="140">
        <v>0</v>
      </c>
      <c r="I12" s="140">
        <v>0</v>
      </c>
      <c r="J12" s="79">
        <v>0</v>
      </c>
      <c r="K12" s="48">
        <f t="shared" si="0"/>
        <v>0</v>
      </c>
      <c r="L12" s="50">
        <f t="shared" si="0"/>
        <v>0</v>
      </c>
    </row>
    <row r="13" spans="1:12" ht="15" customHeight="1">
      <c r="A13" s="55" t="s">
        <v>13</v>
      </c>
      <c r="B13" s="56">
        <v>-1000</v>
      </c>
      <c r="C13" s="57">
        <v>-800</v>
      </c>
      <c r="D13" s="58">
        <v>-400</v>
      </c>
      <c r="E13" s="59">
        <v>180</v>
      </c>
      <c r="F13" s="60">
        <v>170</v>
      </c>
      <c r="G13" s="61">
        <v>190</v>
      </c>
      <c r="H13" s="57">
        <v>-800</v>
      </c>
      <c r="I13" s="57">
        <v>-400</v>
      </c>
      <c r="J13" s="58">
        <v>0</v>
      </c>
      <c r="K13" s="56">
        <f t="shared" si="0"/>
        <v>0</v>
      </c>
      <c r="L13" s="58">
        <f t="shared" si="0"/>
        <v>0</v>
      </c>
    </row>
    <row r="14" spans="1:12" ht="15" customHeight="1">
      <c r="A14" s="55" t="s">
        <v>14</v>
      </c>
      <c r="B14" s="56">
        <v>-1890.9</v>
      </c>
      <c r="C14" s="57">
        <v>-1946</v>
      </c>
      <c r="D14" s="58">
        <v>668.8</v>
      </c>
      <c r="E14" s="63">
        <v>-7020.60000000002</v>
      </c>
      <c r="F14" s="60">
        <v>1766.4999999999854</v>
      </c>
      <c r="G14" s="63">
        <v>1956.7999999999884</v>
      </c>
      <c r="H14" s="57">
        <v>-1222.6</v>
      </c>
      <c r="I14" s="57">
        <v>105.8</v>
      </c>
      <c r="J14" s="58">
        <v>186.9</v>
      </c>
      <c r="K14" s="56">
        <f t="shared" si="0"/>
        <v>723.4000000000001</v>
      </c>
      <c r="L14" s="58">
        <f t="shared" si="0"/>
        <v>-563</v>
      </c>
    </row>
    <row r="15" spans="1:12" ht="15" customHeight="1">
      <c r="A15" s="55" t="s">
        <v>15</v>
      </c>
      <c r="B15" s="56">
        <v>325</v>
      </c>
      <c r="C15" s="57">
        <v>348</v>
      </c>
      <c r="D15" s="58">
        <v>372</v>
      </c>
      <c r="E15" s="59">
        <v>275.90000000002044</v>
      </c>
      <c r="F15" s="60">
        <v>287</v>
      </c>
      <c r="G15" s="61">
        <v>303.19999999998544</v>
      </c>
      <c r="H15" s="57">
        <v>348</v>
      </c>
      <c r="I15" s="57">
        <v>371.99999999998545</v>
      </c>
      <c r="J15" s="58">
        <v>398.00000000001455</v>
      </c>
      <c r="K15" s="56">
        <f t="shared" si="0"/>
        <v>0</v>
      </c>
      <c r="L15" s="58">
        <f t="shared" si="0"/>
        <v>-1.4551915228366852E-11</v>
      </c>
    </row>
    <row r="16" spans="1:12" ht="15" customHeight="1">
      <c r="A16" s="55" t="s">
        <v>16</v>
      </c>
      <c r="B16" s="56">
        <v>-63.1</v>
      </c>
      <c r="C16" s="57">
        <v>24.1</v>
      </c>
      <c r="D16" s="58">
        <v>28.2</v>
      </c>
      <c r="E16" s="59">
        <v>-96.46</v>
      </c>
      <c r="F16" s="60">
        <v>-73.28</v>
      </c>
      <c r="G16" s="61">
        <v>-55.6</v>
      </c>
      <c r="H16" s="57">
        <v>17.199999999999932</v>
      </c>
      <c r="I16" s="57">
        <v>-1</v>
      </c>
      <c r="J16" s="58">
        <v>-1.7000000000001023</v>
      </c>
      <c r="K16" s="56">
        <f t="shared" si="0"/>
        <v>-6.90000000000007</v>
      </c>
      <c r="L16" s="58">
        <f t="shared" si="0"/>
        <v>-29.2</v>
      </c>
    </row>
    <row r="17" spans="1:12" ht="15" customHeight="1">
      <c r="A17" s="55" t="s">
        <v>17</v>
      </c>
      <c r="B17" s="56">
        <v>2987.3</v>
      </c>
      <c r="C17" s="57">
        <v>2917.2</v>
      </c>
      <c r="D17" s="58">
        <v>2495.3</v>
      </c>
      <c r="E17" s="59">
        <v>3587.6</v>
      </c>
      <c r="F17" s="60">
        <v>3565.1</v>
      </c>
      <c r="G17" s="61">
        <v>3776.9</v>
      </c>
      <c r="H17" s="57">
        <v>2940.4</v>
      </c>
      <c r="I17" s="57">
        <v>2508.8</v>
      </c>
      <c r="J17" s="58">
        <v>2566.5</v>
      </c>
      <c r="K17" s="56">
        <f t="shared" si="0"/>
        <v>23.200000000000273</v>
      </c>
      <c r="L17" s="58">
        <f t="shared" si="0"/>
        <v>13.5</v>
      </c>
    </row>
    <row r="18" spans="1:12" ht="15" customHeight="1">
      <c r="A18" s="55" t="s">
        <v>18</v>
      </c>
      <c r="B18" s="56">
        <v>1334.4</v>
      </c>
      <c r="C18" s="57">
        <v>1185</v>
      </c>
      <c r="D18" s="58">
        <v>903.8</v>
      </c>
      <c r="E18" s="59">
        <v>1773</v>
      </c>
      <c r="F18" s="60">
        <v>1334.4</v>
      </c>
      <c r="G18" s="61">
        <v>1185</v>
      </c>
      <c r="H18" s="57">
        <v>857.7</v>
      </c>
      <c r="I18" s="57">
        <v>518.7</v>
      </c>
      <c r="J18" s="58">
        <v>835.4</v>
      </c>
      <c r="K18" s="56">
        <f t="shared" si="0"/>
        <v>-327.29999999999995</v>
      </c>
      <c r="L18" s="58">
        <f t="shared" si="0"/>
        <v>-385.0999999999999</v>
      </c>
    </row>
    <row r="19" spans="1:12" ht="15" customHeight="1">
      <c r="A19" s="55" t="s">
        <v>19</v>
      </c>
      <c r="B19" s="56">
        <v>-1.8</v>
      </c>
      <c r="C19" s="57">
        <v>73.6</v>
      </c>
      <c r="D19" s="58">
        <v>61.6</v>
      </c>
      <c r="E19" s="59">
        <v>92.7</v>
      </c>
      <c r="F19" s="60">
        <v>135</v>
      </c>
      <c r="G19" s="61">
        <v>135</v>
      </c>
      <c r="H19" s="57">
        <v>73.6</v>
      </c>
      <c r="I19" s="57">
        <v>61.6</v>
      </c>
      <c r="J19" s="58">
        <v>39.7</v>
      </c>
      <c r="K19" s="56">
        <f t="shared" si="0"/>
        <v>0</v>
      </c>
      <c r="L19" s="58">
        <f t="shared" si="0"/>
        <v>0</v>
      </c>
    </row>
    <row r="20" spans="1:12" ht="15" customHeight="1">
      <c r="A20" s="55" t="s">
        <v>20</v>
      </c>
      <c r="B20" s="56">
        <v>-22481.1</v>
      </c>
      <c r="C20" s="57">
        <v>-250</v>
      </c>
      <c r="D20" s="58">
        <v>-231</v>
      </c>
      <c r="E20" s="59">
        <v>-16460.4</v>
      </c>
      <c r="F20" s="60">
        <v>-10245.8</v>
      </c>
      <c r="G20" s="61">
        <v>-1021.7</v>
      </c>
      <c r="H20" s="57">
        <v>-266.1</v>
      </c>
      <c r="I20" s="57">
        <v>-249.9</v>
      </c>
      <c r="J20" s="58">
        <v>-220.9</v>
      </c>
      <c r="K20" s="56">
        <f t="shared" si="0"/>
        <v>-16.100000000000023</v>
      </c>
      <c r="L20" s="58">
        <f t="shared" si="0"/>
        <v>-18.900000000000006</v>
      </c>
    </row>
    <row r="21" spans="1:12" ht="15" customHeight="1">
      <c r="A21" s="55" t="s">
        <v>21</v>
      </c>
      <c r="B21" s="56">
        <v>-3.6999999999999886</v>
      </c>
      <c r="C21" s="57">
        <v>9.799999999999955</v>
      </c>
      <c r="D21" s="58">
        <v>10.4</v>
      </c>
      <c r="E21" s="59">
        <v>-13.5</v>
      </c>
      <c r="F21" s="60">
        <v>-13.9</v>
      </c>
      <c r="G21" s="61">
        <v>14.3</v>
      </c>
      <c r="H21" s="57">
        <v>-15</v>
      </c>
      <c r="I21" s="57">
        <v>-15</v>
      </c>
      <c r="J21" s="58">
        <v>-14</v>
      </c>
      <c r="K21" s="56">
        <f t="shared" si="0"/>
        <v>-24.799999999999955</v>
      </c>
      <c r="L21" s="58">
        <f t="shared" si="0"/>
        <v>-25.4</v>
      </c>
    </row>
    <row r="22" spans="1:12" ht="15" customHeight="1">
      <c r="A22" s="136" t="s">
        <v>41</v>
      </c>
      <c r="B22" s="56"/>
      <c r="C22" s="57"/>
      <c r="D22" s="58"/>
      <c r="E22" s="59"/>
      <c r="F22" s="60"/>
      <c r="G22" s="61"/>
      <c r="H22" s="57">
        <v>42.2</v>
      </c>
      <c r="I22" s="57">
        <v>48.1</v>
      </c>
      <c r="J22" s="58">
        <v>48.5</v>
      </c>
      <c r="K22" s="56"/>
      <c r="L22" s="58"/>
    </row>
    <row r="23" spans="1:12" ht="15" customHeight="1">
      <c r="A23" s="55" t="s">
        <v>22</v>
      </c>
      <c r="B23" s="56">
        <v>0</v>
      </c>
      <c r="C23" s="57">
        <v>0</v>
      </c>
      <c r="D23" s="58">
        <v>0</v>
      </c>
      <c r="E23" s="59">
        <v>0</v>
      </c>
      <c r="F23" s="60">
        <v>0</v>
      </c>
      <c r="G23" s="61">
        <v>0</v>
      </c>
      <c r="H23" s="57">
        <v>0</v>
      </c>
      <c r="I23" s="57">
        <v>0</v>
      </c>
      <c r="J23" s="58">
        <v>0</v>
      </c>
      <c r="K23" s="56">
        <f aca="true" t="shared" si="2" ref="K23:L27">H23-C23</f>
        <v>0</v>
      </c>
      <c r="L23" s="58">
        <f t="shared" si="2"/>
        <v>0</v>
      </c>
    </row>
    <row r="24" spans="1:12" ht="15" customHeight="1" thickBot="1">
      <c r="A24" s="64" t="s">
        <v>23</v>
      </c>
      <c r="B24" s="65">
        <v>407.2</v>
      </c>
      <c r="C24" s="66">
        <v>410</v>
      </c>
      <c r="D24" s="67">
        <v>405.0000000000018</v>
      </c>
      <c r="E24" s="68">
        <v>184.49999999999818</v>
      </c>
      <c r="F24" s="69">
        <v>152.3000000000029</v>
      </c>
      <c r="G24" s="70">
        <v>143.8000000000029</v>
      </c>
      <c r="H24" s="143">
        <f>62+240+0</f>
        <v>302</v>
      </c>
      <c r="I24" s="143">
        <f>65+240+0</f>
        <v>305</v>
      </c>
      <c r="J24" s="144">
        <f>64+145+0</f>
        <v>209</v>
      </c>
      <c r="K24" s="65">
        <f t="shared" si="2"/>
        <v>-108</v>
      </c>
      <c r="L24" s="67">
        <f t="shared" si="2"/>
        <v>-100.00000000000182</v>
      </c>
    </row>
    <row r="25" spans="1:12" s="36" customFormat="1" ht="15" customHeight="1">
      <c r="A25" s="72" t="s">
        <v>24</v>
      </c>
      <c r="B25" s="73">
        <v>-52763.0922</v>
      </c>
      <c r="C25" s="74">
        <v>-46825.43</v>
      </c>
      <c r="D25" s="75">
        <v>-39779.6806</v>
      </c>
      <c r="E25" s="76"/>
      <c r="F25" s="77"/>
      <c r="G25" s="76"/>
      <c r="H25" s="73">
        <f>H26*H27*10</f>
        <v>-45419.4468</v>
      </c>
      <c r="I25" s="74">
        <f>I26*I27*10</f>
        <v>-38162.1704</v>
      </c>
      <c r="J25" s="75">
        <f>J26*J27*10</f>
        <v>-18609.763199999998</v>
      </c>
      <c r="K25" s="78">
        <f t="shared" si="2"/>
        <v>1405.9832000000024</v>
      </c>
      <c r="L25" s="79">
        <f t="shared" si="2"/>
        <v>1617.510199999997</v>
      </c>
    </row>
    <row r="26" spans="1:12" ht="15" customHeight="1" thickBot="1">
      <c r="A26" s="80" t="s">
        <v>25</v>
      </c>
      <c r="B26" s="130">
        <v>-2.94</v>
      </c>
      <c r="C26" s="131">
        <v>-2.44</v>
      </c>
      <c r="D26" s="169">
        <v>-1.94</v>
      </c>
      <c r="E26" s="81"/>
      <c r="F26" s="82"/>
      <c r="G26" s="81"/>
      <c r="H26" s="130">
        <v>-2.34</v>
      </c>
      <c r="I26" s="131">
        <v>-1.84</v>
      </c>
      <c r="J26" s="132">
        <v>-0.84</v>
      </c>
      <c r="K26" s="137">
        <f t="shared" si="2"/>
        <v>0.10000000000000009</v>
      </c>
      <c r="L26" s="138">
        <f t="shared" si="2"/>
        <v>0.09999999999999987</v>
      </c>
    </row>
    <row r="27" spans="1:12" ht="15" customHeight="1" thickBot="1">
      <c r="A27" s="83" t="s">
        <v>26</v>
      </c>
      <c r="B27" s="170">
        <v>1794.663</v>
      </c>
      <c r="C27" s="171">
        <v>1919.075</v>
      </c>
      <c r="D27" s="172">
        <v>2050.499</v>
      </c>
      <c r="E27" s="81"/>
      <c r="F27" s="82"/>
      <c r="G27" s="81"/>
      <c r="H27" s="173">
        <v>1941.002</v>
      </c>
      <c r="I27" s="174">
        <v>2074.031</v>
      </c>
      <c r="J27" s="174">
        <v>2215.448</v>
      </c>
      <c r="K27" s="175">
        <f t="shared" si="2"/>
        <v>21.926999999999907</v>
      </c>
      <c r="L27" s="176">
        <f t="shared" si="2"/>
        <v>23.532000000000153</v>
      </c>
    </row>
    <row r="28" spans="1:12" ht="15" customHeight="1" hidden="1">
      <c r="A28" s="84" t="s">
        <v>27</v>
      </c>
      <c r="B28" s="85"/>
      <c r="C28" s="85"/>
      <c r="D28" s="85"/>
      <c r="E28" s="85"/>
      <c r="F28" s="85"/>
      <c r="G28" s="85"/>
      <c r="H28" s="86">
        <v>-1.6</v>
      </c>
      <c r="I28" s="86">
        <v>-1.1</v>
      </c>
      <c r="J28" s="86">
        <v>-0.5</v>
      </c>
      <c r="K28" s="87"/>
      <c r="L28" s="87"/>
    </row>
    <row r="29" spans="1:12" ht="15" customHeight="1" thickBot="1">
      <c r="A29" s="88"/>
      <c r="B29" s="81"/>
      <c r="C29" s="81"/>
      <c r="D29" s="81"/>
      <c r="E29" s="81"/>
      <c r="F29" s="81"/>
      <c r="G29" s="81"/>
      <c r="H29" s="89"/>
      <c r="I29" s="90"/>
      <c r="J29" s="90"/>
      <c r="K29" s="91"/>
      <c r="L29" s="91"/>
    </row>
    <row r="30" spans="1:12" s="36" customFormat="1" ht="15" customHeight="1">
      <c r="A30" s="92" t="s">
        <v>28</v>
      </c>
      <c r="B30" s="93">
        <v>-20198.8</v>
      </c>
      <c r="C30" s="93">
        <v>-22498.2</v>
      </c>
      <c r="D30" s="95">
        <v>-25012.4</v>
      </c>
      <c r="E30" s="94"/>
      <c r="F30" s="93"/>
      <c r="G30" s="94"/>
      <c r="H30" s="93">
        <v>-24251.8</v>
      </c>
      <c r="I30" s="95">
        <v>-26858.1</v>
      </c>
      <c r="J30" s="95">
        <v>-29342.3</v>
      </c>
      <c r="K30" s="93">
        <f>H30-C30</f>
        <v>-1753.5999999999985</v>
      </c>
      <c r="L30" s="93">
        <f>I30-D30</f>
        <v>-1845.699999999997</v>
      </c>
    </row>
    <row r="31" spans="1:12" ht="15" customHeight="1" thickBot="1">
      <c r="A31" s="96" t="s">
        <v>29</v>
      </c>
      <c r="B31" s="97">
        <f>B30/B27/10</f>
        <v>-1.1254926412368227</v>
      </c>
      <c r="C31" s="97">
        <f>C30/C27/10</f>
        <v>-1.172346052134492</v>
      </c>
      <c r="D31" s="97">
        <f>D30/D27/10</f>
        <v>-1.2198201510949287</v>
      </c>
      <c r="E31" s="97" t="e">
        <f aca="true" t="shared" si="3" ref="E31:J31">E30/E27/10</f>
        <v>#DIV/0!</v>
      </c>
      <c r="F31" s="97" t="e">
        <f t="shared" si="3"/>
        <v>#DIV/0!</v>
      </c>
      <c r="G31" s="97" t="e">
        <f t="shared" si="3"/>
        <v>#DIV/0!</v>
      </c>
      <c r="H31" s="97">
        <f>H30/H27/10</f>
        <v>-1.2494474503375061</v>
      </c>
      <c r="I31" s="97">
        <f>I30/I27/10</f>
        <v>-1.2949710009156084</v>
      </c>
      <c r="J31" s="97">
        <f t="shared" si="3"/>
        <v>-1.3244409257179588</v>
      </c>
      <c r="K31" s="97">
        <f>H31-C31</f>
        <v>-0.0771013982030142</v>
      </c>
      <c r="L31" s="97">
        <f>I31-D31</f>
        <v>-0.07515084982067965</v>
      </c>
    </row>
    <row r="32" spans="1:13" s="36" customFormat="1" ht="15" customHeight="1">
      <c r="A32" s="98"/>
      <c r="B32" s="76"/>
      <c r="C32" s="76"/>
      <c r="D32" s="76"/>
      <c r="E32" s="76"/>
      <c r="F32" s="76"/>
      <c r="G32" s="76"/>
      <c r="H32" s="99"/>
      <c r="I32" s="99"/>
      <c r="J32" s="99"/>
      <c r="K32" s="94"/>
      <c r="L32" s="94"/>
      <c r="M32" s="100"/>
    </row>
    <row r="33" spans="1:13" ht="15" customHeight="1">
      <c r="A33" s="101"/>
      <c r="B33" s="1"/>
      <c r="C33" s="3"/>
      <c r="D33" s="3"/>
      <c r="E33" s="3"/>
      <c r="F33" s="3"/>
      <c r="G33" s="3"/>
      <c r="H33" s="3"/>
      <c r="I33" s="3"/>
      <c r="J33" s="3"/>
      <c r="K33" s="103"/>
      <c r="L33" s="87"/>
      <c r="M33" s="104"/>
    </row>
    <row r="34" spans="1:13" ht="15" customHeight="1">
      <c r="A34" s="101"/>
      <c r="B34" s="1"/>
      <c r="C34" s="3"/>
      <c r="D34" s="3"/>
      <c r="E34" s="3"/>
      <c r="F34" s="3"/>
      <c r="G34" s="3"/>
      <c r="H34" s="3"/>
      <c r="I34" s="3"/>
      <c r="J34" s="3"/>
      <c r="K34" s="87"/>
      <c r="L34" s="87"/>
      <c r="M34" s="104"/>
    </row>
    <row r="35" spans="1:13" ht="15" customHeight="1">
      <c r="A35" s="101"/>
      <c r="B35" s="1"/>
      <c r="C35" s="1"/>
      <c r="D35" s="1"/>
      <c r="E35" s="87"/>
      <c r="F35" s="87"/>
      <c r="G35" s="87"/>
      <c r="H35" s="102"/>
      <c r="I35" s="105"/>
      <c r="J35" s="105"/>
      <c r="K35" s="87"/>
      <c r="L35" s="87"/>
      <c r="M35" s="104"/>
    </row>
    <row r="36" spans="1:12" ht="15" customHeight="1">
      <c r="A36" s="166" t="s">
        <v>30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1:12" ht="15" customHeight="1" thickBo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29" t="s">
        <v>0</v>
      </c>
    </row>
    <row r="38" spans="1:12" ht="15" customHeight="1">
      <c r="A38" s="154"/>
      <c r="B38" s="148" t="s">
        <v>3</v>
      </c>
      <c r="C38" s="164"/>
      <c r="D38" s="165"/>
      <c r="E38" s="151" t="s">
        <v>4</v>
      </c>
      <c r="F38" s="152"/>
      <c r="G38" s="153"/>
      <c r="H38" s="148" t="s">
        <v>5</v>
      </c>
      <c r="I38" s="149"/>
      <c r="J38" s="160"/>
      <c r="K38" s="148" t="s">
        <v>1</v>
      </c>
      <c r="L38" s="167"/>
    </row>
    <row r="39" spans="1:12" ht="15" customHeight="1">
      <c r="A39" s="155"/>
      <c r="B39" s="107">
        <v>2007</v>
      </c>
      <c r="C39" s="108">
        <v>2008</v>
      </c>
      <c r="D39" s="109">
        <v>2009</v>
      </c>
      <c r="E39" s="110">
        <v>2006</v>
      </c>
      <c r="F39" s="108">
        <v>2007</v>
      </c>
      <c r="G39" s="111">
        <v>2008</v>
      </c>
      <c r="H39" s="107">
        <v>2008</v>
      </c>
      <c r="I39" s="111">
        <v>2009</v>
      </c>
      <c r="J39" s="109">
        <v>2010</v>
      </c>
      <c r="K39" s="107">
        <v>2008</v>
      </c>
      <c r="L39" s="109">
        <v>2009</v>
      </c>
    </row>
    <row r="40" spans="1:12" ht="15" customHeight="1" thickBot="1">
      <c r="A40" s="156"/>
      <c r="B40" s="112" t="s">
        <v>32</v>
      </c>
      <c r="C40" s="113" t="s">
        <v>32</v>
      </c>
      <c r="D40" s="114" t="s">
        <v>32</v>
      </c>
      <c r="E40" s="115" t="s">
        <v>31</v>
      </c>
      <c r="F40" s="113" t="s">
        <v>31</v>
      </c>
      <c r="G40" s="116" t="s">
        <v>31</v>
      </c>
      <c r="H40" s="112" t="s">
        <v>32</v>
      </c>
      <c r="I40" s="116" t="s">
        <v>32</v>
      </c>
      <c r="J40" s="114" t="s">
        <v>32</v>
      </c>
      <c r="K40" s="112" t="s">
        <v>8</v>
      </c>
      <c r="L40" s="114" t="s">
        <v>8</v>
      </c>
    </row>
    <row r="41" spans="1:12" ht="15" customHeight="1" thickBot="1">
      <c r="A41" s="32" t="s">
        <v>33</v>
      </c>
      <c r="B41" s="133">
        <f aca="true" t="shared" si="4" ref="B41:J41">SUM(B48-B42)</f>
        <v>-38385.9922</v>
      </c>
      <c r="C41" s="134">
        <f t="shared" si="4"/>
        <v>-22837.529999999995</v>
      </c>
      <c r="D41" s="135">
        <f t="shared" si="4"/>
        <v>-12771.380599999997</v>
      </c>
      <c r="E41" s="117">
        <f t="shared" si="4"/>
        <v>61.16000000000349</v>
      </c>
      <c r="F41" s="28">
        <f t="shared" si="4"/>
        <v>-7265.019999999993</v>
      </c>
      <c r="G41" s="33">
        <f t="shared" si="4"/>
        <v>2006.6000000000222</v>
      </c>
      <c r="H41" s="133">
        <f t="shared" si="4"/>
        <v>-21761.6468</v>
      </c>
      <c r="I41" s="134">
        <f t="shared" si="4"/>
        <v>-15085.470399999987</v>
      </c>
      <c r="J41" s="135">
        <f t="shared" si="4"/>
        <v>-23505.563200000008</v>
      </c>
      <c r="K41" s="27">
        <f aca="true" t="shared" si="5" ref="K41:L47">H41-C41</f>
        <v>1075.8831999999966</v>
      </c>
      <c r="L41" s="29">
        <f t="shared" si="5"/>
        <v>-2314.0897999999906</v>
      </c>
    </row>
    <row r="42" spans="1:12" ht="15" customHeight="1" thickBot="1">
      <c r="A42" s="43" t="s">
        <v>34</v>
      </c>
      <c r="B42" s="38">
        <f aca="true" t="shared" si="6" ref="B42:J42">SUM(B43:B47)</f>
        <v>6009.6</v>
      </c>
      <c r="C42" s="39">
        <f t="shared" si="6"/>
        <v>-25959.600000000002</v>
      </c>
      <c r="D42" s="40">
        <f t="shared" si="6"/>
        <v>-31322.4</v>
      </c>
      <c r="E42" s="41">
        <f t="shared" si="6"/>
        <v>17976.1</v>
      </c>
      <c r="F42" s="40">
        <f t="shared" si="6"/>
        <v>9667.700000000004</v>
      </c>
      <c r="G42" s="44">
        <f t="shared" si="6"/>
        <v>-9194.3</v>
      </c>
      <c r="H42" s="38">
        <f t="shared" si="6"/>
        <v>-25935.2</v>
      </c>
      <c r="I42" s="39">
        <f t="shared" si="6"/>
        <v>-26330.8</v>
      </c>
      <c r="J42" s="40">
        <f t="shared" si="6"/>
        <v>848.3999999999987</v>
      </c>
      <c r="K42" s="38">
        <f t="shared" si="5"/>
        <v>24.400000000001455</v>
      </c>
      <c r="L42" s="40">
        <f t="shared" si="5"/>
        <v>4991.600000000002</v>
      </c>
    </row>
    <row r="43" spans="1:12" ht="15" customHeight="1">
      <c r="A43" s="53" t="s">
        <v>35</v>
      </c>
      <c r="B43" s="48">
        <v>2993.2</v>
      </c>
      <c r="C43" s="49">
        <v>-22500</v>
      </c>
      <c r="D43" s="50">
        <v>-25000</v>
      </c>
      <c r="E43" s="54">
        <v>14385.3</v>
      </c>
      <c r="F43" s="49">
        <v>-207.39999999999623</v>
      </c>
      <c r="G43" s="126">
        <v>-12360</v>
      </c>
      <c r="H43" s="78">
        <v>-22900</v>
      </c>
      <c r="I43" s="140">
        <v>-22844</v>
      </c>
      <c r="J43" s="79">
        <v>0</v>
      </c>
      <c r="K43" s="141">
        <f t="shared" si="5"/>
        <v>-400</v>
      </c>
      <c r="L43" s="142">
        <f t="shared" si="5"/>
        <v>2156</v>
      </c>
    </row>
    <row r="44" spans="1:12" ht="15" customHeight="1">
      <c r="A44" s="61" t="s">
        <v>40</v>
      </c>
      <c r="B44" s="56">
        <v>-1558.1</v>
      </c>
      <c r="C44" s="63">
        <v>-5186.4</v>
      </c>
      <c r="D44" s="58">
        <v>-5166.5</v>
      </c>
      <c r="E44" s="62">
        <v>-4639.7</v>
      </c>
      <c r="F44" s="57">
        <f>902.4+500</f>
        <v>1402.4</v>
      </c>
      <c r="G44" s="127">
        <f>-3113.6+500</f>
        <v>-2613.6</v>
      </c>
      <c r="H44" s="56">
        <v>-5157.8</v>
      </c>
      <c r="I44" s="57">
        <v>-4847.3</v>
      </c>
      <c r="J44" s="58">
        <v>27.599999999998545</v>
      </c>
      <c r="K44" s="119">
        <f t="shared" si="5"/>
        <v>28.599999999999454</v>
      </c>
      <c r="L44" s="120">
        <f t="shared" si="5"/>
        <v>319.1999999999998</v>
      </c>
    </row>
    <row r="45" spans="1:12" ht="15" customHeight="1">
      <c r="A45" s="61" t="s">
        <v>36</v>
      </c>
      <c r="B45" s="56">
        <v>2953.5</v>
      </c>
      <c r="C45" s="63">
        <v>2287.8</v>
      </c>
      <c r="D45" s="58">
        <v>1472.1</v>
      </c>
      <c r="E45" s="62">
        <v>5905.5</v>
      </c>
      <c r="F45" s="57">
        <v>5691.7</v>
      </c>
      <c r="G45" s="127">
        <v>3519.3</v>
      </c>
      <c r="H45" s="56">
        <v>2722.6</v>
      </c>
      <c r="I45" s="57">
        <v>3192.5</v>
      </c>
      <c r="J45" s="58">
        <v>1975.8</v>
      </c>
      <c r="K45" s="119">
        <f t="shared" si="5"/>
        <v>434.7999999999997</v>
      </c>
      <c r="L45" s="120">
        <f t="shared" si="5"/>
        <v>1720.4</v>
      </c>
    </row>
    <row r="46" spans="1:12" ht="15" customHeight="1">
      <c r="A46" s="61" t="s">
        <v>37</v>
      </c>
      <c r="B46" s="56">
        <v>2866</v>
      </c>
      <c r="C46" s="63">
        <v>836</v>
      </c>
      <c r="D46" s="67">
        <v>-1097</v>
      </c>
      <c r="E46" s="62">
        <f>3167-842</f>
        <v>2325</v>
      </c>
      <c r="F46" s="57">
        <f>3706-925</f>
        <v>2781</v>
      </c>
      <c r="G46" s="127">
        <f>3272-1012</f>
        <v>2260</v>
      </c>
      <c r="H46" s="56">
        <v>717</v>
      </c>
      <c r="I46" s="66">
        <v>-390</v>
      </c>
      <c r="J46" s="67">
        <v>422</v>
      </c>
      <c r="K46" s="119">
        <f t="shared" si="5"/>
        <v>-119</v>
      </c>
      <c r="L46" s="120">
        <f t="shared" si="5"/>
        <v>707</v>
      </c>
    </row>
    <row r="47" spans="1:12" ht="15" customHeight="1" thickBot="1">
      <c r="A47" s="70" t="s">
        <v>39</v>
      </c>
      <c r="B47" s="65">
        <v>-1245</v>
      </c>
      <c r="C47" s="121">
        <v>-1397</v>
      </c>
      <c r="D47" s="67">
        <v>-1531</v>
      </c>
      <c r="E47" s="71"/>
      <c r="F47" s="66"/>
      <c r="G47" s="128"/>
      <c r="H47" s="65">
        <v>-1317</v>
      </c>
      <c r="I47" s="66">
        <v>-1442</v>
      </c>
      <c r="J47" s="67">
        <v>-1577</v>
      </c>
      <c r="K47" s="119">
        <f>H47-C47</f>
        <v>80</v>
      </c>
      <c r="L47" s="120">
        <f t="shared" si="5"/>
        <v>89</v>
      </c>
    </row>
    <row r="48" spans="1:12" ht="17.25" thickBot="1">
      <c r="A48" s="43" t="s">
        <v>38</v>
      </c>
      <c r="B48" s="38">
        <f>B10</f>
        <v>-32376.392200000002</v>
      </c>
      <c r="C48" s="39">
        <f>C10</f>
        <v>-48797.13</v>
      </c>
      <c r="D48" s="40">
        <f>D10</f>
        <v>-44093.7806</v>
      </c>
      <c r="E48" s="118">
        <f aca="true" t="shared" si="7" ref="E48:J48">E10</f>
        <v>18037.260000000002</v>
      </c>
      <c r="F48" s="39">
        <f t="shared" si="7"/>
        <v>2402.6800000000117</v>
      </c>
      <c r="G48" s="44">
        <f t="shared" si="7"/>
        <v>-7187.699999999977</v>
      </c>
      <c r="H48" s="38">
        <f>H10</f>
        <v>-47696.8468</v>
      </c>
      <c r="I48" s="39">
        <f>I10</f>
        <v>-41416.27039999999</v>
      </c>
      <c r="J48" s="40">
        <f t="shared" si="7"/>
        <v>-22657.16320000001</v>
      </c>
      <c r="K48" s="38">
        <f>H48-C48</f>
        <v>1100.283199999998</v>
      </c>
      <c r="L48" s="40">
        <f>I48-D48</f>
        <v>2677.5102000000115</v>
      </c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0:12" ht="12.75"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ht="12.75">
      <c r="A52" s="124"/>
    </row>
    <row r="55" spans="1:9" ht="13.5" customHeight="1">
      <c r="A55" s="125"/>
      <c r="I55" s="139"/>
    </row>
    <row r="61" spans="1:12" s="36" customFormat="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s="36" customFormat="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s="36" customFormat="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s="36" customFormat="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72" ht="14.25" customHeight="1"/>
    <row r="84" ht="12.75" customHeight="1"/>
  </sheetData>
  <mergeCells count="11">
    <mergeCell ref="A3:G3"/>
    <mergeCell ref="H38:J38"/>
    <mergeCell ref="B6:D6"/>
    <mergeCell ref="B38:D38"/>
    <mergeCell ref="A36:L36"/>
    <mergeCell ref="K38:L38"/>
    <mergeCell ref="K6:L6"/>
    <mergeCell ref="E6:G6"/>
    <mergeCell ref="H6:J6"/>
    <mergeCell ref="E38:G38"/>
    <mergeCell ref="A38:A40"/>
  </mergeCells>
  <printOptions horizontalCentered="1" verticalCentered="1"/>
  <pageMargins left="0.3937007874015748" right="0.3937007874015748" top="0" bottom="0.3937007874015748" header="0" footer="0"/>
  <pageSetup fitToHeight="1" fitToWidth="1" horizontalDpi="600" verticalDpi="600" orientation="landscape" paperSize="9" scale="7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msajtlava</dc:creator>
  <cp:keywords/>
  <dc:description/>
  <cp:lastModifiedBy>Administrator</cp:lastModifiedBy>
  <cp:lastPrinted>2007-03-19T14:45:34Z</cp:lastPrinted>
  <dcterms:created xsi:type="dcterms:W3CDTF">2006-02-16T13:02:27Z</dcterms:created>
  <dcterms:modified xsi:type="dcterms:W3CDTF">2007-03-19T16:00:37Z</dcterms:modified>
  <cp:category/>
  <cp:version/>
  <cp:contentType/>
  <cp:contentStatus/>
</cp:coreProperties>
</file>