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5985" tabRatio="807" firstSheet="2" activeTab="2"/>
  </bookViews>
  <sheets>
    <sheet name="EON-1" sheetId="1" r:id="rId1"/>
    <sheet name="KALK-1" sheetId="2" r:id="rId2"/>
    <sheet name="CENY-14" sheetId="3" r:id="rId3"/>
  </sheets>
  <definedNames/>
  <calcPr fullCalcOnLoad="1"/>
</workbook>
</file>

<file path=xl/sharedStrings.xml><?xml version="1.0" encoding="utf-8"?>
<sst xmlns="http://schemas.openxmlformats.org/spreadsheetml/2006/main" count="184" uniqueCount="51">
  <si>
    <t>EON-voda</t>
  </si>
  <si>
    <t>spolu:</t>
  </si>
  <si>
    <t>EON-kanál</t>
  </si>
  <si>
    <t>(EON bez VaK BLAVA)</t>
  </si>
  <si>
    <t>(rozpočítané EON)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</si>
  <si>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</si>
  <si>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</si>
  <si>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</si>
  <si>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</si>
  <si>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</si>
  <si>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</si>
  <si>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</si>
  <si>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</si>
  <si>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</si>
  <si>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</si>
  <si>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</si>
  <si>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</si>
  <si>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XIII.</t>
  </si>
  <si>
    <t>XIV.</t>
  </si>
  <si>
    <t xml:space="preserve">      -kanál</t>
  </si>
  <si>
    <t>VF-celkom</t>
  </si>
  <si>
    <t xml:space="preserve">    -domácn</t>
  </si>
  <si>
    <t xml:space="preserve">    -ostatní</t>
  </si>
  <si>
    <t>tis.Sk</t>
  </si>
  <si>
    <r>
      <t>tis.m</t>
    </r>
    <r>
      <rPr>
        <vertAlign val="superscript"/>
        <sz val="10"/>
        <rFont val="Arial CE"/>
        <family val="2"/>
      </rPr>
      <t>3</t>
    </r>
  </si>
  <si>
    <t>VK-celkom</t>
  </si>
  <si>
    <t>spolu</t>
  </si>
  <si>
    <t>cena VF</t>
  </si>
  <si>
    <t xml:space="preserve">     -domácn</t>
  </si>
  <si>
    <t>prepoč.trž.</t>
  </si>
  <si>
    <t xml:space="preserve">      -ostatní</t>
  </si>
  <si>
    <t xml:space="preserve">     -ostatní</t>
  </si>
  <si>
    <t>cena VK</t>
  </si>
  <si>
    <r>
      <t>Sk/m</t>
    </r>
    <r>
      <rPr>
        <vertAlign val="superscript"/>
        <sz val="10"/>
        <rFont val="Arial CE"/>
        <family val="2"/>
      </rPr>
      <t>3</t>
    </r>
  </si>
  <si>
    <t>EON zvýš.</t>
  </si>
  <si>
    <t>%</t>
  </si>
  <si>
    <t>voda</t>
  </si>
  <si>
    <t>kanál</t>
  </si>
  <si>
    <t>o primer.zisk</t>
  </si>
  <si>
    <t xml:space="preserve">Ostatní odberatelia </t>
  </si>
  <si>
    <t>vodné</t>
  </si>
  <si>
    <t>stočné</t>
  </si>
  <si>
    <t>priemer</t>
  </si>
  <si>
    <t>(pri uplatnenej miere zisku 8 %  a pri zachovaní regul. cien vody pre domácnosti na úrovni r. 1999)</t>
  </si>
  <si>
    <t xml:space="preserve">D o m á c n o s t i </t>
  </si>
  <si>
    <t>S  P  O  L  U  vodné a stočné</t>
  </si>
  <si>
    <t>Domácnosti</t>
  </si>
  <si>
    <t>Cena vodného a stočného  v navrhovaných 14 vodárenských systémoch</t>
  </si>
  <si>
    <t>Index (k priemeru SR)</t>
  </si>
  <si>
    <t xml:space="preserve">Súčet priemerného </t>
  </si>
  <si>
    <t>vodného a stočného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</si>
</sst>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"/>
    <numFmt numFmtId="165" formatCode="0.000000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</numFmts>
  <fonts count="10">
    <font>
      <sz val="10"/>
      <name val="Arial CE"/>
      <family val="0"/>
    </font>
    <font>
      <b/>
      <sz val="10"/>
      <name val="Arial CE"/>
      <family val="2"/>
    </font>
    <font>
      <b/>
      <u val="single"/>
      <sz val="10"/>
      <name val="Arial CE"/>
      <family val="2"/>
    </font>
    <font>
      <sz val="8"/>
      <name val="Arial CE"/>
      <family val="2"/>
    </font>
    <font>
      <vertAlign val="superscript"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9" fontId="0" fillId="0" borderId="0" xfId="0" applyNumberFormat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" fontId="1" fillId="0" borderId="0" xfId="0" applyNumberFormat="1" applyFont="1" applyAlignment="1">
      <alignment/>
    </xf>
    <xf numFmtId="9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/>
    </xf>
    <xf numFmtId="0" fontId="0" fillId="0" borderId="2" xfId="0" applyFont="1" applyBorder="1" applyAlignment="1">
      <alignment/>
    </xf>
    <xf numFmtId="1" fontId="0" fillId="0" borderId="2" xfId="0" applyNumberForma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4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1" fontId="0" fillId="0" borderId="0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8" xfId="0" applyBorder="1" applyAlignment="1">
      <alignment/>
    </xf>
    <xf numFmtId="0" fontId="1" fillId="0" borderId="5" xfId="0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" fontId="0" fillId="0" borderId="8" xfId="0" applyNumberFormat="1" applyBorder="1" applyAlignment="1">
      <alignment/>
    </xf>
    <xf numFmtId="1" fontId="0" fillId="0" borderId="2" xfId="0" applyNumberFormat="1" applyFont="1" applyBorder="1" applyAlignment="1">
      <alignment/>
    </xf>
    <xf numFmtId="1" fontId="0" fillId="0" borderId="8" xfId="0" applyNumberFormat="1" applyFont="1" applyBorder="1" applyAlignment="1">
      <alignment/>
    </xf>
    <xf numFmtId="0" fontId="0" fillId="0" borderId="3" xfId="0" applyFont="1" applyBorder="1" applyAlignment="1">
      <alignment/>
    </xf>
    <xf numFmtId="0" fontId="0" fillId="0" borderId="5" xfId="0" applyBorder="1" applyAlignment="1">
      <alignment/>
    </xf>
    <xf numFmtId="0" fontId="0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0" xfId="0" applyNumberFormat="1" applyBorder="1" applyAlignment="1">
      <alignment/>
    </xf>
    <xf numFmtId="2" fontId="0" fillId="0" borderId="2" xfId="0" applyNumberForma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2" fontId="1" fillId="0" borderId="0" xfId="0" applyNumberFormat="1" applyFont="1" applyBorder="1" applyAlignment="1">
      <alignment/>
    </xf>
    <xf numFmtId="0" fontId="0" fillId="0" borderId="8" xfId="0" applyFont="1" applyBorder="1" applyAlignment="1">
      <alignment/>
    </xf>
    <xf numFmtId="1" fontId="0" fillId="0" borderId="8" xfId="0" applyNumberFormat="1" applyFont="1" applyBorder="1" applyAlignment="1">
      <alignment/>
    </xf>
    <xf numFmtId="0" fontId="1" fillId="0" borderId="5" xfId="0" applyFont="1" applyBorder="1" applyAlignment="1">
      <alignment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" fontId="6" fillId="0" borderId="0" xfId="0" applyNumberFormat="1" applyFont="1" applyBorder="1" applyAlignment="1">
      <alignment horizontal="center"/>
    </xf>
    <xf numFmtId="1" fontId="6" fillId="0" borderId="0" xfId="0" applyNumberFormat="1" applyFont="1" applyAlignment="1">
      <alignment horizontal="center"/>
    </xf>
    <xf numFmtId="2" fontId="6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 applyBorder="1" applyAlignment="1">
      <alignment horizontal="center"/>
    </xf>
    <xf numFmtId="2" fontId="1" fillId="0" borderId="8" xfId="0" applyNumberFormat="1" applyFont="1" applyBorder="1" applyAlignment="1">
      <alignment/>
    </xf>
    <xf numFmtId="2" fontId="0" fillId="0" borderId="7" xfId="0" applyNumberForma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S22"/>
  <sheetViews>
    <sheetView workbookViewId="0" topLeftCell="A14">
      <selection activeCell="I31" sqref="I31"/>
    </sheetView>
  </sheetViews>
  <sheetFormatPr defaultColWidth="9.00390625" defaultRowHeight="12.75"/>
  <cols>
    <col min="1" max="1" width="3.75390625" style="0" customWidth="1"/>
    <col min="2" max="2" width="7.00390625" style="0" customWidth="1"/>
    <col min="3" max="3" width="7.00390625" style="0" bestFit="1" customWidth="1"/>
    <col min="4" max="5" width="6.00390625" style="0" bestFit="1" customWidth="1"/>
    <col min="6" max="6" width="7.00390625" style="0" bestFit="1" customWidth="1"/>
    <col min="7" max="7" width="6.00390625" style="0" bestFit="1" customWidth="1"/>
    <col min="8" max="8" width="7.00390625" style="0" bestFit="1" customWidth="1"/>
    <col min="9" max="10" width="6.00390625" style="0" bestFit="1" customWidth="1"/>
    <col min="11" max="11" width="7.00390625" style="0" customWidth="1"/>
    <col min="12" max="12" width="6.00390625" style="0" bestFit="1" customWidth="1"/>
    <col min="13" max="15" width="7.00390625" style="0" bestFit="1" customWidth="1"/>
  </cols>
  <sheetData>
    <row r="3" spans="1:16" ht="12.75">
      <c r="A3" s="6" t="s">
        <v>0</v>
      </c>
      <c r="B3" s="6"/>
      <c r="E3" s="3"/>
      <c r="F3" s="3"/>
      <c r="P3" s="8" t="s">
        <v>1</v>
      </c>
    </row>
    <row r="4" spans="5:14" ht="12.75">
      <c r="E4" s="3"/>
      <c r="F4" s="3"/>
      <c r="L4" s="3"/>
      <c r="N4" s="3"/>
    </row>
    <row r="5" spans="3:16" ht="12.75">
      <c r="C5" s="3">
        <f>C6/P6*100</f>
        <v>4.226866228606224</v>
      </c>
      <c r="D5" s="3">
        <f>D6/P6*100</f>
        <v>3.5031697428769375</v>
      </c>
      <c r="E5" s="3">
        <f>E6/P6*100</f>
        <v>3.1139125894405546</v>
      </c>
      <c r="F5" s="3">
        <f>F6/P6*100</f>
        <v>17.278497673496958</v>
      </c>
      <c r="G5" s="3">
        <f>G6/P6*100</f>
        <v>3.2849832436818485</v>
      </c>
      <c r="H5" s="3">
        <f>H6/P6*100</f>
        <v>4.99366485338764</v>
      </c>
      <c r="I5" s="2">
        <f>I6/P6*100</f>
        <v>3.1053427849478075</v>
      </c>
      <c r="J5" s="3">
        <f>J6/P6*100</f>
        <v>1.356813392326373</v>
      </c>
      <c r="K5" s="3">
        <f>K6/P6*100</f>
        <v>2.3756799796349624</v>
      </c>
      <c r="L5" s="3">
        <f>L6/P6*100</f>
        <v>2.2016080858455758</v>
      </c>
      <c r="M5" s="3">
        <f>M6/P6*100</f>
        <v>19.25512127177345</v>
      </c>
      <c r="N5" s="3">
        <f>N6/P6*100</f>
        <v>7.659561081371921</v>
      </c>
      <c r="O5" s="3">
        <f>O6/P6*100</f>
        <v>27.644779072609747</v>
      </c>
      <c r="P5" s="1">
        <v>1</v>
      </c>
    </row>
    <row r="6" spans="3:19" ht="12.75">
      <c r="C6">
        <v>116895</v>
      </c>
      <c r="D6">
        <v>96881</v>
      </c>
      <c r="E6">
        <v>86116</v>
      </c>
      <c r="F6">
        <v>477841</v>
      </c>
      <c r="G6">
        <v>90847</v>
      </c>
      <c r="H6">
        <v>138101</v>
      </c>
      <c r="I6">
        <v>85879</v>
      </c>
      <c r="J6">
        <v>37523</v>
      </c>
      <c r="K6">
        <v>65700</v>
      </c>
      <c r="L6">
        <v>60886</v>
      </c>
      <c r="M6">
        <v>532505</v>
      </c>
      <c r="N6">
        <v>211827</v>
      </c>
      <c r="O6">
        <v>764523</v>
      </c>
      <c r="P6">
        <f>SUM(C6:O6)</f>
        <v>2765524</v>
      </c>
      <c r="Q6" s="9" t="s">
        <v>3</v>
      </c>
      <c r="R6" s="9"/>
      <c r="S6" s="9"/>
    </row>
    <row r="8" spans="3:18" ht="12.75">
      <c r="C8" s="4">
        <f aca="true" t="shared" si="0" ref="C8:O8">$P$8*C5/100</f>
        <v>117127.30856792418</v>
      </c>
      <c r="D8" s="4">
        <f t="shared" si="0"/>
        <v>97073.53420906852</v>
      </c>
      <c r="E8" s="4">
        <f t="shared" si="0"/>
        <v>86287.14063591565</v>
      </c>
      <c r="F8" s="4">
        <f t="shared" si="0"/>
        <v>478790.62623213534</v>
      </c>
      <c r="G8" s="4">
        <f t="shared" si="0"/>
        <v>91027.54267907275</v>
      </c>
      <c r="H8" s="4">
        <f t="shared" si="0"/>
        <v>138375.4518203422</v>
      </c>
      <c r="I8" s="4">
        <f t="shared" si="0"/>
        <v>86049.66963946074</v>
      </c>
      <c r="J8" s="4">
        <f t="shared" si="0"/>
        <v>37597.57046404226</v>
      </c>
      <c r="K8" s="4">
        <f t="shared" si="0"/>
        <v>65830.56737168074</v>
      </c>
      <c r="L8" s="4">
        <f t="shared" si="0"/>
        <v>61007.00038039807</v>
      </c>
      <c r="M8" s="4">
        <f t="shared" si="0"/>
        <v>533563.2614650967</v>
      </c>
      <c r="N8" s="4">
        <f t="shared" si="0"/>
        <v>212247.9694770322</v>
      </c>
      <c r="O8" s="4">
        <f t="shared" si="0"/>
        <v>766042.3570578307</v>
      </c>
      <c r="P8">
        <v>2771020</v>
      </c>
      <c r="Q8" s="9" t="s">
        <v>4</v>
      </c>
      <c r="R8" s="9"/>
    </row>
    <row r="10" spans="2:16" ht="12" customHeight="1">
      <c r="B10" s="5">
        <v>420500</v>
      </c>
      <c r="C10" s="7">
        <f>C8</f>
        <v>117127.30856792418</v>
      </c>
      <c r="D10" s="7">
        <f aca="true" t="shared" si="1" ref="D10:O10">D8</f>
        <v>97073.53420906852</v>
      </c>
      <c r="E10" s="7">
        <f t="shared" si="1"/>
        <v>86287.14063591565</v>
      </c>
      <c r="F10" s="7">
        <f t="shared" si="1"/>
        <v>478790.62623213534</v>
      </c>
      <c r="G10" s="7">
        <f t="shared" si="1"/>
        <v>91027.54267907275</v>
      </c>
      <c r="H10" s="7">
        <f t="shared" si="1"/>
        <v>138375.4518203422</v>
      </c>
      <c r="I10" s="7">
        <f t="shared" si="1"/>
        <v>86049.66963946074</v>
      </c>
      <c r="J10" s="7">
        <f t="shared" si="1"/>
        <v>37597.57046404226</v>
      </c>
      <c r="K10" s="7">
        <f t="shared" si="1"/>
        <v>65830.56737168074</v>
      </c>
      <c r="L10" s="7">
        <f t="shared" si="1"/>
        <v>61007.00038039807</v>
      </c>
      <c r="M10" s="7">
        <f t="shared" si="1"/>
        <v>533563.2614650967</v>
      </c>
      <c r="N10" s="7">
        <f t="shared" si="1"/>
        <v>212247.9694770322</v>
      </c>
      <c r="O10" s="7">
        <f t="shared" si="1"/>
        <v>766042.3570578307</v>
      </c>
      <c r="P10" s="5">
        <f>SUM(B10:O10)</f>
        <v>3191520</v>
      </c>
    </row>
    <row r="11" spans="2:16" s="10" customFormat="1" ht="12.75">
      <c r="B11" s="11" t="s">
        <v>5</v>
      </c>
      <c r="C11" s="12" t="s">
        <v>6</v>
      </c>
      <c r="D11" s="12" t="s">
        <v>7</v>
      </c>
      <c r="E11" s="12" t="s">
        <v>8</v>
      </c>
      <c r="F11" s="12" t="s">
        <v>9</v>
      </c>
      <c r="G11" s="12" t="s">
        <v>10</v>
      </c>
      <c r="H11" s="12" t="s">
        <v>11</v>
      </c>
      <c r="I11" s="12" t="s">
        <v>12</v>
      </c>
      <c r="J11" s="12" t="s">
        <v>13</v>
      </c>
      <c r="K11" s="12" t="s">
        <v>14</v>
      </c>
      <c r="L11" s="12" t="s">
        <v>15</v>
      </c>
      <c r="M11" s="12" t="s">
        <v>16</v>
      </c>
      <c r="N11" s="12" t="s">
        <v>17</v>
      </c>
      <c r="O11" s="12" t="s">
        <v>18</v>
      </c>
      <c r="P11" s="11"/>
    </row>
    <row r="13" ht="12.75">
      <c r="A13" s="6"/>
    </row>
    <row r="14" ht="12.75">
      <c r="A14" s="6" t="s">
        <v>2</v>
      </c>
    </row>
    <row r="16" spans="3:16" ht="12.75">
      <c r="C16" s="3">
        <f>C17/$P$17*100</f>
        <v>3.606753826017053</v>
      </c>
      <c r="D16" s="3">
        <f aca="true" t="shared" si="2" ref="D16:O16">D17/$P$17*100</f>
        <v>3.5778872387846827</v>
      </c>
      <c r="E16">
        <f t="shared" si="2"/>
        <v>4.079742752985269</v>
      </c>
      <c r="F16" s="3">
        <f t="shared" si="2"/>
        <v>17.08676763830371</v>
      </c>
      <c r="G16" s="3">
        <f t="shared" si="2"/>
        <v>3.401002619148033</v>
      </c>
      <c r="H16" s="3">
        <f t="shared" si="2"/>
        <v>6.056046219295983</v>
      </c>
      <c r="I16" s="3">
        <f t="shared" si="2"/>
        <v>4.608349336204979</v>
      </c>
      <c r="J16" s="3">
        <f t="shared" si="2"/>
        <v>0.1347789829407341</v>
      </c>
      <c r="K16" s="3">
        <f t="shared" si="2"/>
        <v>5.359153574338628</v>
      </c>
      <c r="L16" s="3">
        <f t="shared" si="2"/>
        <v>2.464988173570763</v>
      </c>
      <c r="M16" s="3">
        <f t="shared" si="2"/>
        <v>17.820852458300408</v>
      </c>
      <c r="N16" s="3">
        <f t="shared" si="2"/>
        <v>7.643026091846247</v>
      </c>
      <c r="O16" s="3">
        <f t="shared" si="2"/>
        <v>24.160651088263517</v>
      </c>
      <c r="P16" s="1">
        <v>1</v>
      </c>
    </row>
    <row r="17" spans="3:17" ht="12.75">
      <c r="C17">
        <v>52852</v>
      </c>
      <c r="D17">
        <v>52429</v>
      </c>
      <c r="E17">
        <v>59783</v>
      </c>
      <c r="F17">
        <v>250383</v>
      </c>
      <c r="G17">
        <v>49837</v>
      </c>
      <c r="H17">
        <v>88743</v>
      </c>
      <c r="I17">
        <v>67529</v>
      </c>
      <c r="J17">
        <v>1975</v>
      </c>
      <c r="K17">
        <v>78531</v>
      </c>
      <c r="L17">
        <v>36121</v>
      </c>
      <c r="M17">
        <v>261140</v>
      </c>
      <c r="N17">
        <v>111998</v>
      </c>
      <c r="O17">
        <v>354041</v>
      </c>
      <c r="P17">
        <f>SUM(C17:O17)</f>
        <v>1465362</v>
      </c>
      <c r="Q17" s="9" t="s">
        <v>3</v>
      </c>
    </row>
    <row r="19" spans="3:17" ht="12.75">
      <c r="C19">
        <f>$P$19*C16/100</f>
        <v>53898.2832173893</v>
      </c>
      <c r="D19">
        <f aca="true" t="shared" si="3" ref="D19:O19">$P$19*D16/100</f>
        <v>53466.90930909906</v>
      </c>
      <c r="E19">
        <f t="shared" si="3"/>
        <v>60966.4925752135</v>
      </c>
      <c r="F19">
        <f t="shared" si="3"/>
        <v>255339.70042419553</v>
      </c>
      <c r="G19">
        <f t="shared" si="3"/>
        <v>50823.59684978865</v>
      </c>
      <c r="H19">
        <f t="shared" si="3"/>
        <v>90499.79844775557</v>
      </c>
      <c r="I19">
        <f t="shared" si="3"/>
        <v>68865.8360589397</v>
      </c>
      <c r="J19">
        <f t="shared" si="3"/>
        <v>2014.0980351612775</v>
      </c>
      <c r="K19" s="4">
        <f t="shared" si="3"/>
        <v>80085.6368603799</v>
      </c>
      <c r="L19">
        <f t="shared" si="3"/>
        <v>36836.06841927115</v>
      </c>
      <c r="M19">
        <f t="shared" si="3"/>
        <v>266309.6510896284</v>
      </c>
      <c r="N19">
        <f t="shared" si="3"/>
        <v>114215.16543898368</v>
      </c>
      <c r="O19">
        <f t="shared" si="3"/>
        <v>361049.7632741944</v>
      </c>
      <c r="P19">
        <v>1494371</v>
      </c>
      <c r="Q19" s="9" t="s">
        <v>4</v>
      </c>
    </row>
    <row r="21" spans="2:16" ht="12.75">
      <c r="B21" s="5">
        <v>386380</v>
      </c>
      <c r="C21" s="5">
        <f>C19</f>
        <v>53898.2832173893</v>
      </c>
      <c r="D21" s="5">
        <f aca="true" t="shared" si="4" ref="D21:O21">D19</f>
        <v>53466.90930909906</v>
      </c>
      <c r="E21" s="5">
        <f t="shared" si="4"/>
        <v>60966.4925752135</v>
      </c>
      <c r="F21" s="5">
        <f t="shared" si="4"/>
        <v>255339.70042419553</v>
      </c>
      <c r="G21" s="5">
        <f t="shared" si="4"/>
        <v>50823.59684978865</v>
      </c>
      <c r="H21" s="5">
        <f t="shared" si="4"/>
        <v>90499.79844775557</v>
      </c>
      <c r="I21" s="5">
        <f t="shared" si="4"/>
        <v>68865.8360589397</v>
      </c>
      <c r="J21" s="5">
        <f t="shared" si="4"/>
        <v>2014.0980351612775</v>
      </c>
      <c r="K21" s="5">
        <f t="shared" si="4"/>
        <v>80085.6368603799</v>
      </c>
      <c r="L21" s="5">
        <f t="shared" si="4"/>
        <v>36836.06841927115</v>
      </c>
      <c r="M21" s="5">
        <f t="shared" si="4"/>
        <v>266309.6510896284</v>
      </c>
      <c r="N21" s="5">
        <f t="shared" si="4"/>
        <v>114215.16543898368</v>
      </c>
      <c r="O21" s="5">
        <f t="shared" si="4"/>
        <v>361049.7632741944</v>
      </c>
      <c r="P21" s="5">
        <f>SUM(B21:O21)</f>
        <v>1880751.0000000002</v>
      </c>
    </row>
    <row r="22" spans="2:15" s="10" customFormat="1" ht="12.75">
      <c r="B22" s="11" t="s">
        <v>5</v>
      </c>
      <c r="C22" s="12" t="s">
        <v>6</v>
      </c>
      <c r="D22" s="12" t="s">
        <v>7</v>
      </c>
      <c r="E22" s="12" t="s">
        <v>8</v>
      </c>
      <c r="F22" s="12" t="s">
        <v>9</v>
      </c>
      <c r="G22" s="12" t="s">
        <v>10</v>
      </c>
      <c r="H22" s="12" t="s">
        <v>11</v>
      </c>
      <c r="I22" s="12" t="s">
        <v>12</v>
      </c>
      <c r="J22" s="12" t="s">
        <v>13</v>
      </c>
      <c r="K22" s="12" t="s">
        <v>14</v>
      </c>
      <c r="L22" s="12" t="s">
        <v>15</v>
      </c>
      <c r="M22" s="12" t="s">
        <v>16</v>
      </c>
      <c r="N22" s="12" t="s">
        <v>17</v>
      </c>
      <c r="O22" s="12" t="s">
        <v>18</v>
      </c>
    </row>
  </sheetData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70"/>
  <sheetViews>
    <sheetView zoomScale="85" zoomScaleNormal="85" workbookViewId="0" topLeftCell="A1">
      <selection activeCell="A1" sqref="A1"/>
    </sheetView>
  </sheetViews>
  <sheetFormatPr defaultColWidth="9.00390625" defaultRowHeight="12.75"/>
  <cols>
    <col min="1" max="1" width="11.75390625" style="0" customWidth="1"/>
    <col min="2" max="2" width="5.875" style="0" bestFit="1" customWidth="1"/>
    <col min="3" max="3" width="7.75390625" style="0" bestFit="1" customWidth="1"/>
    <col min="4" max="4" width="7.125" style="0" customWidth="1"/>
    <col min="5" max="5" width="9.375" style="0" bestFit="1" customWidth="1"/>
    <col min="6" max="6" width="7.875" style="0" bestFit="1" customWidth="1"/>
    <col min="7" max="7" width="7.125" style="0" customWidth="1"/>
    <col min="8" max="8" width="6.125" style="0" customWidth="1"/>
    <col min="9" max="9" width="7.125" style="0" customWidth="1"/>
    <col min="10" max="10" width="7.75390625" style="0" bestFit="1" customWidth="1"/>
    <col min="11" max="13" width="6.625" style="0" bestFit="1" customWidth="1"/>
    <col min="14" max="16" width="7.75390625" style="0" bestFit="1" customWidth="1"/>
    <col min="17" max="17" width="8.75390625" style="0" bestFit="1" customWidth="1"/>
  </cols>
  <sheetData>
    <row r="1" spans="1:3" ht="12.75">
      <c r="A1" s="6"/>
      <c r="B1" s="6"/>
      <c r="C1" s="6"/>
    </row>
    <row r="2" spans="3:17" ht="12.75">
      <c r="C2" s="11" t="s">
        <v>5</v>
      </c>
      <c r="D2" s="12" t="s">
        <v>6</v>
      </c>
      <c r="E2" s="12" t="s">
        <v>7</v>
      </c>
      <c r="F2" s="12" t="s">
        <v>8</v>
      </c>
      <c r="G2" s="12" t="s">
        <v>9</v>
      </c>
      <c r="H2" s="12" t="s">
        <v>10</v>
      </c>
      <c r="I2" s="12" t="s">
        <v>11</v>
      </c>
      <c r="J2" s="12" t="s">
        <v>12</v>
      </c>
      <c r="K2" s="12" t="s">
        <v>13</v>
      </c>
      <c r="L2" s="12" t="s">
        <v>14</v>
      </c>
      <c r="M2" s="12" t="s">
        <v>15</v>
      </c>
      <c r="N2" s="12" t="s">
        <v>16</v>
      </c>
      <c r="O2" s="12" t="s">
        <v>17</v>
      </c>
      <c r="P2" s="12" t="s">
        <v>18</v>
      </c>
      <c r="Q2" s="10" t="s">
        <v>26</v>
      </c>
    </row>
    <row r="3" spans="1:17" ht="12.75">
      <c r="A3" s="13" t="s">
        <v>0</v>
      </c>
      <c r="B3" s="17"/>
      <c r="C3" s="14">
        <v>420500</v>
      </c>
      <c r="D3" s="15">
        <v>117127</v>
      </c>
      <c r="E3" s="15">
        <v>97074</v>
      </c>
      <c r="F3" s="15">
        <v>86287</v>
      </c>
      <c r="G3" s="15">
        <v>478791</v>
      </c>
      <c r="H3" s="15">
        <v>91028</v>
      </c>
      <c r="I3" s="15">
        <v>138375</v>
      </c>
      <c r="J3" s="15">
        <v>86050</v>
      </c>
      <c r="K3" s="15">
        <v>37598</v>
      </c>
      <c r="L3" s="15">
        <v>65831</v>
      </c>
      <c r="M3" s="15">
        <v>61007</v>
      </c>
      <c r="N3" s="15">
        <v>533563</v>
      </c>
      <c r="O3" s="15">
        <v>212248</v>
      </c>
      <c r="P3" s="15">
        <v>766042</v>
      </c>
      <c r="Q3" s="17">
        <f>SUM(C3:P3)</f>
        <v>3191521</v>
      </c>
    </row>
    <row r="4" spans="1:17" ht="12.75">
      <c r="A4" s="16" t="s">
        <v>19</v>
      </c>
      <c r="B4" s="18"/>
      <c r="C4" s="47">
        <v>386380</v>
      </c>
      <c r="D4" s="48">
        <v>53898</v>
      </c>
      <c r="E4" s="48">
        <v>53467</v>
      </c>
      <c r="F4" s="48">
        <v>60966</v>
      </c>
      <c r="G4" s="48">
        <v>255340</v>
      </c>
      <c r="H4" s="48">
        <v>50824</v>
      </c>
      <c r="I4" s="48">
        <v>90500</v>
      </c>
      <c r="J4" s="48">
        <v>68866</v>
      </c>
      <c r="K4" s="48">
        <v>2014</v>
      </c>
      <c r="L4" s="48">
        <v>80086</v>
      </c>
      <c r="M4" s="48">
        <v>36836</v>
      </c>
      <c r="N4" s="48">
        <v>266310</v>
      </c>
      <c r="O4" s="48">
        <v>114215</v>
      </c>
      <c r="P4" s="48">
        <v>361050</v>
      </c>
      <c r="Q4" s="49">
        <f>SUM(C4:P4)</f>
        <v>1880752</v>
      </c>
    </row>
    <row r="5" spans="17:19" ht="12.75">
      <c r="Q5" s="5"/>
      <c r="R5" s="9"/>
      <c r="S5" s="9"/>
    </row>
    <row r="6" spans="1:17" ht="14.25">
      <c r="A6" s="29" t="s">
        <v>20</v>
      </c>
      <c r="B6" s="29" t="s">
        <v>24</v>
      </c>
      <c r="C6" s="19">
        <v>48564</v>
      </c>
      <c r="D6" s="20">
        <v>9315</v>
      </c>
      <c r="E6" s="20">
        <v>5983</v>
      </c>
      <c r="F6" s="20">
        <v>13069</v>
      </c>
      <c r="G6" s="20">
        <v>40408</v>
      </c>
      <c r="H6" s="20">
        <v>7847</v>
      </c>
      <c r="I6" s="20">
        <v>13947</v>
      </c>
      <c r="J6" s="20">
        <v>9179</v>
      </c>
      <c r="K6" s="20">
        <v>3891</v>
      </c>
      <c r="L6" s="20">
        <v>4987</v>
      </c>
      <c r="M6" s="20">
        <v>4988</v>
      </c>
      <c r="N6" s="20">
        <v>49738</v>
      </c>
      <c r="O6" s="20">
        <v>17200</v>
      </c>
      <c r="P6" s="20">
        <v>53399</v>
      </c>
      <c r="Q6" s="17">
        <f>SUM(C6:P6)</f>
        <v>282515</v>
      </c>
    </row>
    <row r="7" spans="1:17" ht="12.75">
      <c r="A7" s="30"/>
      <c r="B7" s="30" t="s">
        <v>23</v>
      </c>
      <c r="C7" s="22">
        <v>438931</v>
      </c>
      <c r="D7" s="23">
        <v>117506</v>
      </c>
      <c r="E7" s="23">
        <v>67353</v>
      </c>
      <c r="F7" s="23">
        <v>121956</v>
      </c>
      <c r="G7" s="23">
        <v>411270</v>
      </c>
      <c r="H7" s="23">
        <v>74811</v>
      </c>
      <c r="I7" s="23">
        <v>138949</v>
      </c>
      <c r="J7" s="23">
        <v>83084</v>
      </c>
      <c r="K7" s="23">
        <v>34717</v>
      </c>
      <c r="L7" s="23">
        <v>50810</v>
      </c>
      <c r="M7" s="23">
        <v>48721</v>
      </c>
      <c r="N7" s="23">
        <v>572486</v>
      </c>
      <c r="O7" s="23">
        <v>200084</v>
      </c>
      <c r="P7" s="23">
        <v>593870</v>
      </c>
      <c r="Q7" s="38">
        <f>SUM(C7:P7)</f>
        <v>2954548</v>
      </c>
    </row>
    <row r="8" spans="1:19" ht="14.25">
      <c r="A8" s="30" t="s">
        <v>21</v>
      </c>
      <c r="B8" s="30" t="s">
        <v>24</v>
      </c>
      <c r="C8" s="22">
        <v>28798</v>
      </c>
      <c r="D8" s="25">
        <v>5926</v>
      </c>
      <c r="E8" s="25">
        <v>4644</v>
      </c>
      <c r="F8" s="25">
        <v>6786</v>
      </c>
      <c r="G8" s="25">
        <v>28157</v>
      </c>
      <c r="H8" s="25">
        <v>5698</v>
      </c>
      <c r="I8" s="25">
        <v>9326</v>
      </c>
      <c r="J8" s="25">
        <v>5584</v>
      </c>
      <c r="K8" s="25">
        <v>2105</v>
      </c>
      <c r="L8" s="25">
        <v>2857</v>
      </c>
      <c r="M8" s="25">
        <v>3346</v>
      </c>
      <c r="N8" s="25">
        <v>31705</v>
      </c>
      <c r="O8" s="25">
        <v>11117</v>
      </c>
      <c r="P8" s="25">
        <v>37569</v>
      </c>
      <c r="Q8" s="38">
        <f aca="true" t="shared" si="0" ref="Q8:Q17">SUM(C8:P8)</f>
        <v>183618</v>
      </c>
      <c r="R8" s="9"/>
      <c r="S8" s="9"/>
    </row>
    <row r="9" spans="1:19" ht="12.75">
      <c r="A9" s="30"/>
      <c r="B9" s="30" t="s">
        <v>23</v>
      </c>
      <c r="C9" s="22">
        <v>210245</v>
      </c>
      <c r="D9" s="25">
        <v>44356</v>
      </c>
      <c r="E9" s="25">
        <v>34534</v>
      </c>
      <c r="F9" s="25">
        <v>53388</v>
      </c>
      <c r="G9" s="25">
        <v>206243</v>
      </c>
      <c r="H9" s="25">
        <v>40500</v>
      </c>
      <c r="I9" s="25">
        <v>67413</v>
      </c>
      <c r="J9" s="25">
        <v>35426</v>
      </c>
      <c r="K9" s="25">
        <v>15731</v>
      </c>
      <c r="L9" s="25">
        <v>20767</v>
      </c>
      <c r="M9" s="25">
        <v>23721</v>
      </c>
      <c r="N9" s="25">
        <v>227284</v>
      </c>
      <c r="O9" s="25">
        <v>80430</v>
      </c>
      <c r="P9" s="25">
        <v>273308</v>
      </c>
      <c r="Q9" s="38">
        <f t="shared" si="0"/>
        <v>1333346</v>
      </c>
      <c r="R9" s="9"/>
      <c r="S9" s="9"/>
    </row>
    <row r="10" spans="1:17" ht="14.25">
      <c r="A10" s="30" t="s">
        <v>22</v>
      </c>
      <c r="B10" s="30" t="s">
        <v>24</v>
      </c>
      <c r="C10" s="22">
        <v>19766</v>
      </c>
      <c r="D10" s="23">
        <v>3389</v>
      </c>
      <c r="E10" s="23">
        <v>1339</v>
      </c>
      <c r="F10" s="23">
        <v>6283</v>
      </c>
      <c r="G10" s="23">
        <v>12251</v>
      </c>
      <c r="H10" s="23">
        <v>2149</v>
      </c>
      <c r="I10" s="23">
        <v>4621</v>
      </c>
      <c r="J10" s="23">
        <v>3595</v>
      </c>
      <c r="K10" s="23">
        <v>1786</v>
      </c>
      <c r="L10" s="23">
        <v>2130</v>
      </c>
      <c r="M10" s="23">
        <v>1642</v>
      </c>
      <c r="N10" s="23">
        <v>18033</v>
      </c>
      <c r="O10" s="23">
        <v>6083</v>
      </c>
      <c r="P10" s="23">
        <v>15830</v>
      </c>
      <c r="Q10" s="38">
        <f t="shared" si="0"/>
        <v>98897</v>
      </c>
    </row>
    <row r="11" spans="1:17" ht="12.75">
      <c r="A11" s="31"/>
      <c r="B11" s="31" t="s">
        <v>23</v>
      </c>
      <c r="C11" s="35">
        <v>228686</v>
      </c>
      <c r="D11" s="34">
        <v>73150</v>
      </c>
      <c r="E11" s="34">
        <v>32821</v>
      </c>
      <c r="F11" s="34">
        <v>68568</v>
      </c>
      <c r="G11" s="34">
        <v>205025</v>
      </c>
      <c r="H11" s="34">
        <v>34311</v>
      </c>
      <c r="I11" s="34">
        <v>71536</v>
      </c>
      <c r="J11" s="34">
        <v>47658</v>
      </c>
      <c r="K11" s="34">
        <v>18986</v>
      </c>
      <c r="L11" s="34">
        <v>30043</v>
      </c>
      <c r="M11" s="34">
        <v>25000</v>
      </c>
      <c r="N11" s="34">
        <v>345202</v>
      </c>
      <c r="O11" s="34">
        <v>119654</v>
      </c>
      <c r="P11" s="34">
        <v>320562</v>
      </c>
      <c r="Q11" s="28">
        <f t="shared" si="0"/>
        <v>1621202</v>
      </c>
    </row>
    <row r="12" spans="1:19" ht="14.25">
      <c r="A12" s="29" t="s">
        <v>25</v>
      </c>
      <c r="B12" s="19" t="s">
        <v>24</v>
      </c>
      <c r="C12" s="37">
        <v>47974</v>
      </c>
      <c r="D12" s="33">
        <v>6491</v>
      </c>
      <c r="E12" s="33">
        <v>4295</v>
      </c>
      <c r="F12" s="33">
        <v>10809</v>
      </c>
      <c r="G12" s="33">
        <v>32803</v>
      </c>
      <c r="H12" s="33">
        <v>7756</v>
      </c>
      <c r="I12" s="33">
        <v>15745</v>
      </c>
      <c r="J12" s="33">
        <v>7627</v>
      </c>
      <c r="K12" s="33">
        <v>220</v>
      </c>
      <c r="L12" s="33">
        <v>8217</v>
      </c>
      <c r="M12" s="33">
        <v>3287</v>
      </c>
      <c r="N12" s="33">
        <v>36173</v>
      </c>
      <c r="O12" s="33">
        <v>15872</v>
      </c>
      <c r="P12" s="33">
        <v>54453</v>
      </c>
      <c r="Q12" s="17">
        <f t="shared" si="0"/>
        <v>251722</v>
      </c>
      <c r="R12" s="10"/>
      <c r="S12" s="10"/>
    </row>
    <row r="13" spans="1:17" ht="12.75">
      <c r="A13" s="30"/>
      <c r="B13" s="22" t="s">
        <v>23</v>
      </c>
      <c r="C13" s="22">
        <v>362340</v>
      </c>
      <c r="D13" s="23">
        <v>49915</v>
      </c>
      <c r="E13" s="23">
        <v>31584</v>
      </c>
      <c r="F13" s="23">
        <v>70709</v>
      </c>
      <c r="G13" s="23">
        <v>228664</v>
      </c>
      <c r="H13" s="23">
        <v>56973</v>
      </c>
      <c r="I13" s="23">
        <v>130945</v>
      </c>
      <c r="J13" s="23">
        <v>62081</v>
      </c>
      <c r="K13" s="23">
        <v>1114</v>
      </c>
      <c r="L13" s="23">
        <v>84351</v>
      </c>
      <c r="M13" s="23">
        <v>26839</v>
      </c>
      <c r="N13" s="23">
        <v>275890</v>
      </c>
      <c r="O13" s="23">
        <v>138785</v>
      </c>
      <c r="P13" s="23">
        <v>456917</v>
      </c>
      <c r="Q13" s="38">
        <f t="shared" si="0"/>
        <v>1977107</v>
      </c>
    </row>
    <row r="14" spans="1:17" ht="14.25">
      <c r="A14" s="30" t="s">
        <v>21</v>
      </c>
      <c r="B14" s="22" t="s">
        <v>24</v>
      </c>
      <c r="C14" s="22">
        <v>28424</v>
      </c>
      <c r="D14" s="23">
        <v>4021</v>
      </c>
      <c r="E14" s="23">
        <v>2934</v>
      </c>
      <c r="F14" s="23">
        <v>5690</v>
      </c>
      <c r="G14" s="23">
        <v>18070</v>
      </c>
      <c r="H14" s="23">
        <v>4691</v>
      </c>
      <c r="I14" s="23">
        <v>6999</v>
      </c>
      <c r="J14" s="23">
        <v>4603</v>
      </c>
      <c r="K14" s="23">
        <v>137</v>
      </c>
      <c r="L14" s="23">
        <v>2146</v>
      </c>
      <c r="M14" s="23">
        <v>2079</v>
      </c>
      <c r="N14" s="23">
        <v>21606</v>
      </c>
      <c r="O14" s="23">
        <v>8647</v>
      </c>
      <c r="P14" s="23">
        <v>32686</v>
      </c>
      <c r="Q14" s="38">
        <f t="shared" si="0"/>
        <v>142733</v>
      </c>
    </row>
    <row r="15" spans="1:17" ht="12.75">
      <c r="A15" s="30"/>
      <c r="B15" s="22" t="s">
        <v>23</v>
      </c>
      <c r="C15" s="22">
        <v>109637</v>
      </c>
      <c r="D15" s="23">
        <v>15179</v>
      </c>
      <c r="E15" s="23">
        <v>11282</v>
      </c>
      <c r="F15" s="23">
        <v>21447</v>
      </c>
      <c r="G15" s="23">
        <v>68069</v>
      </c>
      <c r="H15" s="23">
        <v>17482</v>
      </c>
      <c r="I15" s="23">
        <v>26401</v>
      </c>
      <c r="J15" s="23">
        <v>116107</v>
      </c>
      <c r="K15" s="23">
        <v>516</v>
      </c>
      <c r="L15" s="23">
        <v>8078</v>
      </c>
      <c r="M15" s="23">
        <v>7835</v>
      </c>
      <c r="N15" s="23">
        <v>81497</v>
      </c>
      <c r="O15" s="23">
        <v>32694</v>
      </c>
      <c r="P15" s="23">
        <v>123170</v>
      </c>
      <c r="Q15" s="38">
        <f t="shared" si="0"/>
        <v>639394</v>
      </c>
    </row>
    <row r="16" spans="1:17" ht="14.25">
      <c r="A16" s="30" t="s">
        <v>22</v>
      </c>
      <c r="B16" s="22" t="s">
        <v>24</v>
      </c>
      <c r="C16" s="22">
        <v>19550</v>
      </c>
      <c r="D16" s="23">
        <v>2470</v>
      </c>
      <c r="E16" s="23">
        <v>1361</v>
      </c>
      <c r="F16" s="23">
        <v>5119</v>
      </c>
      <c r="G16" s="23">
        <v>14733</v>
      </c>
      <c r="H16" s="23">
        <v>3065</v>
      </c>
      <c r="I16" s="23">
        <v>8746</v>
      </c>
      <c r="J16" s="23">
        <v>3024</v>
      </c>
      <c r="K16" s="23">
        <v>83</v>
      </c>
      <c r="L16" s="23">
        <v>6071</v>
      </c>
      <c r="M16" s="23">
        <v>1208</v>
      </c>
      <c r="N16" s="23">
        <v>14567</v>
      </c>
      <c r="O16" s="23">
        <v>7225</v>
      </c>
      <c r="P16" s="23">
        <v>21767</v>
      </c>
      <c r="Q16" s="38">
        <f t="shared" si="0"/>
        <v>108989</v>
      </c>
    </row>
    <row r="17" spans="1:17" ht="12.75">
      <c r="A17" s="31"/>
      <c r="B17" s="26" t="s">
        <v>23</v>
      </c>
      <c r="C17" s="26">
        <v>252703</v>
      </c>
      <c r="D17" s="32">
        <v>34736</v>
      </c>
      <c r="E17" s="32">
        <v>20302</v>
      </c>
      <c r="F17" s="32">
        <v>49262</v>
      </c>
      <c r="G17" s="32">
        <v>160595</v>
      </c>
      <c r="H17" s="32">
        <v>39491</v>
      </c>
      <c r="I17" s="32">
        <v>104544</v>
      </c>
      <c r="J17" s="32">
        <v>45974</v>
      </c>
      <c r="K17" s="32">
        <v>598</v>
      </c>
      <c r="L17" s="32">
        <v>76273</v>
      </c>
      <c r="M17" s="32">
        <v>19004</v>
      </c>
      <c r="N17" s="32">
        <v>194393</v>
      </c>
      <c r="O17" s="32">
        <v>106090</v>
      </c>
      <c r="P17" s="32">
        <v>333747</v>
      </c>
      <c r="Q17" s="28">
        <f t="shared" si="0"/>
        <v>1437712</v>
      </c>
    </row>
    <row r="18" spans="6:18" ht="12.75">
      <c r="F18" s="4"/>
      <c r="R18" s="9"/>
    </row>
    <row r="19" spans="1:17" ht="14.25">
      <c r="A19" s="19" t="s">
        <v>27</v>
      </c>
      <c r="B19" s="29" t="s">
        <v>33</v>
      </c>
      <c r="C19" s="43">
        <f>C22/C6</f>
        <v>9.351371386212008</v>
      </c>
      <c r="D19" s="43">
        <f aca="true" t="shared" si="1" ref="D19:P19">D22/D6</f>
        <v>13.579942028985508</v>
      </c>
      <c r="E19" s="43">
        <f t="shared" si="1"/>
        <v>17.522968410496407</v>
      </c>
      <c r="F19" s="43">
        <f t="shared" si="1"/>
        <v>7.130611370418548</v>
      </c>
      <c r="G19" s="43">
        <f t="shared" si="1"/>
        <v>12.79682934072461</v>
      </c>
      <c r="H19" s="43">
        <f t="shared" si="1"/>
        <v>12.528385370205175</v>
      </c>
      <c r="I19" s="43">
        <f t="shared" si="1"/>
        <v>10.715207571520757</v>
      </c>
      <c r="J19" s="43">
        <f t="shared" si="1"/>
        <v>10.124632312888114</v>
      </c>
      <c r="K19" s="43">
        <f t="shared" si="1"/>
        <v>10.435836545875096</v>
      </c>
      <c r="L19" s="43">
        <f t="shared" si="1"/>
        <v>14.256563063966311</v>
      </c>
      <c r="M19" s="43">
        <f t="shared" si="1"/>
        <v>13.209214113873296</v>
      </c>
      <c r="N19" s="43">
        <f t="shared" si="1"/>
        <v>11.58566970927661</v>
      </c>
      <c r="O19" s="43">
        <f t="shared" si="1"/>
        <v>13.3272</v>
      </c>
      <c r="P19" s="43">
        <f t="shared" si="1"/>
        <v>15.49327440588775</v>
      </c>
      <c r="Q19" s="21"/>
    </row>
    <row r="20" spans="1:18" ht="14.25">
      <c r="A20" s="22" t="s">
        <v>21</v>
      </c>
      <c r="B20" s="30" t="s">
        <v>33</v>
      </c>
      <c r="C20" s="42">
        <v>7.3</v>
      </c>
      <c r="D20" s="23">
        <v>7.47</v>
      </c>
      <c r="E20" s="23">
        <v>7.31</v>
      </c>
      <c r="F20" s="23">
        <v>7.87</v>
      </c>
      <c r="G20" s="23">
        <v>7.32</v>
      </c>
      <c r="H20" s="42">
        <v>7.11</v>
      </c>
      <c r="I20" s="23">
        <v>7.23</v>
      </c>
      <c r="J20" s="23">
        <v>6.34</v>
      </c>
      <c r="K20" s="23">
        <v>7.47</v>
      </c>
      <c r="L20" s="42">
        <v>7.27</v>
      </c>
      <c r="M20" s="23">
        <v>7.09</v>
      </c>
      <c r="N20" s="23">
        <v>7.17</v>
      </c>
      <c r="O20" s="23">
        <v>7.23</v>
      </c>
      <c r="P20" s="23">
        <v>7.27</v>
      </c>
      <c r="Q20" s="24"/>
      <c r="R20" s="9"/>
    </row>
    <row r="21" spans="1:17" ht="14.25">
      <c r="A21" s="22" t="s">
        <v>31</v>
      </c>
      <c r="B21" s="30" t="s">
        <v>33</v>
      </c>
      <c r="C21" s="39">
        <f>C24/C10</f>
        <v>12.340109278559142</v>
      </c>
      <c r="D21" s="46">
        <f aca="true" t="shared" si="2" ref="D21:P21">D24/D10</f>
        <v>24.26377692534671</v>
      </c>
      <c r="E21" s="46">
        <f t="shared" si="2"/>
        <v>52.944197162061236</v>
      </c>
      <c r="F21" s="46">
        <f t="shared" si="2"/>
        <v>6.33202928537323</v>
      </c>
      <c r="G21" s="46">
        <f t="shared" si="2"/>
        <v>25.38446167659783</v>
      </c>
      <c r="H21" s="46">
        <f t="shared" si="2"/>
        <v>26.895048859934857</v>
      </c>
      <c r="I21" s="46">
        <f t="shared" si="2"/>
        <v>17.748976412032025</v>
      </c>
      <c r="J21" s="46">
        <f t="shared" si="2"/>
        <v>16.003182197496525</v>
      </c>
      <c r="K21" s="39">
        <f t="shared" si="2"/>
        <v>13.931405375139976</v>
      </c>
      <c r="L21" s="39">
        <f t="shared" si="2"/>
        <v>23.627741784037557</v>
      </c>
      <c r="M21" s="39">
        <f t="shared" si="2"/>
        <v>25.67869671132765</v>
      </c>
      <c r="N21" s="46">
        <f t="shared" si="2"/>
        <v>19.349148228248215</v>
      </c>
      <c r="O21" s="39">
        <f t="shared" si="2"/>
        <v>24.470151241163897</v>
      </c>
      <c r="P21" s="46">
        <f t="shared" si="2"/>
        <v>35.00939545167404</v>
      </c>
      <c r="Q21" s="24"/>
    </row>
    <row r="22" spans="1:17" ht="12.75">
      <c r="A22" s="22" t="s">
        <v>29</v>
      </c>
      <c r="B22" s="30" t="s">
        <v>23</v>
      </c>
      <c r="C22" s="45">
        <f>C23+C24</f>
        <v>454140</v>
      </c>
      <c r="D22" s="45">
        <f aca="true" t="shared" si="3" ref="D22:P22">D23+D24</f>
        <v>126497.16</v>
      </c>
      <c r="E22" s="45">
        <f t="shared" si="3"/>
        <v>104839.92</v>
      </c>
      <c r="F22" s="45">
        <f t="shared" si="3"/>
        <v>93189.96</v>
      </c>
      <c r="G22" s="45">
        <f t="shared" si="3"/>
        <v>517094.28</v>
      </c>
      <c r="H22" s="45">
        <f t="shared" si="3"/>
        <v>98310.24</v>
      </c>
      <c r="I22" s="45">
        <f t="shared" si="3"/>
        <v>149445</v>
      </c>
      <c r="J22" s="45">
        <f t="shared" si="3"/>
        <v>92934</v>
      </c>
      <c r="K22" s="45">
        <f t="shared" si="3"/>
        <v>40605.84</v>
      </c>
      <c r="L22" s="45">
        <f t="shared" si="3"/>
        <v>71097.48</v>
      </c>
      <c r="M22" s="45">
        <f t="shared" si="3"/>
        <v>65887.56</v>
      </c>
      <c r="N22" s="45">
        <f t="shared" si="3"/>
        <v>576248.04</v>
      </c>
      <c r="O22" s="45">
        <f t="shared" si="3"/>
        <v>229227.84</v>
      </c>
      <c r="P22" s="45">
        <f t="shared" si="3"/>
        <v>827325.36</v>
      </c>
      <c r="Q22" s="38">
        <f>SUM(C22:P22)</f>
        <v>3446842.68</v>
      </c>
    </row>
    <row r="23" spans="1:19" ht="12.75">
      <c r="A23" s="41" t="s">
        <v>28</v>
      </c>
      <c r="B23" s="30" t="s">
        <v>23</v>
      </c>
      <c r="C23" s="44">
        <f>C20*C8</f>
        <v>210225.4</v>
      </c>
      <c r="D23" s="44">
        <f aca="true" t="shared" si="4" ref="D23:P23">D20*D8</f>
        <v>44267.22</v>
      </c>
      <c r="E23" s="44">
        <f t="shared" si="4"/>
        <v>33947.64</v>
      </c>
      <c r="F23" s="44">
        <f t="shared" si="4"/>
        <v>53405.82</v>
      </c>
      <c r="G23" s="44">
        <f t="shared" si="4"/>
        <v>206109.24000000002</v>
      </c>
      <c r="H23" s="44">
        <f t="shared" si="4"/>
        <v>40512.78</v>
      </c>
      <c r="I23" s="44">
        <f t="shared" si="4"/>
        <v>67426.98000000001</v>
      </c>
      <c r="J23" s="44">
        <f t="shared" si="4"/>
        <v>35402.56</v>
      </c>
      <c r="K23" s="44">
        <f t="shared" si="4"/>
        <v>15724.35</v>
      </c>
      <c r="L23" s="44">
        <f t="shared" si="4"/>
        <v>20770.39</v>
      </c>
      <c r="M23" s="44">
        <f t="shared" si="4"/>
        <v>23723.14</v>
      </c>
      <c r="N23" s="44">
        <f t="shared" si="4"/>
        <v>227324.85</v>
      </c>
      <c r="O23" s="44">
        <f t="shared" si="4"/>
        <v>80375.91</v>
      </c>
      <c r="P23" s="44">
        <f t="shared" si="4"/>
        <v>273126.63</v>
      </c>
      <c r="Q23" s="40"/>
      <c r="R23" s="10"/>
      <c r="S23" s="10"/>
    </row>
    <row r="24" spans="1:17" ht="12.75">
      <c r="A24" s="26" t="s">
        <v>30</v>
      </c>
      <c r="B24" s="31" t="s">
        <v>23</v>
      </c>
      <c r="C24" s="27">
        <f>C32-C23</f>
        <v>243914.6</v>
      </c>
      <c r="D24" s="27">
        <f aca="true" t="shared" si="5" ref="D24:P24">D32-D23</f>
        <v>82229.94</v>
      </c>
      <c r="E24" s="27">
        <f t="shared" si="5"/>
        <v>70892.28</v>
      </c>
      <c r="F24" s="27">
        <f t="shared" si="5"/>
        <v>39784.14000000001</v>
      </c>
      <c r="G24" s="27">
        <f t="shared" si="5"/>
        <v>310985.04000000004</v>
      </c>
      <c r="H24" s="27">
        <f t="shared" si="5"/>
        <v>57797.46000000001</v>
      </c>
      <c r="I24" s="27">
        <f t="shared" si="5"/>
        <v>82018.01999999999</v>
      </c>
      <c r="J24" s="27">
        <f t="shared" si="5"/>
        <v>57531.44</v>
      </c>
      <c r="K24" s="27">
        <f t="shared" si="5"/>
        <v>24881.489999999998</v>
      </c>
      <c r="L24" s="27">
        <f t="shared" si="5"/>
        <v>50327.09</v>
      </c>
      <c r="M24" s="27">
        <f t="shared" si="5"/>
        <v>42164.42</v>
      </c>
      <c r="N24" s="27">
        <f t="shared" si="5"/>
        <v>348923.19000000006</v>
      </c>
      <c r="O24" s="27">
        <f t="shared" si="5"/>
        <v>148851.93</v>
      </c>
      <c r="P24" s="27">
        <f t="shared" si="5"/>
        <v>554198.73</v>
      </c>
      <c r="Q24" s="36"/>
    </row>
    <row r="25" spans="1:17" ht="14.25">
      <c r="A25" s="19" t="s">
        <v>32</v>
      </c>
      <c r="B25" s="30" t="s">
        <v>33</v>
      </c>
      <c r="C25" s="20"/>
      <c r="D25" s="20"/>
      <c r="E25" s="20"/>
      <c r="F25" s="20"/>
      <c r="G25" s="20"/>
      <c r="H25" s="20"/>
      <c r="I25" s="20"/>
      <c r="J25" s="43"/>
      <c r="K25" s="20"/>
      <c r="L25" s="20"/>
      <c r="M25" s="20"/>
      <c r="N25" s="20"/>
      <c r="O25" s="20"/>
      <c r="P25" s="20"/>
      <c r="Q25" s="21"/>
    </row>
    <row r="26" spans="1:17" ht="14.25">
      <c r="A26" s="22" t="s">
        <v>21</v>
      </c>
      <c r="B26" s="30" t="s">
        <v>33</v>
      </c>
      <c r="C26" s="23">
        <v>3.86</v>
      </c>
      <c r="D26" s="23">
        <v>3.81</v>
      </c>
      <c r="E26" s="42">
        <v>3.78</v>
      </c>
      <c r="F26" s="42">
        <v>3.3</v>
      </c>
      <c r="G26" s="23">
        <v>3.77</v>
      </c>
      <c r="H26" s="42">
        <v>3.73</v>
      </c>
      <c r="I26" s="23">
        <v>3.77</v>
      </c>
      <c r="J26" s="42">
        <v>3.5</v>
      </c>
      <c r="K26" s="23">
        <v>3.77</v>
      </c>
      <c r="L26" s="23">
        <v>3.76</v>
      </c>
      <c r="M26" s="23">
        <v>3.77</v>
      </c>
      <c r="N26" s="23">
        <v>3.77</v>
      </c>
      <c r="O26" s="23">
        <v>3.78</v>
      </c>
      <c r="P26" s="23">
        <v>3.77</v>
      </c>
      <c r="Q26" s="24"/>
    </row>
    <row r="27" spans="1:17" ht="14.25">
      <c r="A27" s="22" t="s">
        <v>31</v>
      </c>
      <c r="B27" s="30" t="s">
        <v>33</v>
      </c>
      <c r="C27" s="46">
        <f>C30/C16</f>
        <v>15.732673145780051</v>
      </c>
      <c r="D27" s="46">
        <f aca="true" t="shared" si="6" ref="D27:P27">D30/D16</f>
        <v>17.364303643724693</v>
      </c>
      <c r="E27" s="46">
        <f t="shared" si="6"/>
        <v>34.27908890521675</v>
      </c>
      <c r="F27" s="46">
        <f t="shared" si="6"/>
        <v>9.194428599335808</v>
      </c>
      <c r="G27" s="46">
        <f t="shared" si="6"/>
        <v>14.093755514830653</v>
      </c>
      <c r="H27" s="46">
        <f t="shared" si="6"/>
        <v>12.199833605220228</v>
      </c>
      <c r="I27" s="46">
        <f t="shared" si="6"/>
        <v>8.15844614680997</v>
      </c>
      <c r="J27" s="46">
        <f t="shared" si="6"/>
        <v>19.267453703703705</v>
      </c>
      <c r="K27" s="39">
        <f t="shared" si="6"/>
        <v>19.983493975903613</v>
      </c>
      <c r="L27" s="39">
        <f t="shared" si="6"/>
        <v>12.917792785373088</v>
      </c>
      <c r="M27" s="39">
        <f t="shared" si="6"/>
        <v>26.444577814569534</v>
      </c>
      <c r="N27" s="46">
        <f t="shared" si="6"/>
        <v>14.152548911924212</v>
      </c>
      <c r="O27" s="46">
        <f t="shared" si="6"/>
        <v>12.549002076124566</v>
      </c>
      <c r="P27" s="46">
        <f t="shared" si="6"/>
        <v>12.252849726650435</v>
      </c>
      <c r="Q27" s="24"/>
    </row>
    <row r="28" spans="1:17" ht="12.75">
      <c r="A28" s="22" t="s">
        <v>29</v>
      </c>
      <c r="B28" s="30" t="s">
        <v>23</v>
      </c>
      <c r="C28" s="23">
        <f>C29+C30</f>
        <v>417290.4</v>
      </c>
      <c r="D28" s="23">
        <f aca="true" t="shared" si="7" ref="D28:P28">D29+D30</f>
        <v>58209.84</v>
      </c>
      <c r="E28" s="23">
        <f t="shared" si="7"/>
        <v>57744.36</v>
      </c>
      <c r="F28" s="23">
        <f t="shared" si="7"/>
        <v>65843.28</v>
      </c>
      <c r="G28" s="23">
        <f t="shared" si="7"/>
        <v>275767.2</v>
      </c>
      <c r="H28" s="23">
        <f t="shared" si="7"/>
        <v>54889.92</v>
      </c>
      <c r="I28" s="23">
        <f t="shared" si="7"/>
        <v>97740</v>
      </c>
      <c r="J28" s="23">
        <f t="shared" si="7"/>
        <v>74375.28</v>
      </c>
      <c r="K28" s="23">
        <f t="shared" si="7"/>
        <v>2175.12</v>
      </c>
      <c r="L28" s="23">
        <f t="shared" si="7"/>
        <v>86492.88</v>
      </c>
      <c r="M28" s="23">
        <f t="shared" si="7"/>
        <v>39782.88</v>
      </c>
      <c r="N28" s="23">
        <f t="shared" si="7"/>
        <v>287614.8</v>
      </c>
      <c r="O28" s="23">
        <f t="shared" si="7"/>
        <v>123352.2</v>
      </c>
      <c r="P28" s="23">
        <f t="shared" si="7"/>
        <v>389934</v>
      </c>
      <c r="Q28" s="38">
        <f>SUM(C28:P28)</f>
        <v>2031212.1600000001</v>
      </c>
    </row>
    <row r="29" spans="1:17" ht="12.75">
      <c r="A29" s="41" t="s">
        <v>28</v>
      </c>
      <c r="B29" s="30" t="s">
        <v>23</v>
      </c>
      <c r="C29" s="23">
        <f>C26*C14</f>
        <v>109716.64</v>
      </c>
      <c r="D29" s="23">
        <f aca="true" t="shared" si="8" ref="D29:P29">D26*D14</f>
        <v>15320.01</v>
      </c>
      <c r="E29" s="23">
        <f t="shared" si="8"/>
        <v>11090.519999999999</v>
      </c>
      <c r="F29" s="23">
        <f t="shared" si="8"/>
        <v>18777</v>
      </c>
      <c r="G29" s="23">
        <f t="shared" si="8"/>
        <v>68123.9</v>
      </c>
      <c r="H29" s="23">
        <f t="shared" si="8"/>
        <v>17497.43</v>
      </c>
      <c r="I29" s="23">
        <f t="shared" si="8"/>
        <v>26386.23</v>
      </c>
      <c r="J29" s="23">
        <f t="shared" si="8"/>
        <v>16110.5</v>
      </c>
      <c r="K29" s="23">
        <f t="shared" si="8"/>
        <v>516.49</v>
      </c>
      <c r="L29" s="23">
        <f t="shared" si="8"/>
        <v>8068.959999999999</v>
      </c>
      <c r="M29" s="23">
        <f t="shared" si="8"/>
        <v>7837.83</v>
      </c>
      <c r="N29" s="23">
        <f t="shared" si="8"/>
        <v>81454.62</v>
      </c>
      <c r="O29" s="23">
        <f t="shared" si="8"/>
        <v>32685.66</v>
      </c>
      <c r="P29" s="23">
        <f t="shared" si="8"/>
        <v>123226.22</v>
      </c>
      <c r="Q29" s="24"/>
    </row>
    <row r="30" spans="1:17" ht="12.75">
      <c r="A30" s="26" t="s">
        <v>30</v>
      </c>
      <c r="B30" s="31" t="s">
        <v>23</v>
      </c>
      <c r="C30" s="27">
        <f>C33-C29</f>
        <v>307573.76</v>
      </c>
      <c r="D30" s="27">
        <f aca="true" t="shared" si="9" ref="D30:P30">D33-D29</f>
        <v>42889.829999999994</v>
      </c>
      <c r="E30" s="27">
        <f t="shared" si="9"/>
        <v>46653.840000000004</v>
      </c>
      <c r="F30" s="27">
        <f t="shared" si="9"/>
        <v>47066.28</v>
      </c>
      <c r="G30" s="27">
        <f t="shared" si="9"/>
        <v>207643.30000000002</v>
      </c>
      <c r="H30" s="27">
        <f t="shared" si="9"/>
        <v>37392.49</v>
      </c>
      <c r="I30" s="27">
        <f t="shared" si="9"/>
        <v>71353.77</v>
      </c>
      <c r="J30" s="27">
        <f t="shared" si="9"/>
        <v>58264.78</v>
      </c>
      <c r="K30" s="27">
        <f t="shared" si="9"/>
        <v>1658.6299999999999</v>
      </c>
      <c r="L30" s="27">
        <f t="shared" si="9"/>
        <v>78423.92000000001</v>
      </c>
      <c r="M30" s="27">
        <f t="shared" si="9"/>
        <v>31945.049999999996</v>
      </c>
      <c r="N30" s="27">
        <f t="shared" si="9"/>
        <v>206160.18</v>
      </c>
      <c r="O30" s="27">
        <f t="shared" si="9"/>
        <v>90666.54</v>
      </c>
      <c r="P30" s="27">
        <f t="shared" si="9"/>
        <v>266707.78</v>
      </c>
      <c r="Q30" s="36"/>
    </row>
    <row r="32" spans="1:17" ht="12.75">
      <c r="A32" s="29" t="s">
        <v>34</v>
      </c>
      <c r="B32" s="29" t="s">
        <v>36</v>
      </c>
      <c r="C32" s="20">
        <f>$A$34*C3/100+C3</f>
        <v>454140</v>
      </c>
      <c r="D32" s="20">
        <f aca="true" t="shared" si="10" ref="D32:P32">$A$34*D3/100+D3</f>
        <v>126497.16</v>
      </c>
      <c r="E32" s="15">
        <f t="shared" si="10"/>
        <v>104839.92</v>
      </c>
      <c r="F32" s="20">
        <f t="shared" si="10"/>
        <v>93189.96</v>
      </c>
      <c r="G32" s="20">
        <f t="shared" si="10"/>
        <v>517094.28</v>
      </c>
      <c r="H32" s="20">
        <f t="shared" si="10"/>
        <v>98310.24</v>
      </c>
      <c r="I32" s="20">
        <f t="shared" si="10"/>
        <v>149445</v>
      </c>
      <c r="J32" s="20">
        <f t="shared" si="10"/>
        <v>92934</v>
      </c>
      <c r="K32" s="20">
        <f t="shared" si="10"/>
        <v>40605.84</v>
      </c>
      <c r="L32" s="20">
        <f t="shared" si="10"/>
        <v>71097.48</v>
      </c>
      <c r="M32" s="20">
        <f t="shared" si="10"/>
        <v>65887.56</v>
      </c>
      <c r="N32" s="20">
        <f t="shared" si="10"/>
        <v>576248.04</v>
      </c>
      <c r="O32" s="20">
        <f t="shared" si="10"/>
        <v>229227.84</v>
      </c>
      <c r="P32" s="20">
        <f t="shared" si="10"/>
        <v>827325.36</v>
      </c>
      <c r="Q32" s="21">
        <f>SUM(C32:P32)</f>
        <v>3446842.68</v>
      </c>
    </row>
    <row r="33" spans="1:17" ht="12.75">
      <c r="A33" s="30" t="s">
        <v>38</v>
      </c>
      <c r="B33" s="30" t="s">
        <v>37</v>
      </c>
      <c r="C33" s="23">
        <f>$A$34*C4/100+C4</f>
        <v>417290.4</v>
      </c>
      <c r="D33" s="23">
        <f aca="true" t="shared" si="11" ref="D33:P33">$A$34*D4/100+D4</f>
        <v>58209.84</v>
      </c>
      <c r="E33" s="25">
        <f t="shared" si="11"/>
        <v>57744.36</v>
      </c>
      <c r="F33" s="23">
        <f t="shared" si="11"/>
        <v>65843.28</v>
      </c>
      <c r="G33" s="23">
        <f t="shared" si="11"/>
        <v>275767.2</v>
      </c>
      <c r="H33" s="23">
        <f t="shared" si="11"/>
        <v>54889.92</v>
      </c>
      <c r="I33" s="23">
        <f t="shared" si="11"/>
        <v>97740</v>
      </c>
      <c r="J33" s="23">
        <f t="shared" si="11"/>
        <v>74375.28</v>
      </c>
      <c r="K33" s="23">
        <f t="shared" si="11"/>
        <v>2175.12</v>
      </c>
      <c r="L33" s="23">
        <f t="shared" si="11"/>
        <v>86492.88</v>
      </c>
      <c r="M33" s="23">
        <f t="shared" si="11"/>
        <v>39782.88</v>
      </c>
      <c r="N33" s="23">
        <f t="shared" si="11"/>
        <v>287614.8</v>
      </c>
      <c r="O33" s="23">
        <f t="shared" si="11"/>
        <v>123352.2</v>
      </c>
      <c r="P33" s="23">
        <f t="shared" si="11"/>
        <v>389934</v>
      </c>
      <c r="Q33" s="24">
        <f>SUM(C33:P33)</f>
        <v>2031212.1600000001</v>
      </c>
    </row>
    <row r="34" spans="1:17" ht="12.75">
      <c r="A34" s="31">
        <v>8</v>
      </c>
      <c r="B34" s="31" t="s">
        <v>35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36"/>
    </row>
    <row r="35" spans="1:2" ht="12.75">
      <c r="A35" s="6"/>
      <c r="B35" s="6"/>
    </row>
    <row r="36" spans="4:5" ht="12.75">
      <c r="D36" s="12" t="s">
        <v>6</v>
      </c>
      <c r="E36" s="12" t="s">
        <v>7</v>
      </c>
    </row>
    <row r="37" spans="1:6" ht="12.75">
      <c r="A37" s="13" t="s">
        <v>0</v>
      </c>
      <c r="B37" s="17"/>
      <c r="D37" s="15">
        <v>117127</v>
      </c>
      <c r="E37" s="15">
        <v>97074</v>
      </c>
      <c r="F37" s="4">
        <f>SUM(D37:E37)</f>
        <v>214201</v>
      </c>
    </row>
    <row r="38" spans="1:6" ht="12.75">
      <c r="A38" s="16" t="s">
        <v>19</v>
      </c>
      <c r="B38" s="18"/>
      <c r="D38" s="48">
        <v>53898</v>
      </c>
      <c r="E38" s="48">
        <v>53467</v>
      </c>
      <c r="F38" s="4">
        <f aca="true" t="shared" si="12" ref="F38:F51">SUM(D38:E38)</f>
        <v>107365</v>
      </c>
    </row>
    <row r="39" ht="12.75">
      <c r="F39" s="4"/>
    </row>
    <row r="40" spans="1:6" ht="14.25">
      <c r="A40" s="29" t="s">
        <v>20</v>
      </c>
      <c r="B40" s="29" t="s">
        <v>24</v>
      </c>
      <c r="D40" s="20">
        <v>9315</v>
      </c>
      <c r="E40" s="20">
        <v>5983</v>
      </c>
      <c r="F40" s="4">
        <f t="shared" si="12"/>
        <v>15298</v>
      </c>
    </row>
    <row r="41" spans="1:6" ht="12.75">
      <c r="A41" s="30"/>
      <c r="B41" s="30" t="s">
        <v>23</v>
      </c>
      <c r="D41" s="23">
        <v>117506</v>
      </c>
      <c r="E41" s="23">
        <v>67353</v>
      </c>
      <c r="F41" s="4">
        <f t="shared" si="12"/>
        <v>184859</v>
      </c>
    </row>
    <row r="42" spans="1:6" ht="14.25">
      <c r="A42" s="30" t="s">
        <v>21</v>
      </c>
      <c r="B42" s="30" t="s">
        <v>24</v>
      </c>
      <c r="D42" s="25">
        <v>5926</v>
      </c>
      <c r="E42" s="25">
        <v>4644</v>
      </c>
      <c r="F42" s="4">
        <f t="shared" si="12"/>
        <v>10570</v>
      </c>
    </row>
    <row r="43" spans="1:6" ht="12.75">
      <c r="A43" s="30"/>
      <c r="B43" s="30" t="s">
        <v>23</v>
      </c>
      <c r="D43" s="25">
        <v>44356</v>
      </c>
      <c r="E43" s="25">
        <v>34534</v>
      </c>
      <c r="F43" s="4">
        <f t="shared" si="12"/>
        <v>78890</v>
      </c>
    </row>
    <row r="44" spans="1:6" ht="14.25">
      <c r="A44" s="30" t="s">
        <v>22</v>
      </c>
      <c r="B44" s="30" t="s">
        <v>24</v>
      </c>
      <c r="D44" s="23">
        <v>3389</v>
      </c>
      <c r="E44" s="23">
        <v>1339</v>
      </c>
      <c r="F44" s="4">
        <f t="shared" si="12"/>
        <v>4728</v>
      </c>
    </row>
    <row r="45" spans="1:6" ht="12.75">
      <c r="A45" s="31"/>
      <c r="B45" s="31" t="s">
        <v>23</v>
      </c>
      <c r="D45" s="34">
        <v>73150</v>
      </c>
      <c r="E45" s="34">
        <v>32821</v>
      </c>
      <c r="F45" s="4">
        <f t="shared" si="12"/>
        <v>105971</v>
      </c>
    </row>
    <row r="46" spans="1:6" ht="14.25">
      <c r="A46" s="29" t="s">
        <v>25</v>
      </c>
      <c r="B46" s="19" t="s">
        <v>24</v>
      </c>
      <c r="D46" s="33">
        <v>6491</v>
      </c>
      <c r="E46" s="33">
        <v>4295</v>
      </c>
      <c r="F46" s="4">
        <f t="shared" si="12"/>
        <v>10786</v>
      </c>
    </row>
    <row r="47" spans="1:6" ht="12.75">
      <c r="A47" s="30"/>
      <c r="B47" s="22" t="s">
        <v>23</v>
      </c>
      <c r="D47" s="23">
        <v>49915</v>
      </c>
      <c r="E47" s="23">
        <v>31584</v>
      </c>
      <c r="F47" s="4">
        <f t="shared" si="12"/>
        <v>81499</v>
      </c>
    </row>
    <row r="48" spans="1:6" ht="14.25">
      <c r="A48" s="30" t="s">
        <v>21</v>
      </c>
      <c r="B48" s="22" t="s">
        <v>24</v>
      </c>
      <c r="D48" s="23">
        <v>4021</v>
      </c>
      <c r="E48" s="23">
        <v>2934</v>
      </c>
      <c r="F48" s="4">
        <f t="shared" si="12"/>
        <v>6955</v>
      </c>
    </row>
    <row r="49" spans="1:6" ht="12.75">
      <c r="A49" s="30"/>
      <c r="B49" s="22" t="s">
        <v>23</v>
      </c>
      <c r="D49" s="23">
        <v>15179</v>
      </c>
      <c r="E49" s="23">
        <v>11282</v>
      </c>
      <c r="F49" s="4">
        <f t="shared" si="12"/>
        <v>26461</v>
      </c>
    </row>
    <row r="50" spans="1:6" ht="14.25">
      <c r="A50" s="30" t="s">
        <v>22</v>
      </c>
      <c r="B50" s="22" t="s">
        <v>24</v>
      </c>
      <c r="D50" s="23">
        <v>2470</v>
      </c>
      <c r="E50" s="23">
        <v>1361</v>
      </c>
      <c r="F50" s="4">
        <f t="shared" si="12"/>
        <v>3831</v>
      </c>
    </row>
    <row r="51" spans="1:6" ht="12.75">
      <c r="A51" s="31"/>
      <c r="B51" s="26" t="s">
        <v>23</v>
      </c>
      <c r="D51" s="32">
        <v>34736</v>
      </c>
      <c r="E51" s="32">
        <v>20302</v>
      </c>
      <c r="F51" s="4">
        <f t="shared" si="12"/>
        <v>55038</v>
      </c>
    </row>
    <row r="53" spans="1:6" ht="14.25">
      <c r="A53" s="19" t="s">
        <v>27</v>
      </c>
      <c r="B53" s="29" t="s">
        <v>33</v>
      </c>
      <c r="D53" s="43">
        <f>D56/D40</f>
        <v>13.579942028985508</v>
      </c>
      <c r="E53" s="43">
        <f>E56/E40</f>
        <v>17.522968410496407</v>
      </c>
      <c r="F53" s="43"/>
    </row>
    <row r="54" spans="1:5" ht="14.25">
      <c r="A54" s="22" t="s">
        <v>21</v>
      </c>
      <c r="B54" s="30" t="s">
        <v>33</v>
      </c>
      <c r="D54" s="23">
        <v>7.47</v>
      </c>
      <c r="E54" s="23">
        <v>7.31</v>
      </c>
    </row>
    <row r="55" spans="1:5" ht="14.25">
      <c r="A55" s="22" t="s">
        <v>31</v>
      </c>
      <c r="B55" s="30" t="s">
        <v>33</v>
      </c>
      <c r="D55" s="46">
        <f>D58/D44</f>
        <v>24.26377692534671</v>
      </c>
      <c r="E55" s="46">
        <f>E58/E44</f>
        <v>52.944197162061236</v>
      </c>
    </row>
    <row r="56" spans="1:5" ht="12.75">
      <c r="A56" s="22" t="s">
        <v>29</v>
      </c>
      <c r="B56" s="30" t="s">
        <v>23</v>
      </c>
      <c r="D56" s="45">
        <f>D57+D58</f>
        <v>126497.16</v>
      </c>
      <c r="E56" s="51">
        <f>E57+E58</f>
        <v>104839.92</v>
      </c>
    </row>
    <row r="57" spans="1:5" ht="12.75">
      <c r="A57" s="41" t="s">
        <v>28</v>
      </c>
      <c r="B57" s="30" t="s">
        <v>23</v>
      </c>
      <c r="D57" s="50">
        <f>D54*D42</f>
        <v>44267.22</v>
      </c>
      <c r="E57" s="52">
        <f>E54*E42</f>
        <v>33947.64</v>
      </c>
    </row>
    <row r="58" spans="1:5" ht="12.75">
      <c r="A58" s="26" t="s">
        <v>30</v>
      </c>
      <c r="B58" s="31" t="s">
        <v>23</v>
      </c>
      <c r="D58" s="27">
        <f>D66-D57</f>
        <v>82229.94</v>
      </c>
      <c r="E58" s="32">
        <f>E66-E57</f>
        <v>70892.28</v>
      </c>
    </row>
    <row r="59" spans="1:5" ht="14.25">
      <c r="A59" s="19" t="s">
        <v>32</v>
      </c>
      <c r="B59" s="30" t="s">
        <v>33</v>
      </c>
      <c r="D59" s="20"/>
      <c r="E59" s="20"/>
    </row>
    <row r="60" spans="1:5" ht="14.25">
      <c r="A60" s="22" t="s">
        <v>21</v>
      </c>
      <c r="B60" s="30" t="s">
        <v>33</v>
      </c>
      <c r="D60" s="23">
        <v>3.81</v>
      </c>
      <c r="E60" s="42">
        <v>3.78</v>
      </c>
    </row>
    <row r="61" spans="1:5" ht="14.25">
      <c r="A61" s="22" t="s">
        <v>31</v>
      </c>
      <c r="B61" s="30" t="s">
        <v>33</v>
      </c>
      <c r="D61" s="46">
        <f>D64/D50</f>
        <v>17.364303643724693</v>
      </c>
      <c r="E61" s="46">
        <f>E64/E50</f>
        <v>34.27908890521675</v>
      </c>
    </row>
    <row r="62" spans="1:5" ht="12.75">
      <c r="A62" s="22" t="s">
        <v>29</v>
      </c>
      <c r="B62" s="30" t="s">
        <v>23</v>
      </c>
      <c r="D62" s="23">
        <f>D63+D64</f>
        <v>58209.84</v>
      </c>
      <c r="E62" s="25">
        <f>E63+E64</f>
        <v>57744.36</v>
      </c>
    </row>
    <row r="63" spans="1:5" ht="12.75">
      <c r="A63" s="41" t="s">
        <v>28</v>
      </c>
      <c r="B63" s="30" t="s">
        <v>23</v>
      </c>
      <c r="D63" s="23">
        <f>D60*D48</f>
        <v>15320.01</v>
      </c>
      <c r="E63" s="25">
        <f>E60*E48</f>
        <v>11090.519999999999</v>
      </c>
    </row>
    <row r="64" spans="1:5" ht="12.75">
      <c r="A64" s="26" t="s">
        <v>30</v>
      </c>
      <c r="B64" s="31" t="s">
        <v>23</v>
      </c>
      <c r="D64" s="27">
        <f>D67-D63</f>
        <v>42889.829999999994</v>
      </c>
      <c r="E64" s="32">
        <f>E67-E63</f>
        <v>46653.840000000004</v>
      </c>
    </row>
    <row r="66" spans="1:6" ht="12.75">
      <c r="A66" s="29" t="s">
        <v>34</v>
      </c>
      <c r="B66" s="19" t="s">
        <v>36</v>
      </c>
      <c r="D66" s="20">
        <f>$A$34*D37/100+D37</f>
        <v>126497.16</v>
      </c>
      <c r="E66" s="15">
        <f>$A$34*E37/100+E37</f>
        <v>104839.92</v>
      </c>
      <c r="F66">
        <f>SUM(D66:E66)</f>
        <v>231337.08000000002</v>
      </c>
    </row>
    <row r="67" spans="1:6" ht="12.75">
      <c r="A67" s="30" t="s">
        <v>38</v>
      </c>
      <c r="B67" s="22" t="s">
        <v>37</v>
      </c>
      <c r="D67" s="23">
        <f>$A$34*D38/100+D38</f>
        <v>58209.84</v>
      </c>
      <c r="E67" s="25">
        <f>$A$34*E38/100+E38</f>
        <v>57744.36</v>
      </c>
      <c r="F67">
        <f>SUM(D67:E67)</f>
        <v>115954.2</v>
      </c>
    </row>
    <row r="68" spans="1:5" ht="12.75">
      <c r="A68" s="30">
        <v>8</v>
      </c>
      <c r="B68" s="22" t="s">
        <v>35</v>
      </c>
      <c r="D68" s="27"/>
      <c r="E68" s="27"/>
    </row>
    <row r="69" spans="1:2" ht="12.75">
      <c r="A69" s="23"/>
      <c r="B69" s="23"/>
    </row>
    <row r="70" spans="1:2" ht="12.75">
      <c r="A70" s="23"/>
      <c r="B70" s="23"/>
    </row>
  </sheetData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R3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75390625" style="0" customWidth="1"/>
    <col min="3" max="5" width="7.25390625" style="0" customWidth="1"/>
    <col min="6" max="6" width="7.25390625" style="23" customWidth="1"/>
    <col min="7" max="17" width="7.25390625" style="0" customWidth="1"/>
  </cols>
  <sheetData>
    <row r="3" ht="15.75">
      <c r="C3" s="58" t="s">
        <v>47</v>
      </c>
    </row>
    <row r="4" ht="12.75">
      <c r="C4" s="53" t="s">
        <v>43</v>
      </c>
    </row>
    <row r="6" spans="1:17" ht="12.75">
      <c r="A6" s="11"/>
      <c r="B6" s="56"/>
      <c r="C6" s="11" t="s">
        <v>5</v>
      </c>
      <c r="D6" s="56" t="s">
        <v>6</v>
      </c>
      <c r="E6" s="56" t="s">
        <v>7</v>
      </c>
      <c r="F6" s="55" t="s">
        <v>8</v>
      </c>
      <c r="G6" s="56" t="s">
        <v>9</v>
      </c>
      <c r="H6" s="56" t="s">
        <v>10</v>
      </c>
      <c r="I6" s="56" t="s">
        <v>11</v>
      </c>
      <c r="J6" s="56" t="s">
        <v>12</v>
      </c>
      <c r="K6" s="56" t="s">
        <v>13</v>
      </c>
      <c r="L6" s="56" t="s">
        <v>14</v>
      </c>
      <c r="M6" s="56" t="s">
        <v>15</v>
      </c>
      <c r="N6" s="56" t="s">
        <v>16</v>
      </c>
      <c r="O6" s="56" t="s">
        <v>17</v>
      </c>
      <c r="P6" s="56" t="s">
        <v>18</v>
      </c>
      <c r="Q6" s="54" t="s">
        <v>42</v>
      </c>
    </row>
    <row r="7" spans="1:17" ht="12.75">
      <c r="A7" s="19" t="s">
        <v>44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1"/>
    </row>
    <row r="8" spans="1:17" ht="12.75">
      <c r="A8" s="22"/>
      <c r="B8" s="23"/>
      <c r="C8" s="46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24"/>
    </row>
    <row r="9" spans="1:18" ht="12.75">
      <c r="A9" s="22"/>
      <c r="B9" s="23" t="s">
        <v>40</v>
      </c>
      <c r="C9" s="61">
        <v>7.3</v>
      </c>
      <c r="D9" s="59">
        <v>7.47</v>
      </c>
      <c r="E9" s="59">
        <v>7.31</v>
      </c>
      <c r="F9" s="59">
        <v>7.87</v>
      </c>
      <c r="G9" s="59">
        <v>7.32</v>
      </c>
      <c r="H9" s="59">
        <v>7.11</v>
      </c>
      <c r="I9" s="59">
        <v>7.23</v>
      </c>
      <c r="J9" s="59">
        <v>6.34</v>
      </c>
      <c r="K9" s="59">
        <v>7.47</v>
      </c>
      <c r="L9" s="59">
        <v>7.27</v>
      </c>
      <c r="M9" s="59">
        <v>7.09</v>
      </c>
      <c r="N9" s="59">
        <v>7.17</v>
      </c>
      <c r="O9" s="61">
        <v>7.23</v>
      </c>
      <c r="P9" s="61">
        <v>7.27</v>
      </c>
      <c r="Q9" s="40">
        <v>7.26</v>
      </c>
      <c r="R9" s="60"/>
    </row>
    <row r="10" spans="1:17" ht="12.75">
      <c r="A10" s="22"/>
      <c r="B10" s="23" t="s">
        <v>41</v>
      </c>
      <c r="C10" s="59">
        <v>3.86</v>
      </c>
      <c r="D10" s="61">
        <v>3.81</v>
      </c>
      <c r="E10" s="61">
        <v>3.78</v>
      </c>
      <c r="F10" s="61">
        <v>3.3</v>
      </c>
      <c r="G10" s="59">
        <v>3.77</v>
      </c>
      <c r="H10" s="59">
        <v>3.73</v>
      </c>
      <c r="I10" s="59">
        <v>3.77</v>
      </c>
      <c r="J10" s="61">
        <v>3.5</v>
      </c>
      <c r="K10" s="59">
        <v>3.77</v>
      </c>
      <c r="L10" s="59">
        <v>3.76</v>
      </c>
      <c r="M10" s="59">
        <v>3.77</v>
      </c>
      <c r="N10" s="59">
        <v>3.77</v>
      </c>
      <c r="O10" s="59">
        <v>3.78</v>
      </c>
      <c r="P10" s="59">
        <v>3.77</v>
      </c>
      <c r="Q10" s="40">
        <v>3.78</v>
      </c>
    </row>
    <row r="11" spans="1:17" ht="12.75">
      <c r="A11" s="22"/>
      <c r="B11" s="23"/>
      <c r="C11" s="23"/>
      <c r="D11" s="23"/>
      <c r="E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4"/>
    </row>
    <row r="12" spans="1:17" ht="12.75">
      <c r="A12" s="22"/>
      <c r="B12" s="23" t="s">
        <v>48</v>
      </c>
      <c r="C12" s="23"/>
      <c r="D12" s="23"/>
      <c r="E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4"/>
    </row>
    <row r="13" spans="1:17" ht="12.75">
      <c r="A13" s="22"/>
      <c r="B13" s="23" t="s">
        <v>40</v>
      </c>
      <c r="C13" s="46">
        <f>C9/$Q$9</f>
        <v>1.0055096418732783</v>
      </c>
      <c r="D13" s="46">
        <f>D9/$Q$9</f>
        <v>1.0289256198347108</v>
      </c>
      <c r="E13" s="46">
        <f>E9/$Q$9</f>
        <v>1.0068870523415978</v>
      </c>
      <c r="F13" s="46">
        <f>F9/$Q$9</f>
        <v>1.0840220385674932</v>
      </c>
      <c r="G13" s="46">
        <f aca="true" t="shared" si="0" ref="G13:P13">G9/$Q$9</f>
        <v>1.0082644628099173</v>
      </c>
      <c r="H13" s="46">
        <f t="shared" si="0"/>
        <v>0.9793388429752067</v>
      </c>
      <c r="I13" s="46">
        <f t="shared" si="0"/>
        <v>0.9958677685950414</v>
      </c>
      <c r="J13" s="46">
        <f t="shared" si="0"/>
        <v>0.8732782369146006</v>
      </c>
      <c r="K13" s="46">
        <f t="shared" si="0"/>
        <v>1.0289256198347108</v>
      </c>
      <c r="L13" s="46">
        <f t="shared" si="0"/>
        <v>1.0013774104683195</v>
      </c>
      <c r="M13" s="46">
        <f t="shared" si="0"/>
        <v>0.9765840220385675</v>
      </c>
      <c r="N13" s="46">
        <f t="shared" si="0"/>
        <v>0.987603305785124</v>
      </c>
      <c r="O13" s="46">
        <f t="shared" si="0"/>
        <v>0.9958677685950414</v>
      </c>
      <c r="P13" s="46">
        <f t="shared" si="0"/>
        <v>1.0013774104683195</v>
      </c>
      <c r="Q13" s="24"/>
    </row>
    <row r="14" spans="1:17" ht="12.75">
      <c r="A14" s="26"/>
      <c r="B14" s="27" t="s">
        <v>41</v>
      </c>
      <c r="C14" s="62">
        <f>C10/$Q$10</f>
        <v>1.0211640211640212</v>
      </c>
      <c r="D14" s="62">
        <f aca="true" t="shared" si="1" ref="D14:P14">D10/$Q$10</f>
        <v>1.007936507936508</v>
      </c>
      <c r="E14" s="62">
        <f t="shared" si="1"/>
        <v>1</v>
      </c>
      <c r="F14" s="62">
        <f t="shared" si="1"/>
        <v>0.873015873015873</v>
      </c>
      <c r="G14" s="62">
        <f t="shared" si="1"/>
        <v>0.9973544973544974</v>
      </c>
      <c r="H14" s="62">
        <f t="shared" si="1"/>
        <v>0.9867724867724869</v>
      </c>
      <c r="I14" s="62">
        <f t="shared" si="1"/>
        <v>0.9973544973544974</v>
      </c>
      <c r="J14" s="62">
        <f t="shared" si="1"/>
        <v>0.9259259259259259</v>
      </c>
      <c r="K14" s="62">
        <f t="shared" si="1"/>
        <v>0.9973544973544974</v>
      </c>
      <c r="L14" s="62">
        <f t="shared" si="1"/>
        <v>0.9947089947089947</v>
      </c>
      <c r="M14" s="62">
        <f t="shared" si="1"/>
        <v>0.9973544973544974</v>
      </c>
      <c r="N14" s="62">
        <f t="shared" si="1"/>
        <v>0.9973544973544974</v>
      </c>
      <c r="O14" s="62">
        <f t="shared" si="1"/>
        <v>1</v>
      </c>
      <c r="P14" s="62">
        <f t="shared" si="1"/>
        <v>0.9973544973544974</v>
      </c>
      <c r="Q14" s="36"/>
    </row>
    <row r="16" spans="1:17" ht="12.75">
      <c r="A16" s="19" t="s">
        <v>39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1"/>
    </row>
    <row r="17" spans="1:17" ht="12.75">
      <c r="A17" s="22"/>
      <c r="B17" s="23"/>
      <c r="C17" s="46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24"/>
    </row>
    <row r="18" spans="1:17" ht="12.75">
      <c r="A18" s="22"/>
      <c r="B18" s="23" t="s">
        <v>40</v>
      </c>
      <c r="C18" s="59">
        <v>12.34</v>
      </c>
      <c r="D18" s="59">
        <v>24.86</v>
      </c>
      <c r="E18" s="61">
        <v>50.5</v>
      </c>
      <c r="F18" s="59">
        <v>5.69</v>
      </c>
      <c r="G18" s="59">
        <v>28.58</v>
      </c>
      <c r="H18" s="59">
        <v>26.96</v>
      </c>
      <c r="I18" s="59">
        <v>17.43</v>
      </c>
      <c r="J18" s="59">
        <v>15.63</v>
      </c>
      <c r="K18" s="59">
        <v>13.66</v>
      </c>
      <c r="L18" s="59">
        <v>23.94</v>
      </c>
      <c r="M18" s="59">
        <v>25.87</v>
      </c>
      <c r="N18" s="59">
        <v>23.14</v>
      </c>
      <c r="O18" s="61">
        <v>20.5</v>
      </c>
      <c r="P18" s="61">
        <v>30.2</v>
      </c>
      <c r="Q18" s="40">
        <v>21.34</v>
      </c>
    </row>
    <row r="19" spans="1:17" ht="12.75">
      <c r="A19" s="22"/>
      <c r="B19" s="23" t="s">
        <v>41</v>
      </c>
      <c r="C19" s="59">
        <v>15.73</v>
      </c>
      <c r="D19" s="61">
        <v>17.7</v>
      </c>
      <c r="E19" s="61">
        <v>30.3</v>
      </c>
      <c r="F19" s="59">
        <v>8.43</v>
      </c>
      <c r="G19" s="59">
        <v>13.78</v>
      </c>
      <c r="H19" s="59">
        <v>11.82</v>
      </c>
      <c r="I19" s="59">
        <v>11.24</v>
      </c>
      <c r="J19" s="59">
        <v>18.74</v>
      </c>
      <c r="K19" s="59">
        <v>19.42</v>
      </c>
      <c r="L19" s="59">
        <v>12.61</v>
      </c>
      <c r="M19" s="59">
        <v>25.74</v>
      </c>
      <c r="N19" s="59">
        <v>14.33</v>
      </c>
      <c r="O19" s="59">
        <v>12.19</v>
      </c>
      <c r="P19" s="59">
        <v>11.87</v>
      </c>
      <c r="Q19" s="40">
        <v>13.69</v>
      </c>
    </row>
    <row r="20" spans="1:17" ht="12.75">
      <c r="A20" s="22"/>
      <c r="B20" s="23"/>
      <c r="C20" s="23"/>
      <c r="D20" s="23"/>
      <c r="E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4"/>
    </row>
    <row r="21" spans="1:17" ht="12.75">
      <c r="A21" s="22"/>
      <c r="B21" s="23" t="s">
        <v>48</v>
      </c>
      <c r="C21" s="23"/>
      <c r="D21" s="23"/>
      <c r="E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4"/>
    </row>
    <row r="22" spans="1:17" ht="12.75">
      <c r="A22" s="22"/>
      <c r="B22" s="23" t="s">
        <v>40</v>
      </c>
      <c r="C22" s="46">
        <f aca="true" t="shared" si="2" ref="C22:O22">C18/$Q$18</f>
        <v>0.5782567947516402</v>
      </c>
      <c r="D22" s="46">
        <f t="shared" si="2"/>
        <v>1.1649484536082475</v>
      </c>
      <c r="E22" s="46">
        <f t="shared" si="2"/>
        <v>2.3664479850046862</v>
      </c>
      <c r="F22" s="46">
        <f t="shared" si="2"/>
        <v>0.2666354264292409</v>
      </c>
      <c r="G22" s="46">
        <f t="shared" si="2"/>
        <v>1.3392689784442362</v>
      </c>
      <c r="H22" s="46">
        <f t="shared" si="2"/>
        <v>1.2633552014995315</v>
      </c>
      <c r="I22" s="46">
        <f t="shared" si="2"/>
        <v>0.816776007497657</v>
      </c>
      <c r="J22" s="46">
        <f t="shared" si="2"/>
        <v>0.732427366447985</v>
      </c>
      <c r="K22" s="46">
        <f t="shared" si="2"/>
        <v>0.6401124648547329</v>
      </c>
      <c r="L22" s="46">
        <f t="shared" si="2"/>
        <v>1.1218369259606373</v>
      </c>
      <c r="M22" s="46">
        <f t="shared" si="2"/>
        <v>1.2122774133083412</v>
      </c>
      <c r="N22" s="46">
        <f t="shared" si="2"/>
        <v>1.084348641049672</v>
      </c>
      <c r="O22" s="46">
        <f t="shared" si="2"/>
        <v>0.9606373008434864</v>
      </c>
      <c r="P22" s="46">
        <f>P18/$Q$18</f>
        <v>1.415182755388941</v>
      </c>
      <c r="Q22" s="24"/>
    </row>
    <row r="23" spans="1:17" ht="12.75">
      <c r="A23" s="26"/>
      <c r="B23" s="27" t="s">
        <v>41</v>
      </c>
      <c r="C23" s="62">
        <f aca="true" t="shared" si="3" ref="C23:O23">C19/$Q$19</f>
        <v>1.1490138787436086</v>
      </c>
      <c r="D23" s="62">
        <f t="shared" si="3"/>
        <v>1.2929145361577794</v>
      </c>
      <c r="E23" s="62">
        <f t="shared" si="3"/>
        <v>2.2132943754565377</v>
      </c>
      <c r="F23" s="62">
        <f t="shared" si="3"/>
        <v>0.6157779401022644</v>
      </c>
      <c r="G23" s="62">
        <f t="shared" si="3"/>
        <v>1.0065741417092768</v>
      </c>
      <c r="H23" s="62">
        <f t="shared" si="3"/>
        <v>0.8634039444850257</v>
      </c>
      <c r="I23" s="62">
        <f t="shared" si="3"/>
        <v>0.8210372534696859</v>
      </c>
      <c r="J23" s="62">
        <f t="shared" si="3"/>
        <v>1.368882395909423</v>
      </c>
      <c r="K23" s="62">
        <f t="shared" si="3"/>
        <v>1.4185536888239594</v>
      </c>
      <c r="L23" s="62">
        <f t="shared" si="3"/>
        <v>0.9211102994886778</v>
      </c>
      <c r="M23" s="62">
        <f t="shared" si="3"/>
        <v>1.8802045288531775</v>
      </c>
      <c r="N23" s="62">
        <f t="shared" si="3"/>
        <v>1.0467494521548577</v>
      </c>
      <c r="O23" s="62">
        <f t="shared" si="3"/>
        <v>0.8904309715120526</v>
      </c>
      <c r="P23" s="62">
        <f>P19/$Q$19</f>
        <v>0.8670562454346238</v>
      </c>
      <c r="Q23" s="36"/>
    </row>
    <row r="24" spans="1:17" ht="12.75">
      <c r="A24" s="23"/>
      <c r="B24" s="23"/>
      <c r="C24" s="23"/>
      <c r="D24" s="23"/>
      <c r="E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</row>
    <row r="25" spans="1:17" ht="12.75">
      <c r="A25" s="19" t="s">
        <v>45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1"/>
    </row>
    <row r="26" spans="1:17" ht="12.75">
      <c r="A26" s="22"/>
      <c r="B26" s="23"/>
      <c r="C26" s="46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24"/>
    </row>
    <row r="27" spans="1:17" ht="12.75">
      <c r="A27" s="22" t="s">
        <v>46</v>
      </c>
      <c r="B27" s="23"/>
      <c r="C27" s="61">
        <f>C9+C10</f>
        <v>11.16</v>
      </c>
      <c r="D27" s="61">
        <f aca="true" t="shared" si="4" ref="D27:P27">D9+D10</f>
        <v>11.28</v>
      </c>
      <c r="E27" s="61">
        <f t="shared" si="4"/>
        <v>11.09</v>
      </c>
      <c r="F27" s="61">
        <f t="shared" si="4"/>
        <v>11.17</v>
      </c>
      <c r="G27" s="61">
        <f t="shared" si="4"/>
        <v>11.09</v>
      </c>
      <c r="H27" s="61">
        <f t="shared" si="4"/>
        <v>10.84</v>
      </c>
      <c r="I27" s="61">
        <f t="shared" si="4"/>
        <v>11</v>
      </c>
      <c r="J27" s="61">
        <f t="shared" si="4"/>
        <v>9.84</v>
      </c>
      <c r="K27" s="61">
        <f t="shared" si="4"/>
        <v>11.24</v>
      </c>
      <c r="L27" s="61">
        <f t="shared" si="4"/>
        <v>11.03</v>
      </c>
      <c r="M27" s="61">
        <f t="shared" si="4"/>
        <v>10.86</v>
      </c>
      <c r="N27" s="61">
        <f t="shared" si="4"/>
        <v>10.94</v>
      </c>
      <c r="O27" s="61">
        <f t="shared" si="4"/>
        <v>11.01</v>
      </c>
      <c r="P27" s="61">
        <f t="shared" si="4"/>
        <v>11.04</v>
      </c>
      <c r="Q27" s="63">
        <v>10.97</v>
      </c>
    </row>
    <row r="28" spans="1:17" ht="13.5" thickBot="1">
      <c r="A28" s="22" t="s">
        <v>39</v>
      </c>
      <c r="B28" s="23"/>
      <c r="C28" s="59">
        <f>C18+C19</f>
        <v>28.07</v>
      </c>
      <c r="D28" s="59">
        <f aca="true" t="shared" si="5" ref="D28:P28">D18+D19</f>
        <v>42.56</v>
      </c>
      <c r="E28" s="61">
        <f t="shared" si="5"/>
        <v>80.8</v>
      </c>
      <c r="F28" s="59">
        <f t="shared" si="5"/>
        <v>14.120000000000001</v>
      </c>
      <c r="G28" s="59">
        <f t="shared" si="5"/>
        <v>42.36</v>
      </c>
      <c r="H28" s="59">
        <f t="shared" si="5"/>
        <v>38.78</v>
      </c>
      <c r="I28" s="59">
        <f t="shared" si="5"/>
        <v>28.67</v>
      </c>
      <c r="J28" s="59">
        <f t="shared" si="5"/>
        <v>34.37</v>
      </c>
      <c r="K28" s="59">
        <f t="shared" si="5"/>
        <v>33.08</v>
      </c>
      <c r="L28" s="59">
        <f t="shared" si="5"/>
        <v>36.55</v>
      </c>
      <c r="M28" s="59">
        <f t="shared" si="5"/>
        <v>51.61</v>
      </c>
      <c r="N28" s="59">
        <f t="shared" si="5"/>
        <v>37.47</v>
      </c>
      <c r="O28" s="59">
        <f t="shared" si="5"/>
        <v>32.69</v>
      </c>
      <c r="P28" s="59">
        <f t="shared" si="5"/>
        <v>42.07</v>
      </c>
      <c r="Q28" s="63">
        <v>38.8</v>
      </c>
    </row>
    <row r="29" spans="1:17" ht="12.75">
      <c r="A29" s="64" t="s">
        <v>49</v>
      </c>
      <c r="B29" s="65"/>
      <c r="C29" s="68"/>
      <c r="D29" s="68"/>
      <c r="E29" s="70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71"/>
    </row>
    <row r="30" spans="1:17" ht="13.5" thickBot="1">
      <c r="A30" s="67" t="s">
        <v>50</v>
      </c>
      <c r="B30" s="66"/>
      <c r="C30" s="69">
        <v>18.05</v>
      </c>
      <c r="D30" s="69">
        <v>22.9</v>
      </c>
      <c r="E30" s="72">
        <v>29.16</v>
      </c>
      <c r="F30" s="69">
        <v>12.55</v>
      </c>
      <c r="G30" s="69">
        <v>22.03</v>
      </c>
      <c r="H30" s="69">
        <v>19.48</v>
      </c>
      <c r="I30" s="69">
        <v>18.531</v>
      </c>
      <c r="J30" s="69">
        <v>19.52</v>
      </c>
      <c r="K30" s="69">
        <v>19.99</v>
      </c>
      <c r="L30" s="69">
        <v>24.69</v>
      </c>
      <c r="M30" s="69">
        <v>25.12</v>
      </c>
      <c r="N30" s="69">
        <v>20.98</v>
      </c>
      <c r="O30" s="69">
        <v>19.53</v>
      </c>
      <c r="P30" s="69">
        <v>21.08</v>
      </c>
      <c r="Q30" s="73">
        <v>20.26</v>
      </c>
    </row>
    <row r="31" spans="1:17" ht="12.75">
      <c r="A31" s="23"/>
      <c r="B31" s="23"/>
      <c r="C31" s="59"/>
      <c r="D31" s="59"/>
      <c r="E31" s="61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61"/>
    </row>
    <row r="32" spans="1:17" ht="12.75">
      <c r="A32" s="23"/>
      <c r="B32" s="23"/>
      <c r="C32" s="23"/>
      <c r="D32" s="23"/>
      <c r="E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</row>
    <row r="33" spans="1:17" ht="12.75">
      <c r="A33" s="23"/>
      <c r="B33" s="23"/>
      <c r="C33" s="23"/>
      <c r="D33" s="23"/>
      <c r="E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</row>
    <row r="34" spans="1:17" ht="12.75">
      <c r="A34" s="23"/>
      <c r="B34" s="23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23"/>
    </row>
    <row r="35" spans="1:17" ht="12.75">
      <c r="A35" s="23"/>
      <c r="B35" s="23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23"/>
    </row>
    <row r="36" spans="1:17" ht="12.75">
      <c r="A36" s="23"/>
      <c r="B36" s="23"/>
      <c r="C36" s="23"/>
      <c r="D36" s="23"/>
      <c r="E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</row>
  </sheetData>
  <printOptions/>
  <pageMargins left="0.75" right="0.75" top="1" bottom="1" header="0.4921259845" footer="0.492125984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nagy</dc:creator>
  <cp:keywords/>
  <dc:description/>
  <cp:lastModifiedBy>agenda0</cp:lastModifiedBy>
  <cp:lastPrinted>2001-04-17T08:50:09Z</cp:lastPrinted>
  <dcterms:created xsi:type="dcterms:W3CDTF">2000-11-23T16:22:53Z</dcterms:created>
  <dcterms:modified xsi:type="dcterms:W3CDTF">2001-05-02T08:39:30Z</dcterms:modified>
  <cp:category/>
  <cp:version/>
  <cp:contentType/>
  <cp:contentStatus/>
</cp:coreProperties>
</file>