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16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<sst xmlns="http://schemas.openxmlformats.org/spreadsheetml/2006/main" count="24" uniqueCount="24">
  <si>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Rok</t>
  </si>
  <si>
    <t>Spolu</t>
  </si>
  <si>
    <t>Medziročný nárast</t>
  </si>
  <si>
    <t>Medziročná inflácia</t>
  </si>
  <si>
    <t>Inflácia k roku 2000</t>
  </si>
  <si>
    <t>Nárast oproti roku 2000</t>
  </si>
  <si>
    <t>Nárast počtu denných študentov v % oproti roku 2000</t>
  </si>
  <si>
    <t>Nárast počtu prepočítaných študentov v % oproti roku 2000</t>
  </si>
  <si>
    <t>Suma na prepočítaného študenta v stálych cenách roku 2000 (v tis. Sk)</t>
  </si>
  <si>
    <t>Nárast výdavkov zo štátneho rozpočtu na študenta denného štúdia v % v cenách roku 2000</t>
  </si>
  <si>
    <t>Nárast výdavkov zo štátneho rozpočtu na prepočítaného študenta v % v cenách roku 2000</t>
  </si>
  <si>
    <t>Nárast celkového objemu finančných prostriedkov zo štátneho rozpočtu do vysokého školstva v % oproti roku 2000 v bežných cenách</t>
  </si>
  <si>
    <t>HDP</t>
  </si>
  <si>
    <t>Podiel celkových výdavkov do vysokého školstva na HDP</t>
  </si>
  <si>
    <t>Bežné výdavky zo štátneho rozpočtu do vysokého školstva (schválený rozpočet)</t>
  </si>
  <si>
    <t>Kapitálové výdavky zo štátneho rozpočtu do vysokého školstva (schválený rozpočet)</t>
  </si>
  <si>
    <r>
      <t xml:space="preserve">Medziročný nárast v </t>
    </r>
    <r>
      <rPr>
        <b/>
        <sz val="12"/>
        <rFont val="Times New Roman"/>
        <family val="1"/>
      </rPr>
      <t>cenách roku 2000</t>
    </r>
  </si>
  <si>
    <r>
      <t xml:space="preserve">Rozpočet </t>
    </r>
    <r>
      <rPr>
        <b/>
        <sz val="12"/>
        <rFont val="Times New Roman"/>
        <family val="1"/>
      </rPr>
      <t xml:space="preserve">v cenách roku 2000 </t>
    </r>
  </si>
  <si>
    <t>Nárast v % oproti roku 2000 v cenách roku 2000</t>
  </si>
  <si>
    <t>Suma na študenta denného štúdia v cenách roku 2000 v tis. Sk</t>
  </si>
  <si>
    <t>Počty študentov denného štúdia *)</t>
  </si>
  <si>
    <t>Prepočítané počty študentov (externisti s koeficientom 0,3) *)</t>
  </si>
  <si>
    <t>*) Uvádza sa počet študentov verejných k 31.10. predchádzajúceho roka, bez doktorandov</t>
  </si>
  <si>
    <t>Tabuľka č. 14: Vývoj financovania (verejného) vysokého školstva od roku 2000 do roku 2004 v bežných cenách a v cenách roku 2000 (uvádza sa schválený rozpočet v mil. Sk)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</si>
</sst>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.000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" fontId="1" fillId="0" borderId="0" xfId="0" applyNumberFormat="1" applyFont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horizontal="right" vertical="center" wrapText="1" indent="1"/>
    </xf>
    <xf numFmtId="3" fontId="2" fillId="0" borderId="1" xfId="0" applyNumberFormat="1" applyFont="1" applyBorder="1" applyAlignment="1">
      <alignment horizontal="right" vertical="center" wrapText="1" indent="1"/>
    </xf>
    <xf numFmtId="3" fontId="1" fillId="0" borderId="1" xfId="0" applyNumberFormat="1" applyFont="1" applyBorder="1" applyAlignment="1">
      <alignment horizontal="right" vertical="center" wrapText="1" indent="1"/>
    </xf>
    <xf numFmtId="164" fontId="2" fillId="0" borderId="1" xfId="0" applyNumberFormat="1" applyFont="1" applyBorder="1" applyAlignment="1">
      <alignment horizontal="right" vertical="center" wrapText="1" indent="1"/>
    </xf>
    <xf numFmtId="165" fontId="1" fillId="0" borderId="1" xfId="0" applyNumberFormat="1" applyFont="1" applyBorder="1" applyAlignment="1">
      <alignment horizontal="right" vertical="center" wrapText="1" indent="1"/>
    </xf>
    <xf numFmtId="164" fontId="1" fillId="0" borderId="1" xfId="0" applyNumberFormat="1" applyFont="1" applyBorder="1" applyAlignment="1">
      <alignment horizontal="right" vertical="center" wrapText="1" indent="1"/>
    </xf>
    <xf numFmtId="3" fontId="2" fillId="0" borderId="2" xfId="0" applyNumberFormat="1" applyFont="1" applyBorder="1" applyAlignment="1">
      <alignment horizontal="right" vertical="center" wrapText="1" indent="1"/>
    </xf>
    <xf numFmtId="3" fontId="2" fillId="0" borderId="3" xfId="0" applyNumberFormat="1" applyFont="1" applyBorder="1" applyAlignment="1">
      <alignment horizontal="right" vertical="center" wrapText="1" indent="1"/>
    </xf>
    <xf numFmtId="3" fontId="1" fillId="0" borderId="4" xfId="0" applyNumberFormat="1" applyFont="1" applyBorder="1" applyAlignment="1">
      <alignment horizontal="right" vertical="center" wrapText="1" indent="1"/>
    </xf>
    <xf numFmtId="164" fontId="2" fillId="0" borderId="4" xfId="0" applyNumberFormat="1" applyFont="1" applyBorder="1" applyAlignment="1">
      <alignment horizontal="right" vertical="center" wrapText="1" indent="1"/>
    </xf>
    <xf numFmtId="165" fontId="1" fillId="0" borderId="4" xfId="0" applyNumberFormat="1" applyFont="1" applyBorder="1" applyAlignment="1">
      <alignment horizontal="right" vertical="center" wrapText="1" indent="1"/>
    </xf>
    <xf numFmtId="164" fontId="2" fillId="0" borderId="5" xfId="0" applyNumberFormat="1" applyFont="1" applyBorder="1" applyAlignment="1">
      <alignment horizontal="right" vertical="center" wrapText="1" indent="1"/>
    </xf>
    <xf numFmtId="4" fontId="2" fillId="0" borderId="1" xfId="0" applyNumberFormat="1" applyFont="1" applyBorder="1" applyAlignment="1">
      <alignment horizontal="right" vertical="center" wrapText="1" indent="1"/>
    </xf>
    <xf numFmtId="3" fontId="2" fillId="0" borderId="4" xfId="0" applyNumberFormat="1" applyFont="1" applyBorder="1" applyAlignment="1">
      <alignment horizontal="left" vertical="center" wrapText="1" indent="1"/>
    </xf>
    <xf numFmtId="3" fontId="1" fillId="0" borderId="6" xfId="0" applyNumberFormat="1" applyFont="1" applyBorder="1" applyAlignment="1">
      <alignment horizontal="right" vertical="center" wrapText="1" indent="1"/>
    </xf>
    <xf numFmtId="3" fontId="1" fillId="0" borderId="7" xfId="0" applyNumberFormat="1" applyFont="1" applyBorder="1" applyAlignment="1">
      <alignment horizontal="right" vertical="center" wrapText="1" indent="1"/>
    </xf>
    <xf numFmtId="4" fontId="2" fillId="0" borderId="4" xfId="0" applyNumberFormat="1" applyFont="1" applyBorder="1" applyAlignment="1">
      <alignment horizontal="right" vertical="center" wrapText="1" indent="1"/>
    </xf>
    <xf numFmtId="164" fontId="1" fillId="0" borderId="4" xfId="0" applyNumberFormat="1" applyFont="1" applyBorder="1" applyAlignment="1">
      <alignment horizontal="right" vertical="center" wrapText="1" indent="1"/>
    </xf>
    <xf numFmtId="164" fontId="2" fillId="0" borderId="8" xfId="0" applyNumberFormat="1" applyFont="1" applyBorder="1" applyAlignment="1">
      <alignment horizontal="right" vertical="center" wrapText="1" indent="1"/>
    </xf>
    <xf numFmtId="3" fontId="1" fillId="0" borderId="4" xfId="0" applyNumberFormat="1" applyFont="1" applyFill="1" applyBorder="1" applyAlignment="1">
      <alignment horizontal="right" vertical="center" wrapText="1" indent="1"/>
    </xf>
    <xf numFmtId="3" fontId="2" fillId="0" borderId="9" xfId="0" applyNumberFormat="1" applyFont="1" applyBorder="1" applyAlignment="1">
      <alignment horizontal="right" vertical="center" wrapText="1" indent="1"/>
    </xf>
    <xf numFmtId="3" fontId="1" fillId="0" borderId="10" xfId="0" applyNumberFormat="1" applyFont="1" applyBorder="1" applyAlignment="1">
      <alignment horizontal="right" vertical="center" wrapText="1" indent="1"/>
    </xf>
    <xf numFmtId="3" fontId="1" fillId="0" borderId="11" xfId="0" applyNumberFormat="1" applyFont="1" applyBorder="1" applyAlignment="1">
      <alignment horizontal="right" vertical="center" wrapText="1" indent="1"/>
    </xf>
    <xf numFmtId="3" fontId="2" fillId="0" borderId="11" xfId="0" applyNumberFormat="1" applyFont="1" applyBorder="1" applyAlignment="1">
      <alignment horizontal="right" vertical="center" wrapText="1" indent="1"/>
    </xf>
    <xf numFmtId="4" fontId="2" fillId="0" borderId="11" xfId="0" applyNumberFormat="1" applyFont="1" applyBorder="1" applyAlignment="1">
      <alignment horizontal="right" vertical="center" wrapText="1" indent="1"/>
    </xf>
    <xf numFmtId="165" fontId="1" fillId="0" borderId="11" xfId="0" applyNumberFormat="1" applyFont="1" applyBorder="1" applyAlignment="1">
      <alignment horizontal="right" vertical="center" wrapText="1" indent="1"/>
    </xf>
    <xf numFmtId="3" fontId="1" fillId="0" borderId="12" xfId="0" applyNumberFormat="1" applyFont="1" applyBorder="1" applyAlignment="1">
      <alignment horizontal="right" vertical="center" wrapText="1" indent="1"/>
    </xf>
    <xf numFmtId="3" fontId="2" fillId="0" borderId="13" xfId="0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3" fontId="1" fillId="0" borderId="15" xfId="0" applyNumberFormat="1" applyFont="1" applyBorder="1" applyAlignment="1">
      <alignment vertical="center" wrapText="1"/>
    </xf>
    <xf numFmtId="3" fontId="2" fillId="0" borderId="15" xfId="0" applyNumberFormat="1" applyFont="1" applyBorder="1" applyAlignment="1">
      <alignment vertical="center" wrapText="1"/>
    </xf>
    <xf numFmtId="165" fontId="1" fillId="0" borderId="15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workbookViewId="0" topLeftCell="A1">
      <selection activeCell="L8" sqref="L8"/>
    </sheetView>
  </sheetViews>
  <sheetFormatPr defaultColWidth="9.140625" defaultRowHeight="12.75"/>
  <cols>
    <col min="1" max="1" width="30.421875" style="1" customWidth="1"/>
    <col min="2" max="6" width="13.7109375" style="3" customWidth="1"/>
    <col min="7" max="16384" width="9.140625" style="1" customWidth="1"/>
  </cols>
  <sheetData>
    <row r="1" spans="1:6" ht="59.25" customHeight="1" thickBot="1">
      <c r="A1" s="36" t="s">
        <v>23</v>
      </c>
      <c r="B1" s="37"/>
      <c r="C1" s="37"/>
      <c r="D1" s="37"/>
      <c r="E1" s="37"/>
      <c r="F1" s="38"/>
    </row>
    <row r="2" spans="1:6" ht="16.5" thickBot="1">
      <c r="A2" s="30" t="s">
        <v>0</v>
      </c>
      <c r="B2" s="23">
        <v>2000</v>
      </c>
      <c r="C2" s="9">
        <v>2001</v>
      </c>
      <c r="D2" s="9">
        <v>2002</v>
      </c>
      <c r="E2" s="9">
        <v>2003</v>
      </c>
      <c r="F2" s="10">
        <v>2004</v>
      </c>
    </row>
    <row r="3" spans="1:6" ht="47.25">
      <c r="A3" s="31" t="s">
        <v>14</v>
      </c>
      <c r="B3" s="24">
        <v>4546</v>
      </c>
      <c r="C3" s="17">
        <v>5295</v>
      </c>
      <c r="D3" s="17">
        <v>6409</v>
      </c>
      <c r="E3" s="17">
        <f>7269</f>
        <v>7269</v>
      </c>
      <c r="F3" s="18">
        <f>7989+450</f>
        <v>8439</v>
      </c>
    </row>
    <row r="4" spans="1:6" ht="47.25">
      <c r="A4" s="32" t="s">
        <v>15</v>
      </c>
      <c r="B4" s="25">
        <v>563</v>
      </c>
      <c r="C4" s="5">
        <v>901</v>
      </c>
      <c r="D4" s="5">
        <v>1047</v>
      </c>
      <c r="E4" s="5">
        <v>1092</v>
      </c>
      <c r="F4" s="11">
        <v>1001</v>
      </c>
    </row>
    <row r="5" spans="1:6" ht="15.75">
      <c r="A5" s="32" t="s">
        <v>1</v>
      </c>
      <c r="B5" s="25">
        <f>+B3+B4</f>
        <v>5109</v>
      </c>
      <c r="C5" s="5">
        <f>+C3+C4</f>
        <v>6196</v>
      </c>
      <c r="D5" s="5">
        <f>+D3+D4</f>
        <v>7456</v>
      </c>
      <c r="E5" s="5">
        <f>+E3+E4</f>
        <v>8361</v>
      </c>
      <c r="F5" s="11">
        <f>+F3+F4</f>
        <v>9440</v>
      </c>
    </row>
    <row r="6" spans="1:6" ht="15.75">
      <c r="A6" s="32" t="s">
        <v>2</v>
      </c>
      <c r="B6" s="25"/>
      <c r="C6" s="5">
        <f>+C5-B5</f>
        <v>1087</v>
      </c>
      <c r="D6" s="5">
        <f>+D5-C5</f>
        <v>1260</v>
      </c>
      <c r="E6" s="5">
        <f>+E5-D5</f>
        <v>905</v>
      </c>
      <c r="F6" s="11">
        <f>+F5-E5</f>
        <v>1079</v>
      </c>
    </row>
    <row r="7" spans="1:6" ht="15.75">
      <c r="A7" s="32" t="s">
        <v>5</v>
      </c>
      <c r="B7" s="25"/>
      <c r="C7" s="5">
        <f>+C5-$B$5</f>
        <v>1087</v>
      </c>
      <c r="D7" s="5">
        <f>+D5-$B$5</f>
        <v>2347</v>
      </c>
      <c r="E7" s="5">
        <f>+E5-$B$5</f>
        <v>3252</v>
      </c>
      <c r="F7" s="11">
        <f>+F5-$B$5</f>
        <v>4331</v>
      </c>
    </row>
    <row r="8" spans="1:6" ht="78.75">
      <c r="A8" s="33" t="s">
        <v>11</v>
      </c>
      <c r="B8" s="26"/>
      <c r="C8" s="6">
        <f>100*C7/$B$5</f>
        <v>21.276179291446468</v>
      </c>
      <c r="D8" s="6">
        <f>100*D7/$B$5</f>
        <v>45.9385398316696</v>
      </c>
      <c r="E8" s="6">
        <f>100*E7/$B$5</f>
        <v>63.65237815619495</v>
      </c>
      <c r="F8" s="12">
        <f>100*F7/$B$5</f>
        <v>84.77197103151302</v>
      </c>
    </row>
    <row r="9" spans="1:6" ht="15.75">
      <c r="A9" s="32" t="s">
        <v>12</v>
      </c>
      <c r="B9" s="26">
        <v>908800</v>
      </c>
      <c r="C9" s="4">
        <v>989300</v>
      </c>
      <c r="D9" s="4">
        <v>1073600</v>
      </c>
      <c r="E9" s="4">
        <v>1175600</v>
      </c>
      <c r="F9" s="16">
        <v>1293200</v>
      </c>
    </row>
    <row r="10" spans="1:6" ht="31.5">
      <c r="A10" s="33" t="s">
        <v>13</v>
      </c>
      <c r="B10" s="27">
        <f>100*B5/B9</f>
        <v>0.5621698943661971</v>
      </c>
      <c r="C10" s="15">
        <f>100*C5/C9</f>
        <v>0.6263014252501768</v>
      </c>
      <c r="D10" s="15">
        <f>100*D5/D9</f>
        <v>0.6944858420268256</v>
      </c>
      <c r="E10" s="15">
        <f>100*E5/E9</f>
        <v>0.7112112963593059</v>
      </c>
      <c r="F10" s="19">
        <f>100*F5/F9</f>
        <v>0.7299721620785647</v>
      </c>
    </row>
    <row r="11" spans="1:6" s="2" customFormat="1" ht="15.75">
      <c r="A11" s="34" t="s">
        <v>3</v>
      </c>
      <c r="B11" s="28"/>
      <c r="C11" s="7">
        <v>1.071</v>
      </c>
      <c r="D11" s="7">
        <v>1.033</v>
      </c>
      <c r="E11" s="7">
        <v>1.086</v>
      </c>
      <c r="F11" s="13">
        <v>1.081</v>
      </c>
    </row>
    <row r="12" spans="1:6" s="2" customFormat="1" ht="15.75">
      <c r="A12" s="34" t="s">
        <v>4</v>
      </c>
      <c r="B12" s="28"/>
      <c r="C12" s="7">
        <f>+C11</f>
        <v>1.071</v>
      </c>
      <c r="D12" s="7">
        <f>+D11*C12</f>
        <v>1.1063429999999999</v>
      </c>
      <c r="E12" s="7">
        <f>+E11*D12</f>
        <v>1.201488498</v>
      </c>
      <c r="F12" s="13">
        <f>+F11*E12</f>
        <v>1.2988090663379999</v>
      </c>
    </row>
    <row r="13" spans="1:6" ht="15.75">
      <c r="A13" s="32" t="s">
        <v>17</v>
      </c>
      <c r="B13" s="25">
        <v>5109</v>
      </c>
      <c r="C13" s="5">
        <f>+C5/C12</f>
        <v>5785.247432306256</v>
      </c>
      <c r="D13" s="5">
        <f>+D5/D12</f>
        <v>6739.3204458291875</v>
      </c>
      <c r="E13" s="5">
        <f>+E5/E12</f>
        <v>6958.86811560638</v>
      </c>
      <c r="F13" s="11">
        <f>+F5/F12</f>
        <v>7268.196877171591</v>
      </c>
    </row>
    <row r="14" spans="1:6" ht="31.5">
      <c r="A14" s="32" t="s">
        <v>16</v>
      </c>
      <c r="B14" s="25"/>
      <c r="C14" s="5">
        <f>+C13-$B$5</f>
        <v>676.2474323062561</v>
      </c>
      <c r="D14" s="5">
        <f>+D13-$B$5</f>
        <v>1630.3204458291875</v>
      </c>
      <c r="E14" s="5">
        <f>+E13-$B$5</f>
        <v>1849.8681156063803</v>
      </c>
      <c r="F14" s="11">
        <f>+F13-$B$5</f>
        <v>2159.196877171591</v>
      </c>
    </row>
    <row r="15" spans="1:6" ht="31.5">
      <c r="A15" s="33" t="s">
        <v>18</v>
      </c>
      <c r="B15" s="25"/>
      <c r="C15" s="6">
        <f>100*C14/$B$5</f>
        <v>13.236395230108752</v>
      </c>
      <c r="D15" s="6">
        <f>100*D14/$B$5</f>
        <v>31.910754469156146</v>
      </c>
      <c r="E15" s="6">
        <f>100*E14/$B$5</f>
        <v>36.20802731662518</v>
      </c>
      <c r="F15" s="12">
        <f>100*F14/$B$5</f>
        <v>42.2626125889918</v>
      </c>
    </row>
    <row r="16" spans="1:6" ht="31.5">
      <c r="A16" s="32" t="s">
        <v>20</v>
      </c>
      <c r="B16" s="25">
        <v>88192</v>
      </c>
      <c r="C16" s="5">
        <v>90446</v>
      </c>
      <c r="D16" s="5">
        <v>92140</v>
      </c>
      <c r="E16" s="5">
        <f>97932</f>
        <v>97932</v>
      </c>
      <c r="F16" s="22">
        <v>97759</v>
      </c>
    </row>
    <row r="17" spans="1:6" ht="31.5">
      <c r="A17" s="32" t="s">
        <v>6</v>
      </c>
      <c r="B17" s="25"/>
      <c r="C17" s="8">
        <f>100*(C16-$B$16)/$B$16</f>
        <v>2.555787373004354</v>
      </c>
      <c r="D17" s="8">
        <f>100*(D16-$B$16)/$B$16</f>
        <v>4.476596516690856</v>
      </c>
      <c r="E17" s="8">
        <f>100*(E16-$B$16)/$B$16</f>
        <v>11.044085631349782</v>
      </c>
      <c r="F17" s="20">
        <f>100*(F16-$B$16)/$B$16</f>
        <v>10.847922714078374</v>
      </c>
    </row>
    <row r="18" spans="1:6" ht="31.5">
      <c r="A18" s="32" t="s">
        <v>19</v>
      </c>
      <c r="B18" s="25">
        <f>1000*B13/B16</f>
        <v>57.930424528301884</v>
      </c>
      <c r="C18" s="5">
        <f>1000*C13/C16</f>
        <v>63.96355208971382</v>
      </c>
      <c r="D18" s="5">
        <f>1000*D13/D16</f>
        <v>73.14217978976761</v>
      </c>
      <c r="E18" s="5">
        <f>1000*E13/E16</f>
        <v>71.05816398732162</v>
      </c>
      <c r="F18" s="11">
        <f>1000*F13/F16</f>
        <v>74.34810991490902</v>
      </c>
    </row>
    <row r="19" spans="1:6" ht="47.25">
      <c r="A19" s="32" t="s">
        <v>9</v>
      </c>
      <c r="B19" s="25"/>
      <c r="C19" s="6">
        <f>100*(C18-$B$18)/$B$18</f>
        <v>10.414436991506001</v>
      </c>
      <c r="D19" s="6">
        <f>100*(D18-$B$18)/$B$18</f>
        <v>26.258663535313865</v>
      </c>
      <c r="E19" s="6">
        <f>100*(E18-$B$18)/$B$18</f>
        <v>22.661217427478345</v>
      </c>
      <c r="F19" s="12">
        <f>100*(F18-$B$18)/$B$18</f>
        <v>28.34035055031623</v>
      </c>
    </row>
    <row r="20" spans="1:6" ht="31.5">
      <c r="A20" s="32" t="s">
        <v>21</v>
      </c>
      <c r="B20" s="25">
        <f>+B16+0.3*29240</f>
        <v>96964</v>
      </c>
      <c r="C20" s="5">
        <f>+C16+0.3*33060</f>
        <v>100364</v>
      </c>
      <c r="D20" s="5">
        <f>+D16+0.3*38948</f>
        <v>103824.4</v>
      </c>
      <c r="E20" s="5">
        <f>+E16+0.3*38990</f>
        <v>109629</v>
      </c>
      <c r="F20" s="11">
        <f>+F16+0.3*44494</f>
        <v>111107.2</v>
      </c>
    </row>
    <row r="21" spans="1:6" ht="31.5">
      <c r="A21" s="32" t="s">
        <v>7</v>
      </c>
      <c r="B21" s="25"/>
      <c r="C21" s="8">
        <f>100*(C20-$B$20)/$B$20</f>
        <v>3.506456004290252</v>
      </c>
      <c r="D21" s="8">
        <f>100*(D20-$B$20)/$B$20</f>
        <v>7.075203168186125</v>
      </c>
      <c r="E21" s="8">
        <f>100*(E20-$B$20)/$B$20</f>
        <v>13.06154861598119</v>
      </c>
      <c r="F21" s="20">
        <f>100*(F20-$B$20)/$B$20</f>
        <v>14.586031929375848</v>
      </c>
    </row>
    <row r="22" spans="1:6" ht="47.25">
      <c r="A22" s="32" t="s">
        <v>8</v>
      </c>
      <c r="B22" s="25">
        <f>1000*B13/B20</f>
        <v>52.689658017408526</v>
      </c>
      <c r="C22" s="5">
        <f>1000*C13/C20</f>
        <v>57.642655058649076</v>
      </c>
      <c r="D22" s="5">
        <f>1000*D13/D20</f>
        <v>64.9107574503603</v>
      </c>
      <c r="E22" s="5">
        <f>1000*E13/E20</f>
        <v>63.47652642645998</v>
      </c>
      <c r="F22" s="11">
        <f>1000*F13/F20</f>
        <v>65.41607454036814</v>
      </c>
    </row>
    <row r="23" spans="1:6" ht="63.75" thickBot="1">
      <c r="A23" s="35" t="s">
        <v>10</v>
      </c>
      <c r="B23" s="29"/>
      <c r="C23" s="14">
        <f>100*(C22-$B$22)/$B$22</f>
        <v>9.400321102110956</v>
      </c>
      <c r="D23" s="14">
        <f>100*(D22-$B$22)/$B$22</f>
        <v>23.194493744700235</v>
      </c>
      <c r="E23" s="14">
        <f>100*(E22-$B$22)/$B$22</f>
        <v>20.472458571447735</v>
      </c>
      <c r="F23" s="21">
        <f>100*(F22-$B$22)/$B$22</f>
        <v>24.153537908245376</v>
      </c>
    </row>
    <row r="25" spans="1:6" ht="15.75">
      <c r="A25" s="39" t="s">
        <v>22</v>
      </c>
      <c r="B25" s="39"/>
      <c r="C25" s="39"/>
      <c r="D25" s="39"/>
      <c r="E25" s="39"/>
      <c r="F25" s="39"/>
    </row>
  </sheetData>
  <mergeCells count="2">
    <mergeCell ref="A1:F1"/>
    <mergeCell ref="A25:F25"/>
  </mergeCells>
  <printOptions/>
  <pageMargins left="0.75" right="0.75" top="1" bottom="1" header="0.4921259845" footer="0.4921259845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Mederly</dc:creator>
  <cp:keywords/>
  <dc:description/>
  <cp:lastModifiedBy>sulik</cp:lastModifiedBy>
  <cp:lastPrinted>2004-04-19T23:58:45Z</cp:lastPrinted>
  <dcterms:created xsi:type="dcterms:W3CDTF">2003-06-08T20:50:06Z</dcterms:created>
  <dcterms:modified xsi:type="dcterms:W3CDTF">2004-04-21T09:13:01Z</dcterms:modified>
  <cp:category/>
  <cp:version/>
  <cp:contentType/>
  <cp:contentStatus/>
</cp:coreProperties>
</file>