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95" activeTab="3"/>
  </bookViews>
  <sheets>
    <sheet name="príloha č.1" sheetId="1" r:id="rId1"/>
    <sheet name="príloha č.1a" sheetId="2" r:id="rId2"/>
    <sheet name="prílohač.1b" sheetId="3" r:id="rId3"/>
    <sheet name="príloha č.2" sheetId="4" r:id="rId4"/>
  </sheets>
  <definedNames>
    <definedName name="_xlnm.Print_Area" localSheetId="1">'príloha č.1a'!$A$1:$E$56</definedName>
  </definedNames>
  <calcPr fullCalcOnLoad="1"/>
</workbook>
</file>

<file path=xl/sharedStrings.xml><?xml version="1.0" encoding="utf-8"?>
<sst xmlns="http://schemas.openxmlformats.org/spreadsheetml/2006/main" count="437" uniqueCount="184">
  <si>
    <t>Vývoj príjmov a výdavkov zdravotných poisťovní  a ich celková bilancia od roku 1998 až 2001 a I.polrok 2002 v tis. Sk</t>
  </si>
  <si>
    <t xml:space="preserve">     Príloha č.2a</t>
  </si>
  <si>
    <t xml:space="preserve">     Príloha č.2b</t>
  </si>
  <si>
    <t xml:space="preserve">     Príloha č.2c</t>
  </si>
  <si>
    <t xml:space="preserve">     Príloha č.2d</t>
  </si>
  <si>
    <t xml:space="preserve">     Príloha č.2e</t>
  </si>
  <si>
    <t>VšZP</t>
  </si>
  <si>
    <t>SZP</t>
  </si>
  <si>
    <t>Apollo</t>
  </si>
  <si>
    <t>Dôvera</t>
  </si>
  <si>
    <t>Sidéria-Istota</t>
  </si>
  <si>
    <t>ZP Perspektíva</t>
  </si>
  <si>
    <t xml:space="preserve">Spolu za ZP  </t>
  </si>
  <si>
    <t>skutočnosť r.1998</t>
  </si>
  <si>
    <t>index 99/98</t>
  </si>
  <si>
    <t>skutočnosť r.1999</t>
  </si>
  <si>
    <t>index 2000/99</t>
  </si>
  <si>
    <t>skutočnosť r.2000</t>
  </si>
  <si>
    <t>index 2001/2000</t>
  </si>
  <si>
    <t>skutočnosť r.2001</t>
  </si>
  <si>
    <t>skutočnosť I.polr.2002</t>
  </si>
  <si>
    <t>spolu r.98+r.99+r2000+2001+I.polr.2002</t>
  </si>
  <si>
    <t>spolu r.98+r.99+r.2000+r.2001+I.polr.2002</t>
  </si>
  <si>
    <t>spolu r.98+r.99+r2000+I.-III.Q.2001</t>
  </si>
  <si>
    <t>skutočnosť I. polr.2002</t>
  </si>
  <si>
    <t>spolu r.98+r.99+r2000+r.2001+I. polr.2002</t>
  </si>
  <si>
    <t>Príjmy celkom bez NFV, úverov,vzájomné zápočty</t>
  </si>
  <si>
    <t>návratná výpomoc zo ŠR</t>
  </si>
  <si>
    <t xml:space="preserve">pôžičky a úvery </t>
  </si>
  <si>
    <t>I.Príjmy bežného roka</t>
  </si>
  <si>
    <t>A. Príjmy bež.roka bez NFV, úverov,vzáj.zápočtov</t>
  </si>
  <si>
    <t>v tom :</t>
  </si>
  <si>
    <t>výber poistného (§ 10 ods. 2,3,4,5)</t>
  </si>
  <si>
    <t>príspevky zo ŠR (§48,ods.1,pís.b)</t>
  </si>
  <si>
    <t>(poistné zo ŠR)</t>
  </si>
  <si>
    <t>( poistné z NÚP)</t>
  </si>
  <si>
    <t>výsledok prerozdeľovania (+ -)</t>
  </si>
  <si>
    <t xml:space="preserve">  - zahraničné</t>
  </si>
  <si>
    <t xml:space="preserve">iné príjmy </t>
  </si>
  <si>
    <t xml:space="preserve"> - príjmy nepatriace poisťovni, z toho:</t>
  </si>
  <si>
    <t xml:space="preserve">   - poistné a poplatky z omeškania za rok 1993</t>
  </si>
  <si>
    <t xml:space="preserve"> - príjmy z poplatku z omeškania</t>
  </si>
  <si>
    <t xml:space="preserve"> ostatné príjmy z výnosov privatizácie</t>
  </si>
  <si>
    <t xml:space="preserve"> vzájomné vyrovn.so SP</t>
  </si>
  <si>
    <t>II. prevod z minulých období</t>
  </si>
  <si>
    <t>Pohľadávky celkom, v tom:</t>
  </si>
  <si>
    <t>na poistnom</t>
  </si>
  <si>
    <t>x</t>
  </si>
  <si>
    <t>poskytnuté nevyúčtované preddavky</t>
  </si>
  <si>
    <t>voči osobitnému účtu</t>
  </si>
  <si>
    <t>ostatné</t>
  </si>
  <si>
    <t xml:space="preserve">pokuty , penále </t>
  </si>
  <si>
    <t>VÝDAVKY CELKOM bez NFV, úverov</t>
  </si>
  <si>
    <t>VÝDAVKY CELKOM bez SF</t>
  </si>
  <si>
    <t>v tom:</t>
  </si>
  <si>
    <t>Základný fond</t>
  </si>
  <si>
    <t xml:space="preserve">Rezervný fond </t>
  </si>
  <si>
    <t>Správny fond,</t>
  </si>
  <si>
    <t xml:space="preserve">Účelový fond </t>
  </si>
  <si>
    <t xml:space="preserve">Ostatné </t>
  </si>
  <si>
    <t xml:space="preserve">   - nepeňažný výdavok- vzáj.vyr.so SP</t>
  </si>
  <si>
    <t>Záväzky celkom, v tom:</t>
  </si>
  <si>
    <t>medziročný nárast</t>
  </si>
  <si>
    <t>lieky( Rp)</t>
  </si>
  <si>
    <t>zdrav. potreby a zdrav. pomôcky</t>
  </si>
  <si>
    <t>výkony zdravotnej starostlivosti , v tom:</t>
  </si>
  <si>
    <t>voči osobitnému účtu ( po prerozdelení)</t>
  </si>
  <si>
    <t>ostatné z toho:</t>
  </si>
  <si>
    <t xml:space="preserve">  - návratná fin. výpomoc zo ŠR</t>
  </si>
  <si>
    <t xml:space="preserve">  - ostatné( pôžičky,úvery)</t>
  </si>
  <si>
    <t>celková úspešnosť výberu poist.(od 1.1.99)</t>
  </si>
  <si>
    <t>xi</t>
  </si>
  <si>
    <t>Stav na bank.účte na konci obdobia ( III.-IV.)</t>
  </si>
  <si>
    <t>Bilancia bežného roka bez úverov a NFV,</t>
  </si>
  <si>
    <t>Rozdiel príjmov a výdavkov (I.-IV)</t>
  </si>
  <si>
    <t xml:space="preserve">Bilancia bežného roka bez úverov a dotácií </t>
  </si>
  <si>
    <t>Celková bilancia príjmy-(výdavky+záväzkybez NFV)</t>
  </si>
  <si>
    <t>priemerný počet poistencov</t>
  </si>
  <si>
    <t>priemerný počet pracovníkov</t>
  </si>
  <si>
    <t>Bilancia bežného roka bez úverov a výnosov z priv,NFV,</t>
  </si>
  <si>
    <t>príjmy-výdavky -záväzky</t>
  </si>
  <si>
    <t>Zdroj: ročné výkazy ZP</t>
  </si>
  <si>
    <t>Spracoval:  SE- odbor financovania zo zdravotného poistenia</t>
  </si>
  <si>
    <t xml:space="preserve">                  august, 2002</t>
  </si>
  <si>
    <r>
      <t>III.</t>
    </r>
    <r>
      <rPr>
        <b/>
        <i/>
        <sz val="8"/>
        <rFont val="Arial CE"/>
        <family val="2"/>
      </rPr>
      <t xml:space="preserve"> Príjmy celkom( I.+II.)</t>
    </r>
  </si>
  <si>
    <r>
      <t>IV.</t>
    </r>
    <r>
      <rPr>
        <b/>
        <i/>
        <sz val="8"/>
        <rFont val="Arial CE"/>
        <family val="2"/>
      </rPr>
      <t xml:space="preserve"> VÝDAVKY CELKOM</t>
    </r>
  </si>
  <si>
    <t>Platobný kalendár splátok  návratných finančných výpomoci poskytnutých zdravotným poisťovniam v tis. Sk</t>
  </si>
  <si>
    <t>rok 2000  v tis. Sk</t>
  </si>
  <si>
    <t xml:space="preserve">                 Príloha č.1 a</t>
  </si>
  <si>
    <t>k 30.6.2000</t>
  </si>
  <si>
    <t>k 31.12.2000</t>
  </si>
  <si>
    <t>spolu</t>
  </si>
  <si>
    <t>c e l k o m</t>
  </si>
  <si>
    <t>rok 2001</t>
  </si>
  <si>
    <t>k 30.6.2001</t>
  </si>
  <si>
    <t>k 31.12.2001</t>
  </si>
  <si>
    <t>rok 2002</t>
  </si>
  <si>
    <t>Príloha č.1a</t>
  </si>
  <si>
    <t>k 30.6.2002</t>
  </si>
  <si>
    <t>k 31.8.2002</t>
  </si>
  <si>
    <t>k 31.12.2002</t>
  </si>
  <si>
    <t>rok 2003</t>
  </si>
  <si>
    <t>k 30.6.2003</t>
  </si>
  <si>
    <t>k 31.8.2003</t>
  </si>
  <si>
    <t>k 31.12.2003</t>
  </si>
  <si>
    <t>rok 2004</t>
  </si>
  <si>
    <t>k 30.6.2004</t>
  </si>
  <si>
    <t>k 31.8.2004</t>
  </si>
  <si>
    <t>k 31.12.2004</t>
  </si>
  <si>
    <t>rok 2005</t>
  </si>
  <si>
    <t>k 30.6.2005</t>
  </si>
  <si>
    <t>k 31.8.2005</t>
  </si>
  <si>
    <t>k 31.12.2005</t>
  </si>
  <si>
    <t>Rekapitulácia NFV</t>
  </si>
  <si>
    <t>k 30.6.</t>
  </si>
  <si>
    <t>k 31.8.</t>
  </si>
  <si>
    <t>k 31.12.</t>
  </si>
  <si>
    <t>VšZP celkom NFV</t>
  </si>
  <si>
    <t>C E L K O M         NFV</t>
  </si>
  <si>
    <t>235 000 tis. Sk splatila SZP v septembri 2001- z vlastných zdrojoch</t>
  </si>
  <si>
    <t>Príloha č. 1b</t>
  </si>
  <si>
    <t>NFV dec.r.98 - 150 000( II.spl.)</t>
  </si>
  <si>
    <t>NFV z sept-dec.r.99 ( I. splátka)</t>
  </si>
  <si>
    <t>NFV z dec.r.98 - 150 000( III.splátka)</t>
  </si>
  <si>
    <t xml:space="preserve">r.1998 -  300 000 </t>
  </si>
  <si>
    <t>NFV júl,aug.r.2000 - 135 501( II.spl)</t>
  </si>
  <si>
    <t>NFV z dec.r.99 - 100 000( II.splátka)</t>
  </si>
  <si>
    <t>r.1999 -  655 908</t>
  </si>
  <si>
    <t>r.2000 -  135 501</t>
  </si>
  <si>
    <t>NFV sept.r.1998 -    117 500</t>
  </si>
  <si>
    <t>NFV dec. r.1998 - 150 000</t>
  </si>
  <si>
    <t>r.1998 -  267 500</t>
  </si>
  <si>
    <t>NFV z aug.-dec. r.99  -  89 755</t>
  </si>
  <si>
    <t>NFV z júl r. 1999 -50 000</t>
  </si>
  <si>
    <t>r.1999 -  139 755</t>
  </si>
  <si>
    <t>NFV júl, aug.r.2000 -     23 717</t>
  </si>
  <si>
    <t>r.2000 -    23 717</t>
  </si>
  <si>
    <t>NFV z aug r.1999 ( I.splátka)</t>
  </si>
  <si>
    <t>NFV z júl r.2000  ( II.splátka)</t>
  </si>
  <si>
    <t>r.1999 - 108 932</t>
  </si>
  <si>
    <t>r.2000 -   15 559</t>
  </si>
  <si>
    <t>NFV z aug. r.1999 ( I.splátka)</t>
  </si>
  <si>
    <t>r.1999 -   93 403</t>
  </si>
  <si>
    <t>r.2000 -   11 515</t>
  </si>
  <si>
    <t>NFV z aug.r.1999 ( I.splátka)</t>
  </si>
  <si>
    <t>r.1999 -   102 003</t>
  </si>
  <si>
    <t>r.2000 -    13 708</t>
  </si>
  <si>
    <t>NFV z sept.-dec.r.99 ( II. splátka)</t>
  </si>
  <si>
    <t>NFV z dec.r. 1999 ( III. splátka)</t>
  </si>
  <si>
    <t>r.1999 - 655 908</t>
  </si>
  <si>
    <t>NFV z aug.-dec.r.99 - 89 755</t>
  </si>
  <si>
    <t>NFV z júl r. 1999 -    50 000</t>
  </si>
  <si>
    <t>r.1999 - 139 755</t>
  </si>
  <si>
    <t>NFV júl,aug. r.2000 -     23 717</t>
  </si>
  <si>
    <t>r.2000 -   23 717</t>
  </si>
  <si>
    <t>NFV aug. r. 1999 ( II.splátka)</t>
  </si>
  <si>
    <t>r.1999 -  93 402</t>
  </si>
  <si>
    <t>NFV z aug. r.1999 ( II.splátka)</t>
  </si>
  <si>
    <t>r.1999 - 102 002</t>
  </si>
  <si>
    <t>NFV z júl, aug. r.2001 ( I.splátka)</t>
  </si>
  <si>
    <t>NFV z júl, aug.r.2001 ( II.splátka)</t>
  </si>
  <si>
    <t>Čerpanie a použitie návratnej finančnej výpomoci  v r. 1998 - 2001 v tis. Sk</t>
  </si>
  <si>
    <t>Príloha č.1</t>
  </si>
  <si>
    <t xml:space="preserve">                                    VšZP</t>
  </si>
  <si>
    <t xml:space="preserve">                               SZP</t>
  </si>
  <si>
    <t xml:space="preserve">                                   Apollo</t>
  </si>
  <si>
    <t>úhrady r.98</t>
  </si>
  <si>
    <t>úhrady r. 99</t>
  </si>
  <si>
    <t>úhrady r.2000</t>
  </si>
  <si>
    <t>úhrady r.2001</t>
  </si>
  <si>
    <t>Ústavná ZS</t>
  </si>
  <si>
    <t>Lekárne</t>
  </si>
  <si>
    <t>Ostatní PZS</t>
  </si>
  <si>
    <t>Záväzky voči poskyt.ZZ</t>
  </si>
  <si>
    <t>Záväzky voči lekárňam</t>
  </si>
  <si>
    <t>Záväz. voči os. účtu</t>
  </si>
  <si>
    <t>Úhrady záväz. za VZP</t>
  </si>
  <si>
    <t>Úhrady záväz.za Garant</t>
  </si>
  <si>
    <t>C e l k o m</t>
  </si>
  <si>
    <t xml:space="preserve">                               Dôvera</t>
  </si>
  <si>
    <t xml:space="preserve">                                  Sidéria</t>
  </si>
  <si>
    <t xml:space="preserve">                           Spolu za ZP</t>
  </si>
  <si>
    <t xml:space="preserve">                     NFV spolu r.98 + r.99+ r.2000+2001</t>
  </si>
  <si>
    <t>úhrady r.99</t>
  </si>
</sst>
</file>

<file path=xl/styles.xml><?xml version="1.0" encoding="utf-8"?>
<styleSheet xmlns="http://schemas.openxmlformats.org/spreadsheetml/2006/main">
  <numFmts count="4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.000"/>
    <numFmt numFmtId="166" formatCode="0.0"/>
    <numFmt numFmtId="167" formatCode="0.00000"/>
    <numFmt numFmtId="168" formatCode="0.0000"/>
    <numFmt numFmtId="169" formatCode="0.000"/>
    <numFmt numFmtId="170" formatCode="&quot;Ł&quot;#,##0;\-&quot;Ł&quot;#,##0"/>
    <numFmt numFmtId="171" formatCode="&quot;Ł&quot;#,##0;[Red]\-&quot;Ł&quot;#,##0"/>
    <numFmt numFmtId="172" formatCode="&quot;Ł&quot;#,##0.00;\-&quot;Ł&quot;#,##0.00"/>
    <numFmt numFmtId="173" formatCode="&quot;Ł&quot;#,##0.00;[Red]\-&quot;Ł&quot;#,##0.00"/>
    <numFmt numFmtId="174" formatCode="_-&quot;Ł&quot;* #,##0_-;\-&quot;Ł&quot;* #,##0_-;_-&quot;Ł&quot;* &quot;-&quot;_-;_-@_-"/>
    <numFmt numFmtId="175" formatCode="_-* #,##0_-;\-* #,##0_-;_-* &quot;-&quot;_-;_-@_-"/>
    <numFmt numFmtId="176" formatCode="_-&quot;Ł&quot;* #,##0.00_-;\-&quot;Ł&quot;* #,##0.00_-;_-&quot;Ł&quot;* &quot;-&quot;??_-;_-@_-"/>
    <numFmt numFmtId="177" formatCode="_-* #,##0.00_-;\-* #,##0.00_-;_-* &quot;-&quot;??_-;_-@_-"/>
    <numFmt numFmtId="178" formatCode="#,##0\ &quot;Kč&quot;;\-#,##0\ &quot;Kč&quot;"/>
    <numFmt numFmtId="179" formatCode="#,##0\ &quot;Kč&quot;;[Red]\-#,##0\ &quot;Kč&quot;"/>
    <numFmt numFmtId="180" formatCode="#,##0.00\ &quot;Kč&quot;;\-#,##0.00\ &quot;Kč&quot;"/>
    <numFmt numFmtId="181" formatCode="#,##0.00\ &quot;Kč&quot;;[Red]\-#,##0.00\ &quot;Kč&quot;"/>
    <numFmt numFmtId="182" formatCode="_-* #,##0\ &quot;Kč&quot;_-;\-* #,##0\ &quot;Kč&quot;_-;_-* &quot;-&quot;\ &quot;Kč&quot;_-;_-@_-"/>
    <numFmt numFmtId="183" formatCode="_-* #,##0\ _K_č_-;\-* #,##0\ _K_č_-;_-* &quot;-&quot;\ _K_č_-;_-@_-"/>
    <numFmt numFmtId="184" formatCode="_-* #,##0.00\ &quot;Kč&quot;_-;\-* #,##0.00\ &quot;Kč&quot;_-;_-* &quot;-&quot;??\ &quot;Kč&quot;_-;_-@_-"/>
    <numFmt numFmtId="185" formatCode="_-* #,##0.00\ _K_č_-;\-* #,##0.00\ _K_č_-;_-* &quot;-&quot;??\ _K_č_-;_-@_-"/>
    <numFmt numFmtId="186" formatCode="_-* #,##0.0\ &quot;Kč&quot;_-;\-* #,##0.0\ &quot;Kč&quot;_-;_-* &quot;-&quot;??\ &quot;Kč&quot;_-;_-@_-"/>
    <numFmt numFmtId="187" formatCode="_-* #,##0\ &quot;Kč&quot;_-;\-* #,##0\ &quot;Kč&quot;_-;_-* &quot;-&quot;??\ &quot;Kč&quot;_-;_-@_-"/>
    <numFmt numFmtId="188" formatCode="_-* #,##0\ &quot;Sk&quot;_-;\-* #,##0\ &quot;Kč&quot;_-;_-* &quot;-&quot;??\ &quot;Kč&quot;_-;_-@_-"/>
    <numFmt numFmtId="189" formatCode="#,##0\ &quot;Sk&quot;"/>
    <numFmt numFmtId="190" formatCode="#,##0.00_ ;\-#,##0.00\ "/>
    <numFmt numFmtId="191" formatCode="0.00_ ;\-0.00\ "/>
    <numFmt numFmtId="192" formatCode="#\ ##0\ &quot;Sk&quot;;[Red]\-#,##0\ &quot;Sk&quot;"/>
    <numFmt numFmtId="193" formatCode="_-* #\ ##0\ &quot;Sk&quot;_-;\-* #,##0\ &quot;Sk&quot;_-;_-* &quot;-&quot;\ &quot;Sk&quot;_-;_-@_-"/>
    <numFmt numFmtId="194" formatCode="#\ ##0\ &quot;Sk&quot;"/>
    <numFmt numFmtId="195" formatCode="##########"/>
    <numFmt numFmtId="196" formatCode="&quot;Áno&quot;;&quot;Áno&quot;;&quot;Nie&quot;"/>
    <numFmt numFmtId="197" formatCode="&quot;Pravda&quot;;&quot;Pravda&quot;;&quot;Nepravda&quot;"/>
    <numFmt numFmtId="198" formatCode="&quot;Zapnuté&quot;;&quot;Zapnuté&quot;;&quot;Vypnuté&quot;"/>
    <numFmt numFmtId="199" formatCode="#,##0.0000"/>
    <numFmt numFmtId="200" formatCode="0.0000000"/>
    <numFmt numFmtId="201" formatCode="0.000000"/>
    <numFmt numFmtId="202" formatCode="0.00000000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i/>
      <sz val="7"/>
      <name val="Arial CE"/>
      <family val="2"/>
    </font>
    <font>
      <sz val="7"/>
      <name val="Arial CE"/>
      <family val="2"/>
    </font>
    <font>
      <b/>
      <i/>
      <sz val="8"/>
      <name val="Arial CE"/>
      <family val="2"/>
    </font>
    <font>
      <b/>
      <sz val="7"/>
      <name val="Arial CE"/>
      <family val="2"/>
    </font>
    <font>
      <b/>
      <i/>
      <sz val="7"/>
      <name val="Arial CE"/>
      <family val="2"/>
    </font>
    <font>
      <i/>
      <sz val="7"/>
      <color indexed="8"/>
      <name val="Arial CE"/>
      <family val="2"/>
    </font>
    <font>
      <sz val="7"/>
      <color indexed="8"/>
      <name val="Arial CE"/>
      <family val="2"/>
    </font>
    <font>
      <sz val="7"/>
      <color indexed="10"/>
      <name val="Arial CE"/>
      <family val="2"/>
    </font>
    <font>
      <b/>
      <i/>
      <sz val="8"/>
      <color indexed="48"/>
      <name val="Arial CE"/>
      <family val="2"/>
    </font>
    <font>
      <b/>
      <i/>
      <sz val="8"/>
      <color indexed="10"/>
      <name val="Arial CE"/>
      <family val="2"/>
    </font>
    <font>
      <b/>
      <i/>
      <sz val="7"/>
      <color indexed="48"/>
      <name val="Arial CE"/>
      <family val="2"/>
    </font>
    <font>
      <b/>
      <sz val="7"/>
      <color indexed="10"/>
      <name val="Arial CE"/>
      <family val="2"/>
    </font>
    <font>
      <i/>
      <sz val="8"/>
      <name val="Arial CE"/>
      <family val="2"/>
    </font>
    <font>
      <b/>
      <sz val="8"/>
      <color indexed="10"/>
      <name val="Arial CE"/>
      <family val="2"/>
    </font>
    <font>
      <sz val="10"/>
      <color indexed="10"/>
      <name val="Arial CE"/>
      <family val="2"/>
    </font>
    <font>
      <b/>
      <i/>
      <sz val="10"/>
      <name val="Arial CE"/>
      <family val="2"/>
    </font>
    <font>
      <b/>
      <sz val="10"/>
      <color indexed="63"/>
      <name val="Arial CE"/>
      <family val="2"/>
    </font>
    <font>
      <b/>
      <i/>
      <sz val="9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2" borderId="1" xfId="0" applyFill="1" applyBorder="1" applyAlignment="1">
      <alignment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0" fillId="3" borderId="0" xfId="0" applyFill="1" applyAlignment="1">
      <alignment wrapText="1"/>
    </xf>
    <xf numFmtId="164" fontId="7" fillId="4" borderId="1" xfId="0" applyNumberFormat="1" applyFont="1" applyFill="1" applyBorder="1" applyAlignment="1">
      <alignment/>
    </xf>
    <xf numFmtId="3" fontId="10" fillId="4" borderId="1" xfId="0" applyNumberFormat="1" applyFont="1" applyFill="1" applyBorder="1" applyAlignment="1">
      <alignment/>
    </xf>
    <xf numFmtId="4" fontId="10" fillId="4" borderId="1" xfId="0" applyNumberFormat="1" applyFont="1" applyFill="1" applyBorder="1" applyAlignment="1">
      <alignment/>
    </xf>
    <xf numFmtId="3" fontId="10" fillId="5" borderId="1" xfId="0" applyNumberFormat="1" applyFont="1" applyFill="1" applyBorder="1" applyAlignment="1">
      <alignment/>
    </xf>
    <xf numFmtId="164" fontId="10" fillId="4" borderId="1" xfId="0" applyNumberFormat="1" applyFont="1" applyFill="1" applyBorder="1" applyAlignment="1">
      <alignment/>
    </xf>
    <xf numFmtId="3" fontId="11" fillId="3" borderId="1" xfId="0" applyNumberFormat="1" applyFont="1" applyFill="1" applyBorder="1" applyAlignment="1">
      <alignment/>
    </xf>
    <xf numFmtId="3" fontId="9" fillId="3" borderId="1" xfId="0" applyNumberFormat="1" applyFont="1" applyFill="1" applyBorder="1" applyAlignment="1">
      <alignment/>
    </xf>
    <xf numFmtId="4" fontId="8" fillId="3" borderId="1" xfId="0" applyNumberFormat="1" applyFont="1" applyFill="1" applyBorder="1" applyAlignment="1">
      <alignment/>
    </xf>
    <xf numFmtId="3" fontId="9" fillId="5" borderId="1" xfId="0" applyNumberFormat="1" applyFont="1" applyFill="1" applyBorder="1" applyAlignment="1">
      <alignment/>
    </xf>
    <xf numFmtId="4" fontId="10" fillId="3" borderId="1" xfId="0" applyNumberFormat="1" applyFont="1" applyFill="1" applyBorder="1" applyAlignment="1">
      <alignment/>
    </xf>
    <xf numFmtId="3" fontId="8" fillId="5" borderId="1" xfId="0" applyNumberFormat="1" applyFont="1" applyFill="1" applyBorder="1" applyAlignment="1">
      <alignment/>
    </xf>
    <xf numFmtId="3" fontId="8" fillId="3" borderId="1" xfId="0" applyNumberFormat="1" applyFont="1" applyFill="1" applyBorder="1" applyAlignment="1">
      <alignment/>
    </xf>
    <xf numFmtId="4" fontId="11" fillId="3" borderId="1" xfId="0" applyNumberFormat="1" applyFont="1" applyFill="1" applyBorder="1" applyAlignment="1">
      <alignment/>
    </xf>
    <xf numFmtId="3" fontId="12" fillId="3" borderId="1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0" applyFont="1" applyFill="1" applyAlignment="1">
      <alignment/>
    </xf>
    <xf numFmtId="3" fontId="9" fillId="0" borderId="1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4" xfId="0" applyNumberFormat="1" applyFont="1" applyBorder="1" applyAlignment="1">
      <alignment/>
    </xf>
    <xf numFmtId="0" fontId="9" fillId="0" borderId="0" xfId="0" applyFont="1" applyAlignment="1">
      <alignment/>
    </xf>
    <xf numFmtId="164" fontId="13" fillId="3" borderId="1" xfId="0" applyNumberFormat="1" applyFont="1" applyFill="1" applyBorder="1" applyAlignment="1">
      <alignment/>
    </xf>
    <xf numFmtId="3" fontId="14" fillId="3" borderId="1" xfId="0" applyNumberFormat="1" applyFont="1" applyFill="1" applyBorder="1" applyAlignment="1">
      <alignment/>
    </xf>
    <xf numFmtId="0" fontId="14" fillId="3" borderId="0" xfId="0" applyFont="1" applyFill="1" applyAlignment="1">
      <alignment/>
    </xf>
    <xf numFmtId="3" fontId="5" fillId="0" borderId="1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164" fontId="9" fillId="0" borderId="1" xfId="0" applyNumberFormat="1" applyFont="1" applyBorder="1" applyAlignment="1">
      <alignment/>
    </xf>
    <xf numFmtId="3" fontId="15" fillId="0" borderId="1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164" fontId="11" fillId="0" borderId="1" xfId="0" applyNumberFormat="1" applyFont="1" applyBorder="1" applyAlignment="1">
      <alignment/>
    </xf>
    <xf numFmtId="3" fontId="12" fillId="5" borderId="1" xfId="0" applyNumberFormat="1" applyFont="1" applyFill="1" applyBorder="1" applyAlignment="1">
      <alignment/>
    </xf>
    <xf numFmtId="3" fontId="10" fillId="5" borderId="1" xfId="0" applyNumberFormat="1" applyFont="1" applyFill="1" applyBorder="1" applyAlignment="1">
      <alignment horizontal="center"/>
    </xf>
    <xf numFmtId="3" fontId="10" fillId="4" borderId="1" xfId="0" applyNumberFormat="1" applyFont="1" applyFill="1" applyBorder="1" applyAlignment="1">
      <alignment horizontal="right"/>
    </xf>
    <xf numFmtId="4" fontId="11" fillId="4" borderId="1" xfId="0" applyNumberFormat="1" applyFont="1" applyFill="1" applyBorder="1" applyAlignment="1">
      <alignment/>
    </xf>
    <xf numFmtId="3" fontId="9" fillId="5" borderId="1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right"/>
    </xf>
    <xf numFmtId="3" fontId="7" fillId="0" borderId="4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10" fillId="3" borderId="1" xfId="0" applyNumberFormat="1" applyFont="1" applyFill="1" applyBorder="1" applyAlignment="1">
      <alignment horizontal="right"/>
    </xf>
    <xf numFmtId="164" fontId="16" fillId="4" borderId="1" xfId="0" applyNumberFormat="1" applyFont="1" applyFill="1" applyBorder="1" applyAlignment="1">
      <alignment/>
    </xf>
    <xf numFmtId="3" fontId="16" fillId="4" borderId="1" xfId="0" applyNumberFormat="1" applyFont="1" applyFill="1" applyBorder="1" applyAlignment="1">
      <alignment/>
    </xf>
    <xf numFmtId="3" fontId="16" fillId="3" borderId="1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/>
    </xf>
    <xf numFmtId="3" fontId="5" fillId="3" borderId="1" xfId="0" applyNumberFormat="1" applyFont="1" applyFill="1" applyBorder="1" applyAlignment="1">
      <alignment/>
    </xf>
    <xf numFmtId="3" fontId="7" fillId="3" borderId="4" xfId="0" applyNumberFormat="1" applyFont="1" applyFill="1" applyBorder="1" applyAlignment="1">
      <alignment/>
    </xf>
    <xf numFmtId="3" fontId="7" fillId="3" borderId="1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3" fontId="17" fillId="4" borderId="1" xfId="0" applyNumberFormat="1" applyFont="1" applyFill="1" applyBorder="1" applyAlignment="1">
      <alignment/>
    </xf>
    <xf numFmtId="3" fontId="17" fillId="5" borderId="1" xfId="0" applyNumberFormat="1" applyFont="1" applyFill="1" applyBorder="1" applyAlignment="1">
      <alignment horizontal="center"/>
    </xf>
    <xf numFmtId="3" fontId="17" fillId="4" borderId="1" xfId="0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/>
    </xf>
    <xf numFmtId="3" fontId="8" fillId="5" borderId="1" xfId="0" applyNumberFormat="1" applyFont="1" applyFill="1" applyBorder="1" applyAlignment="1">
      <alignment horizontal="center"/>
    </xf>
    <xf numFmtId="3" fontId="8" fillId="3" borderId="1" xfId="0" applyNumberFormat="1" applyFont="1" applyFill="1" applyBorder="1" applyAlignment="1">
      <alignment horizontal="right"/>
    </xf>
    <xf numFmtId="4" fontId="12" fillId="3" borderId="1" xfId="0" applyNumberFormat="1" applyFont="1" applyFill="1" applyBorder="1" applyAlignment="1">
      <alignment/>
    </xf>
    <xf numFmtId="0" fontId="8" fillId="0" borderId="0" xfId="0" applyFont="1" applyAlignment="1">
      <alignment/>
    </xf>
    <xf numFmtId="3" fontId="8" fillId="0" borderId="4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4" fontId="9" fillId="0" borderId="5" xfId="0" applyNumberFormat="1" applyFont="1" applyBorder="1" applyAlignment="1">
      <alignment/>
    </xf>
    <xf numFmtId="3" fontId="9" fillId="3" borderId="5" xfId="0" applyNumberFormat="1" applyFont="1" applyFill="1" applyBorder="1" applyAlignment="1">
      <alignment horizontal="right"/>
    </xf>
    <xf numFmtId="3" fontId="9" fillId="0" borderId="6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164" fontId="9" fillId="0" borderId="4" xfId="0" applyNumberFormat="1" applyFont="1" applyBorder="1" applyAlignment="1">
      <alignment/>
    </xf>
    <xf numFmtId="164" fontId="10" fillId="0" borderId="4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164" fontId="18" fillId="0" borderId="4" xfId="0" applyNumberFormat="1" applyFont="1" applyBorder="1" applyAlignment="1">
      <alignment wrapText="1"/>
    </xf>
    <xf numFmtId="3" fontId="18" fillId="0" borderId="1" xfId="0" applyNumberFormat="1" applyFont="1" applyBorder="1" applyAlignment="1">
      <alignment/>
    </xf>
    <xf numFmtId="3" fontId="18" fillId="5" borderId="1" xfId="0" applyNumberFormat="1" applyFont="1" applyFill="1" applyBorder="1" applyAlignment="1">
      <alignment/>
    </xf>
    <xf numFmtId="3" fontId="18" fillId="3" borderId="1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3" fontId="19" fillId="3" borderId="1" xfId="0" applyNumberFormat="1" applyFont="1" applyFill="1" applyBorder="1" applyAlignment="1">
      <alignment wrapText="1"/>
    </xf>
    <xf numFmtId="4" fontId="15" fillId="0" borderId="1" xfId="0" applyNumberFormat="1" applyFont="1" applyBorder="1" applyAlignment="1">
      <alignment/>
    </xf>
    <xf numFmtId="3" fontId="15" fillId="3" borderId="1" xfId="0" applyNumberFormat="1" applyFont="1" applyFill="1" applyBorder="1" applyAlignment="1">
      <alignment horizontal="right"/>
    </xf>
    <xf numFmtId="4" fontId="9" fillId="0" borderId="1" xfId="0" applyNumberFormat="1" applyFont="1" applyBorder="1" applyAlignment="1">
      <alignment/>
    </xf>
    <xf numFmtId="4" fontId="9" fillId="5" borderId="1" xfId="0" applyNumberFormat="1" applyFont="1" applyFill="1" applyBorder="1" applyAlignment="1">
      <alignment horizontal="center"/>
    </xf>
    <xf numFmtId="4" fontId="8" fillId="3" borderId="3" xfId="0" applyNumberFormat="1" applyFont="1" applyFill="1" applyBorder="1" applyAlignment="1">
      <alignment/>
    </xf>
    <xf numFmtId="4" fontId="9" fillId="3" borderId="1" xfId="0" applyNumberFormat="1" applyFont="1" applyFill="1" applyBorder="1" applyAlignment="1">
      <alignment horizontal="center"/>
    </xf>
    <xf numFmtId="164" fontId="20" fillId="0" borderId="4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20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23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3" fontId="5" fillId="2" borderId="1" xfId="0" applyNumberFormat="1" applyFont="1" applyFill="1" applyBorder="1" applyAlignment="1">
      <alignment/>
    </xf>
    <xf numFmtId="3" fontId="7" fillId="2" borderId="1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/>
    </xf>
    <xf numFmtId="3" fontId="25" fillId="2" borderId="1" xfId="0" applyNumberFormat="1" applyFont="1" applyFill="1" applyBorder="1" applyAlignment="1">
      <alignment/>
    </xf>
    <xf numFmtId="3" fontId="5" fillId="2" borderId="5" xfId="0" applyNumberFormat="1" applyFont="1" applyFill="1" applyBorder="1" applyAlignment="1">
      <alignment/>
    </xf>
    <xf numFmtId="3" fontId="7" fillId="2" borderId="5" xfId="0" applyNumberFormat="1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vertical="center"/>
    </xf>
    <xf numFmtId="0" fontId="5" fillId="0" borderId="8" xfId="0" applyFont="1" applyBorder="1" applyAlignment="1">
      <alignment/>
    </xf>
    <xf numFmtId="3" fontId="7" fillId="0" borderId="8" xfId="0" applyNumberFormat="1" applyFont="1" applyBorder="1" applyAlignment="1">
      <alignment/>
    </xf>
    <xf numFmtId="3" fontId="7" fillId="0" borderId="1" xfId="0" applyNumberFormat="1" applyFont="1" applyBorder="1" applyAlignment="1">
      <alignment vertical="center"/>
    </xf>
    <xf numFmtId="3" fontId="7" fillId="0" borderId="9" xfId="0" applyNumberFormat="1" applyFont="1" applyBorder="1" applyAlignment="1">
      <alignment/>
    </xf>
    <xf numFmtId="0" fontId="0" fillId="0" borderId="0" xfId="0" applyAlignment="1">
      <alignment horizontal="right"/>
    </xf>
    <xf numFmtId="49" fontId="7" fillId="2" borderId="5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vertical="center"/>
    </xf>
    <xf numFmtId="3" fontId="25" fillId="2" borderId="9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3" fillId="2" borderId="1" xfId="0" applyNumberFormat="1" applyFont="1" applyFill="1" applyBorder="1" applyAlignment="1">
      <alignment/>
    </xf>
    <xf numFmtId="3" fontId="25" fillId="3" borderId="0" xfId="0" applyNumberFormat="1" applyFont="1" applyFill="1" applyBorder="1" applyAlignment="1">
      <alignment/>
    </xf>
    <xf numFmtId="3" fontId="23" fillId="3" borderId="0" xfId="0" applyNumberFormat="1" applyFont="1" applyFill="1" applyBorder="1" applyAlignment="1">
      <alignment/>
    </xf>
    <xf numFmtId="3" fontId="5" fillId="3" borderId="10" xfId="0" applyNumberFormat="1" applyFont="1" applyFill="1" applyBorder="1" applyAlignment="1">
      <alignment/>
    </xf>
    <xf numFmtId="3" fontId="7" fillId="3" borderId="10" xfId="0" applyNumberFormat="1" applyFont="1" applyFill="1" applyBorder="1" applyAlignment="1">
      <alignment horizontal="center"/>
    </xf>
    <xf numFmtId="49" fontId="7" fillId="3" borderId="10" xfId="0" applyNumberFormat="1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3" fontId="7" fillId="2" borderId="5" xfId="0" applyNumberFormat="1" applyFont="1" applyFill="1" applyBorder="1" applyAlignment="1">
      <alignment horizontal="right"/>
    </xf>
    <xf numFmtId="3" fontId="5" fillId="0" borderId="5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/>
    </xf>
    <xf numFmtId="3" fontId="7" fillId="0" borderId="5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3" fontId="17" fillId="0" borderId="8" xfId="0" applyNumberFormat="1" applyFont="1" applyBorder="1" applyAlignment="1">
      <alignment/>
    </xf>
    <xf numFmtId="3" fontId="20" fillId="0" borderId="8" xfId="0" applyNumberFormat="1" applyFont="1" applyBorder="1" applyAlignment="1">
      <alignment/>
    </xf>
    <xf numFmtId="3" fontId="17" fillId="0" borderId="8" xfId="0" applyNumberFormat="1" applyFont="1" applyBorder="1" applyAlignment="1">
      <alignment vertical="center"/>
    </xf>
    <xf numFmtId="3" fontId="20" fillId="0" borderId="8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20" fillId="0" borderId="9" xfId="0" applyNumberFormat="1" applyFont="1" applyBorder="1" applyAlignment="1">
      <alignment/>
    </xf>
    <xf numFmtId="3" fontId="7" fillId="0" borderId="5" xfId="0" applyNumberFormat="1" applyFont="1" applyBorder="1" applyAlignment="1">
      <alignment vertical="top"/>
    </xf>
    <xf numFmtId="3" fontId="20" fillId="0" borderId="8" xfId="0" applyNumberFormat="1" applyFont="1" applyBorder="1" applyAlignment="1">
      <alignment vertical="top"/>
    </xf>
    <xf numFmtId="3" fontId="21" fillId="0" borderId="0" xfId="0" applyNumberFormat="1" applyFont="1" applyBorder="1" applyAlignment="1">
      <alignment/>
    </xf>
    <xf numFmtId="3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/>
    </xf>
    <xf numFmtId="3" fontId="20" fillId="0" borderId="9" xfId="0" applyNumberFormat="1" applyFont="1" applyBorder="1" applyAlignment="1">
      <alignment vertical="top"/>
    </xf>
    <xf numFmtId="3" fontId="20" fillId="0" borderId="9" xfId="0" applyNumberFormat="1" applyFont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3" fontId="5" fillId="3" borderId="0" xfId="0" applyNumberFormat="1" applyFont="1" applyFill="1" applyBorder="1" applyAlignment="1">
      <alignment/>
    </xf>
    <xf numFmtId="49" fontId="7" fillId="3" borderId="0" xfId="0" applyNumberFormat="1" applyFont="1" applyFill="1" applyBorder="1" applyAlignment="1">
      <alignment horizontal="center"/>
    </xf>
    <xf numFmtId="3" fontId="7" fillId="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3" fontId="5" fillId="5" borderId="12" xfId="0" applyNumberFormat="1" applyFont="1" applyFill="1" applyBorder="1" applyAlignment="1">
      <alignment wrapText="1"/>
    </xf>
    <xf numFmtId="3" fontId="7" fillId="5" borderId="3" xfId="0" applyNumberFormat="1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3" fontId="21" fillId="5" borderId="13" xfId="0" applyNumberFormat="1" applyFont="1" applyFill="1" applyBorder="1" applyAlignment="1">
      <alignment horizontal="center" vertical="center" wrapText="1"/>
    </xf>
    <xf numFmtId="3" fontId="7" fillId="5" borderId="14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Border="1" applyAlignment="1">
      <alignment/>
    </xf>
    <xf numFmtId="3" fontId="20" fillId="0" borderId="3" xfId="0" applyNumberFormat="1" applyFont="1" applyBorder="1" applyAlignment="1">
      <alignment/>
    </xf>
    <xf numFmtId="3" fontId="17" fillId="0" borderId="12" xfId="0" applyNumberFormat="1" applyFont="1" applyBorder="1" applyAlignment="1">
      <alignment/>
    </xf>
    <xf numFmtId="3" fontId="20" fillId="0" borderId="14" xfId="0" applyNumberFormat="1" applyFont="1" applyBorder="1" applyAlignment="1">
      <alignment/>
    </xf>
    <xf numFmtId="3" fontId="17" fillId="0" borderId="13" xfId="0" applyNumberFormat="1" applyFont="1" applyBorder="1" applyAlignment="1">
      <alignment/>
    </xf>
    <xf numFmtId="3" fontId="17" fillId="0" borderId="15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0" fontId="7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6" xfId="0" applyFont="1" applyBorder="1" applyAlignment="1">
      <alignment/>
    </xf>
    <xf numFmtId="3" fontId="20" fillId="0" borderId="17" xfId="0" applyNumberFormat="1" applyFont="1" applyBorder="1" applyAlignment="1">
      <alignment/>
    </xf>
    <xf numFmtId="3" fontId="17" fillId="0" borderId="16" xfId="0" applyNumberFormat="1" applyFont="1" applyBorder="1" applyAlignment="1">
      <alignment/>
    </xf>
    <xf numFmtId="3" fontId="20" fillId="0" borderId="18" xfId="0" applyNumberFormat="1" applyFont="1" applyBorder="1" applyAlignment="1">
      <alignment/>
    </xf>
    <xf numFmtId="3" fontId="17" fillId="0" borderId="19" xfId="0" applyNumberFormat="1" applyFont="1" applyBorder="1" applyAlignment="1">
      <alignment/>
    </xf>
    <xf numFmtId="3" fontId="17" fillId="0" borderId="20" xfId="0" applyNumberFormat="1" applyFont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10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17" fillId="0" borderId="21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3" fontId="17" fillId="0" borderId="26" xfId="0" applyNumberFormat="1" applyFont="1" applyBorder="1" applyAlignment="1">
      <alignment/>
    </xf>
    <xf numFmtId="3" fontId="17" fillId="0" borderId="25" xfId="0" applyNumberFormat="1" applyFont="1" applyBorder="1" applyAlignment="1">
      <alignment/>
    </xf>
    <xf numFmtId="3" fontId="7" fillId="5" borderId="14" xfId="0" applyNumberFormat="1" applyFont="1" applyFill="1" applyBorder="1" applyAlignment="1">
      <alignment horizontal="center" wrapText="1"/>
    </xf>
    <xf numFmtId="3" fontId="7" fillId="5" borderId="1" xfId="0" applyNumberFormat="1" applyFont="1" applyFill="1" applyBorder="1" applyAlignment="1">
      <alignment horizontal="center" wrapText="1"/>
    </xf>
    <xf numFmtId="3" fontId="7" fillId="5" borderId="3" xfId="0" applyNumberFormat="1" applyFont="1" applyFill="1" applyBorder="1" applyAlignment="1">
      <alignment horizontal="center" wrapText="1"/>
    </xf>
    <xf numFmtId="3" fontId="17" fillId="0" borderId="2" xfId="0" applyNumberFormat="1" applyFont="1" applyBorder="1" applyAlignment="1">
      <alignment/>
    </xf>
    <xf numFmtId="3" fontId="20" fillId="0" borderId="1" xfId="0" applyNumberFormat="1" applyFont="1" applyBorder="1" applyAlignment="1">
      <alignment/>
    </xf>
    <xf numFmtId="3" fontId="20" fillId="0" borderId="13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20" fillId="0" borderId="5" xfId="0" applyNumberFormat="1" applyFont="1" applyBorder="1" applyAlignment="1">
      <alignment/>
    </xf>
    <xf numFmtId="3" fontId="17" fillId="0" borderId="22" xfId="0" applyNumberFormat="1" applyFont="1" applyBorder="1" applyAlignment="1">
      <alignment/>
    </xf>
    <xf numFmtId="3" fontId="17" fillId="0" borderId="27" xfId="0" applyNumberFormat="1" applyFont="1" applyBorder="1" applyAlignment="1">
      <alignment/>
    </xf>
    <xf numFmtId="3" fontId="10" fillId="0" borderId="23" xfId="0" applyNumberFormat="1" applyFont="1" applyBorder="1" applyAlignment="1">
      <alignment/>
    </xf>
    <xf numFmtId="3" fontId="10" fillId="0" borderId="27" xfId="0" applyNumberFormat="1" applyFont="1" applyBorder="1" applyAlignment="1">
      <alignment/>
    </xf>
    <xf numFmtId="3" fontId="7" fillId="5" borderId="28" xfId="0" applyNumberFormat="1" applyFont="1" applyFill="1" applyBorder="1" applyAlignment="1">
      <alignment vertical="center" wrapText="1"/>
    </xf>
    <xf numFmtId="3" fontId="7" fillId="5" borderId="2" xfId="0" applyNumberFormat="1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3" fontId="21" fillId="5" borderId="20" xfId="0" applyNumberFormat="1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3" fontId="7" fillId="2" borderId="4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7" fillId="2" borderId="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workbookViewId="0" topLeftCell="A1">
      <selection activeCell="I45" sqref="I45"/>
    </sheetView>
  </sheetViews>
  <sheetFormatPr defaultColWidth="9.00390625" defaultRowHeight="12.75"/>
  <cols>
    <col min="1" max="1" width="28.00390625" style="4" customWidth="1"/>
    <col min="2" max="2" width="7.25390625" style="4" customWidth="1"/>
    <col min="3" max="3" width="7.625" style="4" customWidth="1"/>
    <col min="4" max="5" width="7.25390625" style="4" customWidth="1"/>
    <col min="6" max="6" width="8.625" style="4" customWidth="1"/>
    <col min="7" max="7" width="7.875" style="4" customWidth="1"/>
    <col min="8" max="8" width="7.25390625" style="4" customWidth="1"/>
    <col min="9" max="9" width="6.75390625" style="4" customWidth="1"/>
    <col min="10" max="10" width="8.00390625" style="4" customWidth="1"/>
    <col min="11" max="11" width="8.625" style="4" customWidth="1"/>
    <col min="12" max="12" width="9.125" style="4" customWidth="1"/>
    <col min="13" max="13" width="9.375" style="4" customWidth="1"/>
    <col min="14" max="15" width="10.375" style="4" customWidth="1"/>
    <col min="16" max="16" width="5.625" style="4" customWidth="1"/>
    <col min="17" max="17" width="6.625" style="4" customWidth="1"/>
    <col min="18" max="18" width="6.125" style="4" customWidth="1"/>
    <col min="19" max="19" width="6.75390625" style="4" customWidth="1"/>
    <col min="20" max="20" width="5.875" style="4" customWidth="1"/>
    <col min="21" max="21" width="6.75390625" style="4" customWidth="1"/>
    <col min="22" max="22" width="6.25390625" style="4" customWidth="1"/>
    <col min="23" max="23" width="7.375" style="4" customWidth="1"/>
    <col min="24" max="24" width="8.125" style="4" customWidth="1"/>
    <col min="25" max="25" width="7.875" style="4" customWidth="1"/>
    <col min="26" max="26" width="7.125" style="4" customWidth="1"/>
    <col min="27" max="27" width="8.875" style="4" customWidth="1"/>
    <col min="28" max="16384" width="9.125" style="4" customWidth="1"/>
  </cols>
  <sheetData>
    <row r="1" ht="15">
      <c r="A1" s="160" t="s">
        <v>161</v>
      </c>
    </row>
    <row r="4" ht="12">
      <c r="N4" s="7" t="s">
        <v>162</v>
      </c>
    </row>
    <row r="5" spans="1:27" ht="21" customHeight="1">
      <c r="A5" s="161"/>
      <c r="B5" s="201" t="s">
        <v>163</v>
      </c>
      <c r="C5" s="203"/>
      <c r="D5" s="203"/>
      <c r="E5" s="203"/>
      <c r="F5" s="204"/>
      <c r="G5" s="201" t="s">
        <v>164</v>
      </c>
      <c r="H5" s="202"/>
      <c r="I5" s="203"/>
      <c r="J5" s="204"/>
      <c r="K5" s="201" t="s">
        <v>165</v>
      </c>
      <c r="L5" s="203"/>
      <c r="M5" s="203"/>
      <c r="N5" s="204"/>
      <c r="AA5" s="205"/>
    </row>
    <row r="6" spans="1:27" ht="29.25" customHeight="1">
      <c r="A6" s="161"/>
      <c r="B6" s="162" t="s">
        <v>166</v>
      </c>
      <c r="C6" s="163" t="s">
        <v>167</v>
      </c>
      <c r="D6" s="163" t="s">
        <v>168</v>
      </c>
      <c r="E6" s="163" t="s">
        <v>169</v>
      </c>
      <c r="F6" s="164" t="s">
        <v>91</v>
      </c>
      <c r="G6" s="162" t="s">
        <v>166</v>
      </c>
      <c r="H6" s="163" t="s">
        <v>167</v>
      </c>
      <c r="I6" s="163" t="s">
        <v>168</v>
      </c>
      <c r="J6" s="164" t="s">
        <v>91</v>
      </c>
      <c r="K6" s="165" t="s">
        <v>166</v>
      </c>
      <c r="L6" s="163" t="s">
        <v>167</v>
      </c>
      <c r="M6" s="163" t="s">
        <v>168</v>
      </c>
      <c r="N6" s="164" t="s">
        <v>91</v>
      </c>
      <c r="AA6" s="206"/>
    </row>
    <row r="7" spans="1:28" ht="11.25">
      <c r="A7" s="166" t="s">
        <v>170</v>
      </c>
      <c r="B7" s="167">
        <v>175000</v>
      </c>
      <c r="C7" s="40">
        <v>1071495</v>
      </c>
      <c r="D7" s="40">
        <v>0</v>
      </c>
      <c r="E7" s="41">
        <v>0</v>
      </c>
      <c r="F7" s="168">
        <f aca="true" t="shared" si="0" ref="F7:F14">SUM(B7:E7)</f>
        <v>1246495</v>
      </c>
      <c r="G7" s="167">
        <v>123571</v>
      </c>
      <c r="H7" s="40">
        <v>138106</v>
      </c>
      <c r="I7" s="40">
        <v>0</v>
      </c>
      <c r="J7" s="168">
        <f aca="true" t="shared" si="1" ref="J7:J14">SUM(G7:I7)</f>
        <v>261677</v>
      </c>
      <c r="K7" s="169">
        <v>0</v>
      </c>
      <c r="L7" s="40">
        <v>119825</v>
      </c>
      <c r="M7" s="40">
        <v>0</v>
      </c>
      <c r="N7" s="170">
        <f aca="true" t="shared" si="2" ref="N7:N15">SUM(K7:M7)</f>
        <v>119825</v>
      </c>
      <c r="AA7" s="171"/>
      <c r="AB7" s="172"/>
    </row>
    <row r="8" spans="1:28" ht="11.25">
      <c r="A8" s="166" t="s">
        <v>171</v>
      </c>
      <c r="B8" s="167">
        <v>122500</v>
      </c>
      <c r="C8" s="40">
        <v>674730</v>
      </c>
      <c r="D8" s="40">
        <v>271001</v>
      </c>
      <c r="E8" s="41">
        <v>400000</v>
      </c>
      <c r="F8" s="168">
        <f t="shared" si="0"/>
        <v>1468231</v>
      </c>
      <c r="G8" s="167">
        <v>87491</v>
      </c>
      <c r="H8" s="40">
        <v>176009</v>
      </c>
      <c r="I8" s="40">
        <v>47434</v>
      </c>
      <c r="J8" s="168">
        <f t="shared" si="1"/>
        <v>310934</v>
      </c>
      <c r="K8" s="169">
        <v>0</v>
      </c>
      <c r="L8" s="40">
        <v>87145</v>
      </c>
      <c r="M8" s="40">
        <v>31118</v>
      </c>
      <c r="N8" s="170">
        <f t="shared" si="2"/>
        <v>118263</v>
      </c>
      <c r="AA8" s="171"/>
      <c r="AB8" s="172"/>
    </row>
    <row r="9" spans="1:28" ht="11.25">
      <c r="A9" s="166" t="s">
        <v>172</v>
      </c>
      <c r="B9" s="167">
        <v>52500</v>
      </c>
      <c r="C9" s="40">
        <v>55590</v>
      </c>
      <c r="D9" s="40">
        <v>0</v>
      </c>
      <c r="E9" s="41">
        <v>0</v>
      </c>
      <c r="F9" s="168">
        <f t="shared" si="0"/>
        <v>108090</v>
      </c>
      <c r="G9" s="167">
        <v>38938</v>
      </c>
      <c r="H9" s="40">
        <v>5395</v>
      </c>
      <c r="I9" s="40">
        <v>0</v>
      </c>
      <c r="J9" s="168">
        <f t="shared" si="1"/>
        <v>44333</v>
      </c>
      <c r="K9" s="169">
        <v>0</v>
      </c>
      <c r="L9" s="40">
        <v>10895</v>
      </c>
      <c r="M9" s="40">
        <v>0</v>
      </c>
      <c r="N9" s="170">
        <f t="shared" si="2"/>
        <v>10895</v>
      </c>
      <c r="AA9" s="171"/>
      <c r="AB9" s="172"/>
    </row>
    <row r="10" spans="1:28" s="63" customFormat="1" ht="11.25">
      <c r="A10" s="173" t="s">
        <v>173</v>
      </c>
      <c r="B10" s="167">
        <v>100000</v>
      </c>
      <c r="C10" s="40">
        <v>0</v>
      </c>
      <c r="D10" s="40">
        <v>0</v>
      </c>
      <c r="E10" s="41">
        <v>0</v>
      </c>
      <c r="F10" s="168">
        <f t="shared" si="0"/>
        <v>100000</v>
      </c>
      <c r="G10" s="167">
        <v>0</v>
      </c>
      <c r="H10" s="40">
        <v>0</v>
      </c>
      <c r="I10" s="40">
        <v>0</v>
      </c>
      <c r="J10" s="168">
        <f t="shared" si="1"/>
        <v>0</v>
      </c>
      <c r="K10" s="169">
        <v>0</v>
      </c>
      <c r="L10" s="40">
        <v>0</v>
      </c>
      <c r="M10" s="40">
        <v>0</v>
      </c>
      <c r="N10" s="170">
        <f t="shared" si="2"/>
        <v>0</v>
      </c>
      <c r="AA10" s="171"/>
      <c r="AB10" s="172"/>
    </row>
    <row r="11" spans="1:28" s="63" customFormat="1" ht="11.25">
      <c r="A11" s="173" t="s">
        <v>174</v>
      </c>
      <c r="B11" s="167">
        <v>100000</v>
      </c>
      <c r="C11" s="40">
        <v>0</v>
      </c>
      <c r="D11" s="40">
        <v>0</v>
      </c>
      <c r="E11" s="41">
        <v>0</v>
      </c>
      <c r="F11" s="168">
        <f t="shared" si="0"/>
        <v>100000</v>
      </c>
      <c r="G11" s="167">
        <v>0</v>
      </c>
      <c r="H11" s="40">
        <v>0</v>
      </c>
      <c r="I11" s="40">
        <v>0</v>
      </c>
      <c r="J11" s="168">
        <f t="shared" si="1"/>
        <v>0</v>
      </c>
      <c r="K11" s="169">
        <v>0</v>
      </c>
      <c r="L11" s="40">
        <v>0</v>
      </c>
      <c r="M11" s="40">
        <v>0</v>
      </c>
      <c r="N11" s="170">
        <f t="shared" si="2"/>
        <v>0</v>
      </c>
      <c r="AA11" s="171"/>
      <c r="AB11" s="172"/>
    </row>
    <row r="12" spans="1:28" s="63" customFormat="1" ht="11.25">
      <c r="A12" s="174" t="s">
        <v>175</v>
      </c>
      <c r="B12" s="167">
        <v>0</v>
      </c>
      <c r="C12" s="40">
        <v>0</v>
      </c>
      <c r="D12" s="40">
        <v>0</v>
      </c>
      <c r="E12" s="41">
        <v>0</v>
      </c>
      <c r="F12" s="168">
        <f t="shared" si="0"/>
        <v>0</v>
      </c>
      <c r="G12" s="167">
        <v>400000</v>
      </c>
      <c r="H12" s="40">
        <v>0</v>
      </c>
      <c r="I12" s="40">
        <v>0</v>
      </c>
      <c r="J12" s="168">
        <f t="shared" si="1"/>
        <v>400000</v>
      </c>
      <c r="K12" s="169">
        <v>0</v>
      </c>
      <c r="L12" s="40">
        <v>0</v>
      </c>
      <c r="M12" s="40">
        <v>0</v>
      </c>
      <c r="N12" s="170">
        <f t="shared" si="2"/>
        <v>0</v>
      </c>
      <c r="AA12" s="171"/>
      <c r="AB12" s="172"/>
    </row>
    <row r="13" spans="1:28" s="63" customFormat="1" ht="11.25">
      <c r="A13" s="174" t="s">
        <v>176</v>
      </c>
      <c r="B13" s="167">
        <v>0</v>
      </c>
      <c r="C13" s="40">
        <v>0</v>
      </c>
      <c r="D13" s="40">
        <v>0</v>
      </c>
      <c r="E13" s="41">
        <v>0</v>
      </c>
      <c r="F13" s="168">
        <f t="shared" si="0"/>
        <v>0</v>
      </c>
      <c r="G13" s="167">
        <v>30000</v>
      </c>
      <c r="H13" s="40">
        <v>0</v>
      </c>
      <c r="I13" s="40">
        <v>0</v>
      </c>
      <c r="J13" s="168">
        <f t="shared" si="1"/>
        <v>30000</v>
      </c>
      <c r="K13" s="169">
        <v>0</v>
      </c>
      <c r="L13" s="40">
        <v>0</v>
      </c>
      <c r="M13" s="40">
        <v>0</v>
      </c>
      <c r="N13" s="170">
        <f t="shared" si="2"/>
        <v>0</v>
      </c>
      <c r="AA13" s="171"/>
      <c r="AB13" s="172"/>
    </row>
    <row r="14" spans="1:28" s="63" customFormat="1" ht="12" thickBot="1">
      <c r="A14" s="175" t="s">
        <v>177</v>
      </c>
      <c r="B14" s="176">
        <v>0</v>
      </c>
      <c r="C14" s="144">
        <v>0</v>
      </c>
      <c r="D14" s="144">
        <v>0</v>
      </c>
      <c r="E14" s="41">
        <v>0</v>
      </c>
      <c r="F14" s="168">
        <f t="shared" si="0"/>
        <v>0</v>
      </c>
      <c r="G14" s="176">
        <v>40000</v>
      </c>
      <c r="H14" s="144">
        <v>0</v>
      </c>
      <c r="I14" s="144">
        <v>0</v>
      </c>
      <c r="J14" s="177">
        <f t="shared" si="1"/>
        <v>40000</v>
      </c>
      <c r="K14" s="178">
        <v>0</v>
      </c>
      <c r="L14" s="144">
        <v>0</v>
      </c>
      <c r="M14" s="144">
        <v>0</v>
      </c>
      <c r="N14" s="179">
        <f t="shared" si="2"/>
        <v>0</v>
      </c>
      <c r="AA14" s="180"/>
      <c r="AB14" s="172"/>
    </row>
    <row r="15" spans="1:28" s="63" customFormat="1" ht="15" customHeight="1" thickBot="1" thickTop="1">
      <c r="A15" s="181" t="s">
        <v>178</v>
      </c>
      <c r="B15" s="182">
        <f>SUM(B7:B14)</f>
        <v>550000</v>
      </c>
      <c r="C15" s="183">
        <f>SUM(C7:C14)</f>
        <v>1801815</v>
      </c>
      <c r="D15" s="183">
        <f>SUM(D7:D14)</f>
        <v>271001</v>
      </c>
      <c r="E15" s="184">
        <v>400000</v>
      </c>
      <c r="F15" s="185">
        <f aca="true" t="shared" si="3" ref="F15:M15">SUM(F7:F14)</f>
        <v>3022816</v>
      </c>
      <c r="G15" s="182">
        <f t="shared" si="3"/>
        <v>720000</v>
      </c>
      <c r="H15" s="183">
        <f t="shared" si="3"/>
        <v>319510</v>
      </c>
      <c r="I15" s="183">
        <f t="shared" si="3"/>
        <v>47434</v>
      </c>
      <c r="J15" s="185">
        <f t="shared" si="3"/>
        <v>1086944</v>
      </c>
      <c r="K15" s="186">
        <f t="shared" si="3"/>
        <v>0</v>
      </c>
      <c r="L15" s="183">
        <f t="shared" si="3"/>
        <v>217865</v>
      </c>
      <c r="M15" s="183">
        <f t="shared" si="3"/>
        <v>31118</v>
      </c>
      <c r="N15" s="187">
        <f t="shared" si="2"/>
        <v>248983</v>
      </c>
      <c r="AA15" s="188"/>
      <c r="AB15" s="172"/>
    </row>
    <row r="16" spans="1:26" s="63" customFormat="1" ht="12" thickTop="1">
      <c r="A16" s="4"/>
      <c r="B16" s="107"/>
      <c r="C16" s="107"/>
      <c r="D16" s="107"/>
      <c r="E16" s="107"/>
      <c r="F16" s="107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</row>
    <row r="17" spans="1:26" s="63" customFormat="1" ht="8.25" customHeight="1">
      <c r="A17" s="4"/>
      <c r="B17" s="107"/>
      <c r="C17" s="107"/>
      <c r="D17" s="107"/>
      <c r="E17" s="107"/>
      <c r="F17" s="107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</row>
    <row r="18" spans="1:26" s="63" customFormat="1" ht="18" customHeight="1">
      <c r="A18" s="161"/>
      <c r="B18" s="201" t="s">
        <v>179</v>
      </c>
      <c r="C18" s="203"/>
      <c r="D18" s="203"/>
      <c r="E18" s="204"/>
      <c r="F18" s="201" t="s">
        <v>180</v>
      </c>
      <c r="G18" s="203"/>
      <c r="H18" s="203"/>
      <c r="I18" s="204"/>
      <c r="J18" s="201" t="s">
        <v>181</v>
      </c>
      <c r="K18" s="203"/>
      <c r="L18" s="203"/>
      <c r="M18" s="204"/>
      <c r="N18" s="205" t="s">
        <v>182</v>
      </c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</row>
    <row r="19" spans="1:26" s="63" customFormat="1" ht="44.25" customHeight="1">
      <c r="A19" s="161"/>
      <c r="B19" s="162" t="s">
        <v>166</v>
      </c>
      <c r="C19" s="163" t="s">
        <v>167</v>
      </c>
      <c r="D19" s="163" t="s">
        <v>168</v>
      </c>
      <c r="E19" s="164" t="s">
        <v>91</v>
      </c>
      <c r="F19" s="162" t="s">
        <v>166</v>
      </c>
      <c r="G19" s="163" t="s">
        <v>167</v>
      </c>
      <c r="H19" s="163" t="s">
        <v>168</v>
      </c>
      <c r="I19" s="164" t="s">
        <v>91</v>
      </c>
      <c r="J19" s="189" t="s">
        <v>166</v>
      </c>
      <c r="K19" s="190" t="s">
        <v>183</v>
      </c>
      <c r="L19" s="191" t="s">
        <v>168</v>
      </c>
      <c r="M19" s="191" t="s">
        <v>169</v>
      </c>
      <c r="N19" s="206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</row>
    <row r="20" spans="1:26" s="63" customFormat="1" ht="11.25">
      <c r="A20" s="166" t="s">
        <v>170</v>
      </c>
      <c r="B20" s="169">
        <v>0</v>
      </c>
      <c r="C20" s="40">
        <v>102745</v>
      </c>
      <c r="D20" s="40">
        <v>0</v>
      </c>
      <c r="E20" s="192">
        <f aca="true" t="shared" si="4" ref="E20:E27">SUM(B20:D20)</f>
        <v>102745</v>
      </c>
      <c r="F20" s="169">
        <v>0</v>
      </c>
      <c r="G20" s="40">
        <v>112205</v>
      </c>
      <c r="H20" s="40">
        <v>0</v>
      </c>
      <c r="I20" s="192">
        <f aca="true" t="shared" si="5" ref="I20:I28">SUM(F20:H20)</f>
        <v>112205</v>
      </c>
      <c r="J20" s="169">
        <f aca="true" t="shared" si="6" ref="J20:J28">B7+G7</f>
        <v>298571</v>
      </c>
      <c r="K20" s="193">
        <f aca="true" t="shared" si="7" ref="K20:K28">C7+H7+L7+C20+G20</f>
        <v>1544376</v>
      </c>
      <c r="L20" s="193">
        <f aca="true" t="shared" si="8" ref="L20:L28">D7+I7+M7+D20+H20</f>
        <v>0</v>
      </c>
      <c r="M20" s="194">
        <v>0</v>
      </c>
      <c r="N20" s="171">
        <f aca="true" t="shared" si="9" ref="N20:N28">SUM(J20:M20)</f>
        <v>1842947</v>
      </c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</row>
    <row r="21" spans="1:26" s="63" customFormat="1" ht="11.25">
      <c r="A21" s="166" t="s">
        <v>171</v>
      </c>
      <c r="B21" s="169">
        <v>0</v>
      </c>
      <c r="C21" s="40">
        <v>74720</v>
      </c>
      <c r="D21" s="40">
        <v>23031</v>
      </c>
      <c r="E21" s="192">
        <f t="shared" si="4"/>
        <v>97751</v>
      </c>
      <c r="F21" s="169">
        <v>0</v>
      </c>
      <c r="G21" s="40">
        <v>81600</v>
      </c>
      <c r="H21" s="40">
        <v>27416</v>
      </c>
      <c r="I21" s="192">
        <f t="shared" si="5"/>
        <v>109016</v>
      </c>
      <c r="J21" s="169">
        <f t="shared" si="6"/>
        <v>209991</v>
      </c>
      <c r="K21" s="193">
        <f t="shared" si="7"/>
        <v>1094204</v>
      </c>
      <c r="L21" s="193">
        <f t="shared" si="8"/>
        <v>400000</v>
      </c>
      <c r="M21" s="194">
        <v>400000</v>
      </c>
      <c r="N21" s="171">
        <f t="shared" si="9"/>
        <v>2104195</v>
      </c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</row>
    <row r="22" spans="1:26" s="63" customFormat="1" ht="11.25">
      <c r="A22" s="166" t="s">
        <v>172</v>
      </c>
      <c r="B22" s="169">
        <v>0</v>
      </c>
      <c r="C22" s="40">
        <v>9340</v>
      </c>
      <c r="D22" s="40">
        <v>0</v>
      </c>
      <c r="E22" s="192">
        <f t="shared" si="4"/>
        <v>9340</v>
      </c>
      <c r="F22" s="169">
        <v>0</v>
      </c>
      <c r="G22" s="40">
        <v>10200</v>
      </c>
      <c r="H22" s="40">
        <v>0</v>
      </c>
      <c r="I22" s="192">
        <f t="shared" si="5"/>
        <v>10200</v>
      </c>
      <c r="J22" s="169">
        <f t="shared" si="6"/>
        <v>91438</v>
      </c>
      <c r="K22" s="193">
        <f t="shared" si="7"/>
        <v>91420</v>
      </c>
      <c r="L22" s="193">
        <f t="shared" si="8"/>
        <v>0</v>
      </c>
      <c r="M22" s="194">
        <v>0</v>
      </c>
      <c r="N22" s="171">
        <f t="shared" si="9"/>
        <v>182858</v>
      </c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</row>
    <row r="23" spans="1:26" s="63" customFormat="1" ht="11.25">
      <c r="A23" s="173" t="s">
        <v>173</v>
      </c>
      <c r="B23" s="169">
        <v>0</v>
      </c>
      <c r="C23" s="40">
        <v>0</v>
      </c>
      <c r="D23" s="40">
        <v>0</v>
      </c>
      <c r="E23" s="192">
        <f t="shared" si="4"/>
        <v>0</v>
      </c>
      <c r="F23" s="169">
        <v>0</v>
      </c>
      <c r="G23" s="40">
        <v>0</v>
      </c>
      <c r="H23" s="40">
        <v>0</v>
      </c>
      <c r="I23" s="192">
        <f t="shared" si="5"/>
        <v>0</v>
      </c>
      <c r="J23" s="169">
        <f t="shared" si="6"/>
        <v>100000</v>
      </c>
      <c r="K23" s="193">
        <f t="shared" si="7"/>
        <v>0</v>
      </c>
      <c r="L23" s="193">
        <f t="shared" si="8"/>
        <v>0</v>
      </c>
      <c r="M23" s="194">
        <v>0</v>
      </c>
      <c r="N23" s="171">
        <f t="shared" si="9"/>
        <v>100000</v>
      </c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</row>
    <row r="24" spans="1:26" s="63" customFormat="1" ht="11.25">
      <c r="A24" s="173" t="s">
        <v>174</v>
      </c>
      <c r="B24" s="169">
        <v>0</v>
      </c>
      <c r="C24" s="40">
        <v>0</v>
      </c>
      <c r="D24" s="40">
        <v>0</v>
      </c>
      <c r="E24" s="192">
        <f t="shared" si="4"/>
        <v>0</v>
      </c>
      <c r="F24" s="169">
        <v>0</v>
      </c>
      <c r="G24" s="40">
        <v>0</v>
      </c>
      <c r="H24" s="40">
        <v>0</v>
      </c>
      <c r="I24" s="192">
        <f t="shared" si="5"/>
        <v>0</v>
      </c>
      <c r="J24" s="169">
        <f t="shared" si="6"/>
        <v>100000</v>
      </c>
      <c r="K24" s="193">
        <f t="shared" si="7"/>
        <v>0</v>
      </c>
      <c r="L24" s="193">
        <f t="shared" si="8"/>
        <v>0</v>
      </c>
      <c r="M24" s="194">
        <v>0</v>
      </c>
      <c r="N24" s="171">
        <f t="shared" si="9"/>
        <v>100000</v>
      </c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</row>
    <row r="25" spans="1:26" s="63" customFormat="1" ht="11.25">
      <c r="A25" s="174" t="s">
        <v>175</v>
      </c>
      <c r="B25" s="169">
        <v>0</v>
      </c>
      <c r="C25" s="40">
        <v>0</v>
      </c>
      <c r="D25" s="40">
        <v>0</v>
      </c>
      <c r="E25" s="192">
        <f t="shared" si="4"/>
        <v>0</v>
      </c>
      <c r="F25" s="169">
        <v>0</v>
      </c>
      <c r="G25" s="40">
        <v>0</v>
      </c>
      <c r="H25" s="40">
        <v>0</v>
      </c>
      <c r="I25" s="192">
        <f t="shared" si="5"/>
        <v>0</v>
      </c>
      <c r="J25" s="169">
        <f t="shared" si="6"/>
        <v>400000</v>
      </c>
      <c r="K25" s="193">
        <f t="shared" si="7"/>
        <v>0</v>
      </c>
      <c r="L25" s="193">
        <f t="shared" si="8"/>
        <v>0</v>
      </c>
      <c r="M25" s="194">
        <v>0</v>
      </c>
      <c r="N25" s="171">
        <f t="shared" si="9"/>
        <v>400000</v>
      </c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</row>
    <row r="26" spans="1:26" s="63" customFormat="1" ht="11.25">
      <c r="A26" s="174" t="s">
        <v>176</v>
      </c>
      <c r="B26" s="169">
        <v>0</v>
      </c>
      <c r="C26" s="40">
        <v>0</v>
      </c>
      <c r="D26" s="40">
        <v>0</v>
      </c>
      <c r="E26" s="192">
        <f t="shared" si="4"/>
        <v>0</v>
      </c>
      <c r="F26" s="169">
        <v>0</v>
      </c>
      <c r="G26" s="40">
        <v>0</v>
      </c>
      <c r="H26" s="40">
        <v>0</v>
      </c>
      <c r="I26" s="192">
        <f t="shared" si="5"/>
        <v>0</v>
      </c>
      <c r="J26" s="169">
        <f t="shared" si="6"/>
        <v>30000</v>
      </c>
      <c r="K26" s="193">
        <f t="shared" si="7"/>
        <v>0</v>
      </c>
      <c r="L26" s="193">
        <f t="shared" si="8"/>
        <v>0</v>
      </c>
      <c r="M26" s="194">
        <v>0</v>
      </c>
      <c r="N26" s="171">
        <f t="shared" si="9"/>
        <v>30000</v>
      </c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</row>
    <row r="27" spans="1:26" s="63" customFormat="1" ht="12" thickBot="1">
      <c r="A27" s="175" t="s">
        <v>177</v>
      </c>
      <c r="B27" s="178">
        <v>0</v>
      </c>
      <c r="C27" s="144">
        <v>0</v>
      </c>
      <c r="D27" s="144">
        <v>0</v>
      </c>
      <c r="E27" s="195">
        <f t="shared" si="4"/>
        <v>0</v>
      </c>
      <c r="F27" s="178">
        <v>0</v>
      </c>
      <c r="G27" s="144">
        <v>0</v>
      </c>
      <c r="H27" s="144">
        <v>0</v>
      </c>
      <c r="I27" s="195">
        <f t="shared" si="5"/>
        <v>0</v>
      </c>
      <c r="J27" s="178">
        <f t="shared" si="6"/>
        <v>40000</v>
      </c>
      <c r="K27" s="196">
        <f t="shared" si="7"/>
        <v>0</v>
      </c>
      <c r="L27" s="196">
        <f t="shared" si="8"/>
        <v>0</v>
      </c>
      <c r="M27" s="194">
        <v>0</v>
      </c>
      <c r="N27" s="171">
        <f t="shared" si="9"/>
        <v>40000</v>
      </c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</row>
    <row r="28" spans="1:26" s="63" customFormat="1" ht="15.75" customHeight="1" thickBot="1" thickTop="1">
      <c r="A28" s="181" t="s">
        <v>178</v>
      </c>
      <c r="B28" s="186">
        <f aca="true" t="shared" si="10" ref="B28:H28">SUM(B20:B27)</f>
        <v>0</v>
      </c>
      <c r="C28" s="183">
        <f t="shared" si="10"/>
        <v>186805</v>
      </c>
      <c r="D28" s="183">
        <f t="shared" si="10"/>
        <v>23031</v>
      </c>
      <c r="E28" s="197">
        <f t="shared" si="10"/>
        <v>209836</v>
      </c>
      <c r="F28" s="186">
        <f t="shared" si="10"/>
        <v>0</v>
      </c>
      <c r="G28" s="183">
        <f t="shared" si="10"/>
        <v>204005</v>
      </c>
      <c r="H28" s="183">
        <f t="shared" si="10"/>
        <v>27416</v>
      </c>
      <c r="I28" s="198">
        <f t="shared" si="5"/>
        <v>231421</v>
      </c>
      <c r="J28" s="186">
        <f t="shared" si="6"/>
        <v>1270000</v>
      </c>
      <c r="K28" s="199">
        <f t="shared" si="7"/>
        <v>2730000</v>
      </c>
      <c r="L28" s="199">
        <f t="shared" si="8"/>
        <v>400000</v>
      </c>
      <c r="M28" s="200">
        <f>SUM(M20:M27)</f>
        <v>400000</v>
      </c>
      <c r="N28" s="188">
        <f t="shared" si="9"/>
        <v>4800000</v>
      </c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</row>
    <row r="29" spans="1:26" s="63" customFormat="1" ht="12" thickTop="1">
      <c r="A29" s="4"/>
      <c r="B29" s="107"/>
      <c r="C29" s="107"/>
      <c r="D29" s="107"/>
      <c r="E29" s="107"/>
      <c r="F29" s="107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</row>
    <row r="30" spans="1:26" s="63" customFormat="1" ht="11.25">
      <c r="A30" s="4"/>
      <c r="B30" s="107"/>
      <c r="C30" s="107"/>
      <c r="D30" s="107"/>
      <c r="E30" s="107"/>
      <c r="F30" s="107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</row>
    <row r="31" spans="1:26" s="63" customFormat="1" ht="11.25">
      <c r="A31" s="4"/>
      <c r="B31" s="107"/>
      <c r="C31" s="107"/>
      <c r="D31" s="107"/>
      <c r="E31" s="107"/>
      <c r="F31" s="107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</row>
    <row r="32" spans="1:26" s="63" customFormat="1" ht="11.25">
      <c r="A32" s="4"/>
      <c r="B32" s="107"/>
      <c r="C32" s="107"/>
      <c r="D32" s="107"/>
      <c r="E32" s="107"/>
      <c r="F32" s="107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</row>
  </sheetData>
  <mergeCells count="8">
    <mergeCell ref="N18:N19"/>
    <mergeCell ref="B18:E18"/>
    <mergeCell ref="F18:I18"/>
    <mergeCell ref="J18:M18"/>
    <mergeCell ref="G5:J5"/>
    <mergeCell ref="AA5:AA6"/>
    <mergeCell ref="B5:F5"/>
    <mergeCell ref="K5:N5"/>
  </mergeCells>
  <printOptions/>
  <pageMargins left="0.25" right="0.37" top="0.98" bottom="1" header="0.4921259845" footer="0.4921259845"/>
  <pageSetup horizontalDpi="300" verticalDpi="300" orientation="landscape" paperSize="9" r:id="rId1"/>
  <headerFooter alignWithMargins="0">
    <oddFooter>&amp;CMZ SR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43">
      <selection activeCell="A57" sqref="A57:IV58"/>
    </sheetView>
  </sheetViews>
  <sheetFormatPr defaultColWidth="9.00390625" defaultRowHeight="12.75"/>
  <cols>
    <col min="1" max="1" width="25.625" style="0" customWidth="1"/>
    <col min="2" max="2" width="20.00390625" style="0" customWidth="1"/>
    <col min="3" max="4" width="21.875" style="0" customWidth="1"/>
    <col min="5" max="5" width="22.25390625" style="0" customWidth="1"/>
  </cols>
  <sheetData>
    <row r="1" ht="12.75">
      <c r="A1" s="106" t="s">
        <v>86</v>
      </c>
    </row>
    <row r="2" spans="3:5" ht="12.75">
      <c r="C2" s="103"/>
      <c r="D2" s="107"/>
      <c r="E2" s="104"/>
    </row>
    <row r="3" spans="1:5" ht="12.75" hidden="1">
      <c r="A3" s="108" t="s">
        <v>87</v>
      </c>
      <c r="E3" t="s">
        <v>88</v>
      </c>
    </row>
    <row r="4" spans="1:5" ht="12.75" hidden="1">
      <c r="A4" s="109"/>
      <c r="B4" s="110" t="s">
        <v>89</v>
      </c>
      <c r="C4" s="110" t="s">
        <v>90</v>
      </c>
      <c r="D4" s="110"/>
      <c r="E4" s="110" t="s">
        <v>91</v>
      </c>
    </row>
    <row r="5" spans="1:5" ht="12.75" hidden="1">
      <c r="A5" s="54" t="s">
        <v>6</v>
      </c>
      <c r="B5" s="63">
        <v>0</v>
      </c>
      <c r="C5" s="40">
        <v>0</v>
      </c>
      <c r="D5" s="40"/>
      <c r="E5" s="40">
        <v>0</v>
      </c>
    </row>
    <row r="6" spans="1:5" ht="12.75" hidden="1">
      <c r="A6" s="54" t="s">
        <v>7</v>
      </c>
      <c r="B6" s="54">
        <v>157500</v>
      </c>
      <c r="C6" s="111">
        <v>0</v>
      </c>
      <c r="D6" s="111"/>
      <c r="E6" s="54">
        <f>SUM(B6:C6)</f>
        <v>157500</v>
      </c>
    </row>
    <row r="7" spans="1:5" ht="12.75" hidden="1">
      <c r="A7" s="54" t="s">
        <v>8</v>
      </c>
      <c r="B7" s="40">
        <v>0</v>
      </c>
      <c r="C7" s="40">
        <v>0</v>
      </c>
      <c r="D7" s="40"/>
      <c r="E7" s="40">
        <v>0</v>
      </c>
    </row>
    <row r="8" spans="1:5" ht="12.75" hidden="1">
      <c r="A8" s="54" t="s">
        <v>9</v>
      </c>
      <c r="B8" s="40">
        <v>0</v>
      </c>
      <c r="C8" s="40">
        <v>0</v>
      </c>
      <c r="D8" s="40"/>
      <c r="E8" s="40">
        <v>0</v>
      </c>
    </row>
    <row r="9" spans="1:5" ht="12.75" hidden="1">
      <c r="A9" s="54" t="s">
        <v>10</v>
      </c>
      <c r="B9" s="40">
        <v>0</v>
      </c>
      <c r="C9" s="40">
        <v>0</v>
      </c>
      <c r="D9" s="40"/>
      <c r="E9" s="40">
        <v>0</v>
      </c>
    </row>
    <row r="10" spans="1:5" ht="12.75" hidden="1">
      <c r="A10" s="112" t="s">
        <v>92</v>
      </c>
      <c r="B10" s="112">
        <f>SUM(B5:B9)</f>
        <v>157500</v>
      </c>
      <c r="C10" s="112">
        <f>SUM(C5:C9)</f>
        <v>0</v>
      </c>
      <c r="D10" s="112"/>
      <c r="E10" s="112">
        <f>SUM(E5:E9)</f>
        <v>157500</v>
      </c>
    </row>
    <row r="11" ht="12.75" hidden="1"/>
    <row r="12" ht="12.75" hidden="1">
      <c r="A12" s="108" t="s">
        <v>93</v>
      </c>
    </row>
    <row r="13" spans="1:5" ht="12.75" hidden="1">
      <c r="A13" s="113"/>
      <c r="B13" s="114" t="s">
        <v>94</v>
      </c>
      <c r="C13" s="114" t="s">
        <v>95</v>
      </c>
      <c r="D13" s="114"/>
      <c r="E13" s="114" t="s">
        <v>91</v>
      </c>
    </row>
    <row r="14" spans="1:5" ht="12.75" hidden="1">
      <c r="A14" s="40" t="s">
        <v>6</v>
      </c>
      <c r="B14" s="115">
        <v>435501</v>
      </c>
      <c r="C14" s="54">
        <v>440000</v>
      </c>
      <c r="D14" s="54"/>
      <c r="E14" s="54">
        <f>SUM(B14:C14)</f>
        <v>875501</v>
      </c>
    </row>
    <row r="15" spans="1:5" ht="12.75" hidden="1">
      <c r="A15" s="116" t="s">
        <v>7</v>
      </c>
      <c r="B15" s="117">
        <v>0</v>
      </c>
      <c r="C15" s="118">
        <v>100000</v>
      </c>
      <c r="D15" s="118"/>
      <c r="E15" s="119">
        <f>SUM(B15:C15)</f>
        <v>100000</v>
      </c>
    </row>
    <row r="16" spans="1:5" ht="12.75" hidden="1">
      <c r="A16" s="40" t="s">
        <v>8</v>
      </c>
      <c r="B16" s="40"/>
      <c r="C16" s="54">
        <v>15559</v>
      </c>
      <c r="D16" s="54"/>
      <c r="E16" s="54">
        <f>SUM(B16:C16)</f>
        <v>15559</v>
      </c>
    </row>
    <row r="17" spans="1:5" ht="12.75" hidden="1">
      <c r="A17" s="40" t="s">
        <v>9</v>
      </c>
      <c r="B17" s="40"/>
      <c r="C17" s="54">
        <v>11516</v>
      </c>
      <c r="D17" s="120"/>
      <c r="E17" s="120">
        <f>SUM(B17:C17)</f>
        <v>11516</v>
      </c>
    </row>
    <row r="18" spans="1:5" ht="12.75" hidden="1">
      <c r="A18" s="40" t="s">
        <v>10</v>
      </c>
      <c r="B18" s="40"/>
      <c r="C18" s="54">
        <v>13709</v>
      </c>
      <c r="D18" s="54"/>
      <c r="E18" s="54">
        <f>SUM(B18:C18)</f>
        <v>13709</v>
      </c>
    </row>
    <row r="19" spans="1:6" ht="12.75" hidden="1">
      <c r="A19" s="112" t="s">
        <v>92</v>
      </c>
      <c r="B19" s="112">
        <f>SUM(B14:B18)</f>
        <v>435501</v>
      </c>
      <c r="C19" s="112">
        <f>SUM(C14:C18)</f>
        <v>580784</v>
      </c>
      <c r="D19" s="112"/>
      <c r="E19" s="112">
        <f>SUM(E14:E18)</f>
        <v>1016285</v>
      </c>
      <c r="F19" s="3"/>
    </row>
    <row r="20" spans="1:5" ht="12.75" hidden="1">
      <c r="A20" s="108"/>
      <c r="B20" s="103"/>
      <c r="C20" s="103"/>
      <c r="D20" s="103"/>
      <c r="E20" s="103"/>
    </row>
    <row r="21" spans="1:5" ht="12.75">
      <c r="A21" s="108" t="s">
        <v>96</v>
      </c>
      <c r="E21" s="121" t="s">
        <v>97</v>
      </c>
    </row>
    <row r="22" spans="1:5" ht="12.75">
      <c r="A22" s="113"/>
      <c r="B22" s="114" t="s">
        <v>98</v>
      </c>
      <c r="C22" s="122" t="s">
        <v>99</v>
      </c>
      <c r="D22" s="122" t="s">
        <v>100</v>
      </c>
      <c r="E22" s="114" t="s">
        <v>91</v>
      </c>
    </row>
    <row r="23" spans="1:5" ht="17.25" customHeight="1">
      <c r="A23" s="123" t="s">
        <v>6</v>
      </c>
      <c r="B23" s="54">
        <v>285501</v>
      </c>
      <c r="C23" s="54">
        <v>555906</v>
      </c>
      <c r="D23" s="54">
        <v>250002</v>
      </c>
      <c r="E23" s="119">
        <f>B23+C23+D23</f>
        <v>1091409</v>
      </c>
    </row>
    <row r="24" spans="1:5" ht="17.25" customHeight="1">
      <c r="A24" s="123" t="s">
        <v>7</v>
      </c>
      <c r="B24" s="40">
        <v>0</v>
      </c>
      <c r="C24" s="54">
        <v>230972</v>
      </c>
      <c r="D24" s="54">
        <v>200000</v>
      </c>
      <c r="E24" s="119">
        <f>B24+C24+D24</f>
        <v>430972</v>
      </c>
    </row>
    <row r="25" spans="1:5" ht="15.75" customHeight="1">
      <c r="A25" s="123" t="s">
        <v>8</v>
      </c>
      <c r="B25" s="40">
        <v>0</v>
      </c>
      <c r="C25" s="54">
        <v>108932</v>
      </c>
      <c r="D25" s="54">
        <v>15559</v>
      </c>
      <c r="E25" s="119">
        <f>B25+C25+D25</f>
        <v>124491</v>
      </c>
    </row>
    <row r="26" spans="1:5" ht="15" customHeight="1">
      <c r="A26" s="123" t="s">
        <v>9</v>
      </c>
      <c r="B26" s="40">
        <v>0</v>
      </c>
      <c r="C26" s="54">
        <v>93403</v>
      </c>
      <c r="D26" s="54">
        <v>11515</v>
      </c>
      <c r="E26" s="119">
        <f>B26+C26+D26</f>
        <v>104918</v>
      </c>
    </row>
    <row r="27" spans="1:5" ht="16.5" customHeight="1">
      <c r="A27" s="123" t="s">
        <v>10</v>
      </c>
      <c r="B27" s="40">
        <v>0</v>
      </c>
      <c r="C27" s="54">
        <v>102003</v>
      </c>
      <c r="D27" s="54">
        <v>13708</v>
      </c>
      <c r="E27" s="119">
        <f>B27+C27+D27</f>
        <v>115711</v>
      </c>
    </row>
    <row r="28" spans="1:5" ht="12.75">
      <c r="A28" s="124" t="s">
        <v>92</v>
      </c>
      <c r="B28" s="124">
        <f>SUM(B23:B27)</f>
        <v>285501</v>
      </c>
      <c r="C28" s="124">
        <f>SUM(C23:C27)</f>
        <v>1091216</v>
      </c>
      <c r="D28" s="124">
        <f>SUM(D23:D27)</f>
        <v>490784</v>
      </c>
      <c r="E28" s="124">
        <f>SUM(E23:E27)</f>
        <v>1867501</v>
      </c>
    </row>
    <row r="29" ht="12.75">
      <c r="A29" s="125"/>
    </row>
    <row r="30" ht="12.75">
      <c r="A30" s="108" t="s">
        <v>101</v>
      </c>
    </row>
    <row r="31" spans="1:5" ht="12.75">
      <c r="A31" s="113"/>
      <c r="B31" s="114" t="s">
        <v>102</v>
      </c>
      <c r="C31" s="122" t="s">
        <v>103</v>
      </c>
      <c r="D31" s="122" t="s">
        <v>104</v>
      </c>
      <c r="E31" s="114" t="s">
        <v>91</v>
      </c>
    </row>
    <row r="32" spans="1:5" ht="16.5" customHeight="1">
      <c r="A32" s="123" t="s">
        <v>6</v>
      </c>
      <c r="B32" s="40">
        <v>0</v>
      </c>
      <c r="C32" s="54">
        <v>555906</v>
      </c>
      <c r="D32" s="54">
        <v>100000</v>
      </c>
      <c r="E32" s="119">
        <f>C32+D32</f>
        <v>655906</v>
      </c>
    </row>
    <row r="33" spans="1:6" ht="16.5" customHeight="1">
      <c r="A33" s="123" t="s">
        <v>7</v>
      </c>
      <c r="B33" s="40">
        <v>0</v>
      </c>
      <c r="C33" s="54">
        <v>113472</v>
      </c>
      <c r="D33" s="54">
        <v>50000</v>
      </c>
      <c r="E33" s="119">
        <f>C33+D33</f>
        <v>163472</v>
      </c>
      <c r="F33" s="3"/>
    </row>
    <row r="34" spans="1:5" ht="12.75">
      <c r="A34" s="123" t="s">
        <v>8</v>
      </c>
      <c r="B34" s="40">
        <v>0</v>
      </c>
      <c r="C34" s="54">
        <v>108932</v>
      </c>
      <c r="D34" s="54">
        <v>0</v>
      </c>
      <c r="E34" s="119">
        <f>C34+D34</f>
        <v>108932</v>
      </c>
    </row>
    <row r="35" spans="1:5" ht="12.75">
      <c r="A35" s="123" t="s">
        <v>9</v>
      </c>
      <c r="B35" s="40">
        <v>0</v>
      </c>
      <c r="C35" s="54">
        <v>93402</v>
      </c>
      <c r="D35" s="54">
        <v>0</v>
      </c>
      <c r="E35" s="119">
        <f>C35+D35</f>
        <v>93402</v>
      </c>
    </row>
    <row r="36" spans="1:5" ht="12.75">
      <c r="A36" s="123" t="s">
        <v>10</v>
      </c>
      <c r="B36" s="40">
        <v>0</v>
      </c>
      <c r="C36" s="54">
        <v>102002</v>
      </c>
      <c r="D36" s="54">
        <v>0</v>
      </c>
      <c r="E36" s="119">
        <f>C36+D36</f>
        <v>102002</v>
      </c>
    </row>
    <row r="37" spans="1:5" ht="12.75">
      <c r="A37" s="112" t="s">
        <v>92</v>
      </c>
      <c r="B37" s="126">
        <f>SUM(B32:B36)</f>
        <v>0</v>
      </c>
      <c r="C37" s="126">
        <f>SUM(C32:C36)</f>
        <v>973714</v>
      </c>
      <c r="D37" s="126">
        <f>SUM(D32:D36)</f>
        <v>150000</v>
      </c>
      <c r="E37" s="126">
        <f>SUM(E32:E36)</f>
        <v>1123714</v>
      </c>
    </row>
    <row r="38" spans="1:5" s="31" customFormat="1" ht="12.75">
      <c r="A38" s="127"/>
      <c r="B38" s="128"/>
      <c r="C38" s="128"/>
      <c r="D38" s="128"/>
      <c r="E38" s="128"/>
    </row>
    <row r="39" spans="1:5" s="31" customFormat="1" ht="12.75">
      <c r="A39" s="108" t="s">
        <v>105</v>
      </c>
      <c r="B39"/>
      <c r="C39"/>
      <c r="D39"/>
      <c r="E39"/>
    </row>
    <row r="40" spans="1:5" s="31" customFormat="1" ht="12.75">
      <c r="A40" s="113"/>
      <c r="B40" s="114" t="s">
        <v>106</v>
      </c>
      <c r="C40" s="122" t="s">
        <v>107</v>
      </c>
      <c r="D40" s="122" t="s">
        <v>108</v>
      </c>
      <c r="E40" s="114" t="s">
        <v>91</v>
      </c>
    </row>
    <row r="41" spans="1:5" s="31" customFormat="1" ht="12.75">
      <c r="A41" s="123" t="s">
        <v>6</v>
      </c>
      <c r="B41" s="54">
        <v>200000</v>
      </c>
      <c r="C41" s="54">
        <v>0</v>
      </c>
      <c r="D41" s="54">
        <v>0</v>
      </c>
      <c r="E41" s="119">
        <v>200000</v>
      </c>
    </row>
    <row r="42" spans="1:5" s="31" customFormat="1" ht="12.75">
      <c r="A42" s="127"/>
      <c r="B42" s="128"/>
      <c r="C42" s="128"/>
      <c r="D42" s="128"/>
      <c r="E42" s="128"/>
    </row>
    <row r="43" spans="1:5" s="31" customFormat="1" ht="12.75">
      <c r="A43" s="108" t="s">
        <v>109</v>
      </c>
      <c r="B43"/>
      <c r="C43"/>
      <c r="D43"/>
      <c r="E43"/>
    </row>
    <row r="44" spans="1:5" s="31" customFormat="1" ht="12.75">
      <c r="A44" s="113"/>
      <c r="B44" s="114" t="s">
        <v>110</v>
      </c>
      <c r="C44" s="122" t="s">
        <v>111</v>
      </c>
      <c r="D44" s="122" t="s">
        <v>112</v>
      </c>
      <c r="E44" s="114" t="s">
        <v>91</v>
      </c>
    </row>
    <row r="45" spans="1:5" ht="12.75">
      <c r="A45" s="123" t="s">
        <v>6</v>
      </c>
      <c r="B45" s="54">
        <v>200000</v>
      </c>
      <c r="C45" s="54">
        <v>0</v>
      </c>
      <c r="D45" s="54">
        <v>0</v>
      </c>
      <c r="E45" s="119">
        <v>200000</v>
      </c>
    </row>
    <row r="46" spans="1:5" s="31" customFormat="1" ht="12.75">
      <c r="A46" s="129"/>
      <c r="B46" s="130"/>
      <c r="C46" s="131"/>
      <c r="D46" s="131"/>
      <c r="E46" s="130"/>
    </row>
    <row r="47" spans="1:5" ht="12.75">
      <c r="A47" s="132" t="s">
        <v>113</v>
      </c>
      <c r="B47" s="114" t="s">
        <v>114</v>
      </c>
      <c r="C47" s="122" t="s">
        <v>115</v>
      </c>
      <c r="D47" s="122" t="s">
        <v>116</v>
      </c>
      <c r="E47" s="114" t="s">
        <v>91</v>
      </c>
    </row>
    <row r="48" spans="1:5" ht="12.75">
      <c r="A48" s="133" t="s">
        <v>117</v>
      </c>
      <c r="B48" s="54">
        <f>B23+B32+B41+B45</f>
        <v>685501</v>
      </c>
      <c r="C48" s="54">
        <f>C23+C32+C41+C45</f>
        <v>1111812</v>
      </c>
      <c r="D48" s="54">
        <f>D23+D32+D41+D45</f>
        <v>350002</v>
      </c>
      <c r="E48" s="54">
        <f>E23+E32+E41+E45</f>
        <v>2147315</v>
      </c>
    </row>
    <row r="49" spans="1:5" ht="12.75">
      <c r="A49" s="134" t="s">
        <v>7</v>
      </c>
      <c r="B49" s="54">
        <f aca="true" t="shared" si="0" ref="B49:E52">B24+B33</f>
        <v>0</v>
      </c>
      <c r="C49" s="54">
        <f t="shared" si="0"/>
        <v>344444</v>
      </c>
      <c r="D49" s="54">
        <f t="shared" si="0"/>
        <v>250000</v>
      </c>
      <c r="E49" s="54">
        <f t="shared" si="0"/>
        <v>594444</v>
      </c>
    </row>
    <row r="50" spans="1:5" ht="12.75">
      <c r="A50" s="134" t="s">
        <v>8</v>
      </c>
      <c r="B50" s="54">
        <f t="shared" si="0"/>
        <v>0</v>
      </c>
      <c r="C50" s="54">
        <f t="shared" si="0"/>
        <v>217864</v>
      </c>
      <c r="D50" s="54">
        <f t="shared" si="0"/>
        <v>15559</v>
      </c>
      <c r="E50" s="54">
        <f t="shared" si="0"/>
        <v>233423</v>
      </c>
    </row>
    <row r="51" spans="1:5" ht="12.75">
      <c r="A51" s="134" t="s">
        <v>9</v>
      </c>
      <c r="B51" s="54">
        <f t="shared" si="0"/>
        <v>0</v>
      </c>
      <c r="C51" s="54">
        <f t="shared" si="0"/>
        <v>186805</v>
      </c>
      <c r="D51" s="54">
        <f t="shared" si="0"/>
        <v>11515</v>
      </c>
      <c r="E51" s="54">
        <f t="shared" si="0"/>
        <v>198320</v>
      </c>
    </row>
    <row r="52" spans="1:5" ht="12.75">
      <c r="A52" s="134" t="s">
        <v>10</v>
      </c>
      <c r="B52" s="54">
        <f t="shared" si="0"/>
        <v>0</v>
      </c>
      <c r="C52" s="54">
        <f t="shared" si="0"/>
        <v>204005</v>
      </c>
      <c r="D52" s="54">
        <f t="shared" si="0"/>
        <v>13708</v>
      </c>
      <c r="E52" s="54">
        <f t="shared" si="0"/>
        <v>217713</v>
      </c>
    </row>
    <row r="53" spans="1:6" ht="12.75">
      <c r="A53" s="112" t="s">
        <v>118</v>
      </c>
      <c r="B53" s="112">
        <f>SUM(B48:B52)</f>
        <v>685501</v>
      </c>
      <c r="C53" s="112">
        <f>SUM(C48:C52)</f>
        <v>2064930</v>
      </c>
      <c r="D53" s="112">
        <f>SUM(D48:D52)</f>
        <v>640784</v>
      </c>
      <c r="E53" s="112">
        <f>SUM(E48:E52)</f>
        <v>3391215</v>
      </c>
      <c r="F53" s="3"/>
    </row>
    <row r="55" spans="1:5" ht="12.75" hidden="1">
      <c r="A55" s="3" t="s">
        <v>119</v>
      </c>
      <c r="E55" s="3"/>
    </row>
    <row r="56" spans="1:5" ht="12.75">
      <c r="A56" s="3"/>
      <c r="E56" s="3"/>
    </row>
  </sheetData>
  <printOptions/>
  <pageMargins left="0.75" right="0.75" top="0.48" bottom="0.38" header="0.4921259845" footer="0.24"/>
  <pageSetup horizontalDpi="300" verticalDpi="300" orientation="landscape" paperSize="9" r:id="rId1"/>
  <headerFooter alignWithMargins="0">
    <oddFooter>&amp;CMZ SR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6"/>
  <sheetViews>
    <sheetView workbookViewId="0" topLeftCell="A56">
      <selection activeCell="B71" sqref="B71"/>
    </sheetView>
  </sheetViews>
  <sheetFormatPr defaultColWidth="9.00390625" defaultRowHeight="12.75"/>
  <cols>
    <col min="1" max="1" width="15.75390625" style="0" customWidth="1"/>
    <col min="2" max="2" width="26.00390625" style="0" customWidth="1"/>
    <col min="3" max="3" width="24.25390625" style="0" customWidth="1"/>
    <col min="4" max="4" width="27.00390625" style="0" customWidth="1"/>
    <col min="5" max="5" width="21.75390625" style="0" customWidth="1"/>
    <col min="9" max="9" width="10.125" style="0" customWidth="1"/>
    <col min="10" max="11" width="12.625" style="0" customWidth="1"/>
    <col min="12" max="12" width="11.00390625" style="0" customWidth="1"/>
  </cols>
  <sheetData>
    <row r="1" ht="12.75">
      <c r="A1" s="106" t="s">
        <v>86</v>
      </c>
    </row>
    <row r="2" spans="3:5" ht="12.75">
      <c r="C2" s="103"/>
      <c r="D2" s="107"/>
      <c r="E2" s="104"/>
    </row>
    <row r="3" spans="1:5" ht="12.75" hidden="1">
      <c r="A3" s="108" t="s">
        <v>87</v>
      </c>
      <c r="E3" t="s">
        <v>88</v>
      </c>
    </row>
    <row r="4" spans="1:5" ht="12.75" hidden="1">
      <c r="A4" s="109"/>
      <c r="B4" s="110" t="s">
        <v>89</v>
      </c>
      <c r="C4" s="110" t="s">
        <v>90</v>
      </c>
      <c r="D4" s="110"/>
      <c r="E4" s="110" t="s">
        <v>91</v>
      </c>
    </row>
    <row r="5" spans="1:5" ht="12.75" hidden="1">
      <c r="A5" s="54" t="s">
        <v>6</v>
      </c>
      <c r="B5" s="63">
        <v>0</v>
      </c>
      <c r="C5" s="40">
        <v>0</v>
      </c>
      <c r="D5" s="40"/>
      <c r="E5" s="40">
        <v>0</v>
      </c>
    </row>
    <row r="6" spans="1:5" ht="12.75" hidden="1">
      <c r="A6" s="54" t="s">
        <v>7</v>
      </c>
      <c r="B6" s="54">
        <v>157500</v>
      </c>
      <c r="C6" s="111">
        <v>0</v>
      </c>
      <c r="D6" s="111"/>
      <c r="E6" s="54">
        <f>SUM(B6:C6)</f>
        <v>157500</v>
      </c>
    </row>
    <row r="7" spans="1:5" ht="12.75" hidden="1">
      <c r="A7" s="54" t="s">
        <v>8</v>
      </c>
      <c r="B7" s="40">
        <v>0</v>
      </c>
      <c r="C7" s="40">
        <v>0</v>
      </c>
      <c r="D7" s="40"/>
      <c r="E7" s="40">
        <v>0</v>
      </c>
    </row>
    <row r="8" spans="1:5" ht="12.75" hidden="1">
      <c r="A8" s="54" t="s">
        <v>9</v>
      </c>
      <c r="B8" s="40">
        <v>0</v>
      </c>
      <c r="C8" s="40">
        <v>0</v>
      </c>
      <c r="D8" s="40"/>
      <c r="E8" s="40">
        <v>0</v>
      </c>
    </row>
    <row r="9" spans="1:5" ht="12.75" hidden="1">
      <c r="A9" s="54" t="s">
        <v>10</v>
      </c>
      <c r="B9" s="40">
        <v>0</v>
      </c>
      <c r="C9" s="40">
        <v>0</v>
      </c>
      <c r="D9" s="40"/>
      <c r="E9" s="40">
        <v>0</v>
      </c>
    </row>
    <row r="10" spans="1:5" ht="12.75" hidden="1">
      <c r="A10" s="112" t="s">
        <v>92</v>
      </c>
      <c r="B10" s="112">
        <f>SUM(B5:B9)</f>
        <v>157500</v>
      </c>
      <c r="C10" s="112">
        <f>SUM(C5:C9)</f>
        <v>0</v>
      </c>
      <c r="D10" s="112"/>
      <c r="E10" s="112">
        <f>SUM(E5:E9)</f>
        <v>157500</v>
      </c>
    </row>
    <row r="11" ht="12.75" hidden="1"/>
    <row r="12" ht="12.75" hidden="1">
      <c r="A12" s="108" t="s">
        <v>93</v>
      </c>
    </row>
    <row r="13" spans="1:5" ht="12.75" hidden="1">
      <c r="A13" s="113"/>
      <c r="B13" s="114" t="s">
        <v>94</v>
      </c>
      <c r="C13" s="114" t="s">
        <v>95</v>
      </c>
      <c r="D13" s="114"/>
      <c r="E13" s="114" t="s">
        <v>91</v>
      </c>
    </row>
    <row r="14" spans="1:5" ht="12.75" hidden="1">
      <c r="A14" s="40" t="s">
        <v>6</v>
      </c>
      <c r="B14" s="115">
        <v>435501</v>
      </c>
      <c r="C14" s="54">
        <v>440000</v>
      </c>
      <c r="D14" s="54"/>
      <c r="E14" s="54">
        <f>SUM(B14:C14)</f>
        <v>875501</v>
      </c>
    </row>
    <row r="15" spans="1:5" ht="12.75" hidden="1">
      <c r="A15" s="116" t="s">
        <v>7</v>
      </c>
      <c r="B15" s="117">
        <v>0</v>
      </c>
      <c r="C15" s="118">
        <v>100000</v>
      </c>
      <c r="D15" s="118"/>
      <c r="E15" s="119">
        <f>SUM(B15:C15)</f>
        <v>100000</v>
      </c>
    </row>
    <row r="16" spans="1:5" ht="12.75" hidden="1">
      <c r="A16" s="40" t="s">
        <v>8</v>
      </c>
      <c r="B16" s="40"/>
      <c r="C16" s="54">
        <v>15559</v>
      </c>
      <c r="D16" s="54"/>
      <c r="E16" s="54">
        <f>SUM(B16:C16)</f>
        <v>15559</v>
      </c>
    </row>
    <row r="17" spans="1:5" ht="12.75" hidden="1">
      <c r="A17" s="40" t="s">
        <v>9</v>
      </c>
      <c r="B17" s="40"/>
      <c r="C17" s="54">
        <v>11516</v>
      </c>
      <c r="D17" s="120"/>
      <c r="E17" s="120">
        <f>SUM(B17:C17)</f>
        <v>11516</v>
      </c>
    </row>
    <row r="18" spans="1:5" ht="12.75" hidden="1">
      <c r="A18" s="40" t="s">
        <v>10</v>
      </c>
      <c r="B18" s="40"/>
      <c r="C18" s="54">
        <v>13709</v>
      </c>
      <c r="D18" s="54"/>
      <c r="E18" s="54">
        <f>SUM(B18:C18)</f>
        <v>13709</v>
      </c>
    </row>
    <row r="19" spans="1:5" ht="12.75" hidden="1">
      <c r="A19" s="112" t="s">
        <v>92</v>
      </c>
      <c r="B19" s="112">
        <f>SUM(B14:B18)</f>
        <v>435501</v>
      </c>
      <c r="C19" s="112">
        <f>SUM(C14:C18)</f>
        <v>580784</v>
      </c>
      <c r="D19" s="112"/>
      <c r="E19" s="112">
        <f>SUM(E14:E18)</f>
        <v>1016285</v>
      </c>
    </row>
    <row r="20" spans="1:5" ht="12.75" hidden="1">
      <c r="A20" s="108"/>
      <c r="B20" s="103"/>
      <c r="C20" s="103"/>
      <c r="D20" s="103"/>
      <c r="E20" s="103"/>
    </row>
    <row r="21" spans="1:5" ht="19.5" customHeight="1">
      <c r="A21" s="108" t="s">
        <v>96</v>
      </c>
      <c r="E21" s="121" t="s">
        <v>120</v>
      </c>
    </row>
    <row r="22" spans="1:13" ht="12.75">
      <c r="A22" s="113"/>
      <c r="B22" s="114" t="s">
        <v>98</v>
      </c>
      <c r="C22" s="122" t="s">
        <v>99</v>
      </c>
      <c r="D22" s="122" t="s">
        <v>100</v>
      </c>
      <c r="E22" s="135" t="s">
        <v>91</v>
      </c>
      <c r="M22" s="3"/>
    </row>
    <row r="23" spans="1:13" ht="24" customHeight="1">
      <c r="A23" s="136" t="s">
        <v>6</v>
      </c>
      <c r="B23" s="137">
        <v>285501</v>
      </c>
      <c r="C23" s="137">
        <v>555908</v>
      </c>
      <c r="D23" s="137">
        <v>250000</v>
      </c>
      <c r="E23" s="138">
        <f>B23+C23+D23</f>
        <v>1091409</v>
      </c>
      <c r="M23" s="3"/>
    </row>
    <row r="24" spans="1:5" s="103" customFormat="1" ht="12.75">
      <c r="A24" s="139"/>
      <c r="B24" s="140" t="s">
        <v>121</v>
      </c>
      <c r="C24" s="141" t="s">
        <v>122</v>
      </c>
      <c r="D24" s="140" t="s">
        <v>123</v>
      </c>
      <c r="E24" s="142" t="s">
        <v>124</v>
      </c>
    </row>
    <row r="25" spans="1:5" ht="12.75">
      <c r="A25" s="139"/>
      <c r="B25" s="141" t="s">
        <v>125</v>
      </c>
      <c r="C25" s="118"/>
      <c r="D25" s="141" t="s">
        <v>126</v>
      </c>
      <c r="E25" s="143" t="s">
        <v>127</v>
      </c>
    </row>
    <row r="26" spans="1:5" s="103" customFormat="1" ht="12.75">
      <c r="A26" s="139"/>
      <c r="B26" s="141"/>
      <c r="C26" s="118"/>
      <c r="D26" s="141"/>
      <c r="E26" s="143" t="s">
        <v>128</v>
      </c>
    </row>
    <row r="27" spans="1:14" ht="12.75">
      <c r="A27" s="136" t="s">
        <v>7</v>
      </c>
      <c r="B27" s="144">
        <v>0</v>
      </c>
      <c r="C27" s="137">
        <v>230972</v>
      </c>
      <c r="D27" s="137">
        <v>200000</v>
      </c>
      <c r="E27" s="138">
        <f>B27+C27+D27</f>
        <v>430972</v>
      </c>
      <c r="N27" s="104" t="e">
        <f>#REF!-#REF!-#REF!</f>
        <v>#REF!</v>
      </c>
    </row>
    <row r="28" spans="1:14" s="103" customFormat="1" ht="12.75">
      <c r="A28" s="139"/>
      <c r="B28" s="145"/>
      <c r="C28" s="140" t="s">
        <v>129</v>
      </c>
      <c r="D28" s="140" t="s">
        <v>130</v>
      </c>
      <c r="E28" s="142" t="s">
        <v>131</v>
      </c>
      <c r="N28" s="3" t="e">
        <f>N27-#REF!</f>
        <v>#REF!</v>
      </c>
    </row>
    <row r="29" spans="1:14" s="103" customFormat="1" ht="12.75">
      <c r="A29" s="139"/>
      <c r="B29" s="145"/>
      <c r="C29" s="141" t="s">
        <v>132</v>
      </c>
      <c r="D29" s="141" t="s">
        <v>133</v>
      </c>
      <c r="E29" s="143" t="s">
        <v>134</v>
      </c>
      <c r="N29" s="103">
        <v>530000</v>
      </c>
    </row>
    <row r="30" spans="1:14" ht="12.75">
      <c r="A30" s="139"/>
      <c r="B30" s="145"/>
      <c r="C30" s="146" t="s">
        <v>135</v>
      </c>
      <c r="D30" s="118"/>
      <c r="E30" s="143" t="s">
        <v>136</v>
      </c>
      <c r="N30" s="104" t="e">
        <f>N28-N29</f>
        <v>#REF!</v>
      </c>
    </row>
    <row r="31" spans="1:5" ht="12.75" customHeight="1">
      <c r="A31" s="136" t="s">
        <v>8</v>
      </c>
      <c r="B31" s="144">
        <v>0</v>
      </c>
      <c r="C31" s="147">
        <v>108932</v>
      </c>
      <c r="D31" s="137">
        <v>15559</v>
      </c>
      <c r="E31" s="138">
        <f>B31+C31+D31</f>
        <v>124491</v>
      </c>
    </row>
    <row r="32" spans="1:12" ht="14.25" customHeight="1">
      <c r="A32" s="139"/>
      <c r="B32" s="145"/>
      <c r="C32" s="148" t="s">
        <v>137</v>
      </c>
      <c r="D32" s="141" t="s">
        <v>138</v>
      </c>
      <c r="E32" s="143" t="s">
        <v>139</v>
      </c>
      <c r="G32" s="100"/>
      <c r="H32" s="4"/>
      <c r="I32" s="4"/>
      <c r="L32" s="3"/>
    </row>
    <row r="33" spans="1:13" s="103" customFormat="1" ht="14.25" customHeight="1">
      <c r="A33" s="139"/>
      <c r="B33" s="145"/>
      <c r="C33" s="148"/>
      <c r="D33" s="141"/>
      <c r="E33" s="143" t="s">
        <v>140</v>
      </c>
      <c r="G33" s="100"/>
      <c r="H33" s="99"/>
      <c r="I33" s="99"/>
      <c r="L33" s="104"/>
      <c r="M33" s="104"/>
    </row>
    <row r="34" spans="1:9" ht="12.75">
      <c r="A34" s="136" t="s">
        <v>9</v>
      </c>
      <c r="B34" s="144">
        <v>0</v>
      </c>
      <c r="C34" s="137">
        <v>93403</v>
      </c>
      <c r="D34" s="137">
        <v>11515</v>
      </c>
      <c r="E34" s="138">
        <f>B34+C34+D34</f>
        <v>104918</v>
      </c>
      <c r="G34" s="149"/>
      <c r="H34" s="4"/>
      <c r="I34" s="4"/>
    </row>
    <row r="35" spans="1:12" s="103" customFormat="1" ht="12.75">
      <c r="A35" s="139"/>
      <c r="B35" s="145"/>
      <c r="C35" s="148" t="s">
        <v>141</v>
      </c>
      <c r="D35" s="141" t="s">
        <v>138</v>
      </c>
      <c r="E35" s="143" t="s">
        <v>142</v>
      </c>
      <c r="L35" s="104"/>
    </row>
    <row r="36" spans="1:5" s="103" customFormat="1" ht="12.75">
      <c r="A36" s="139"/>
      <c r="B36" s="145"/>
      <c r="C36" s="148"/>
      <c r="D36" s="141"/>
      <c r="E36" s="143" t="s">
        <v>143</v>
      </c>
    </row>
    <row r="37" spans="1:5" ht="12.75">
      <c r="A37" s="136" t="s">
        <v>10</v>
      </c>
      <c r="B37" s="144">
        <v>0</v>
      </c>
      <c r="C37" s="137">
        <v>102003</v>
      </c>
      <c r="D37" s="137">
        <v>13708</v>
      </c>
      <c r="E37" s="138">
        <f>B37+C37+D37</f>
        <v>115711</v>
      </c>
    </row>
    <row r="38" spans="1:5" s="103" customFormat="1" ht="12.75">
      <c r="A38" s="139"/>
      <c r="B38" s="145"/>
      <c r="C38" s="148" t="s">
        <v>144</v>
      </c>
      <c r="D38" s="141" t="s">
        <v>138</v>
      </c>
      <c r="E38" s="143" t="s">
        <v>145</v>
      </c>
    </row>
    <row r="39" spans="1:5" s="103" customFormat="1" ht="12.75">
      <c r="A39" s="150"/>
      <c r="B39" s="151"/>
      <c r="C39" s="152"/>
      <c r="D39" s="146"/>
      <c r="E39" s="143" t="s">
        <v>146</v>
      </c>
    </row>
    <row r="40" spans="1:5" ht="12.75">
      <c r="A40" s="124" t="s">
        <v>92</v>
      </c>
      <c r="B40" s="124">
        <f>SUM(B23:B37)</f>
        <v>285501</v>
      </c>
      <c r="C40" s="124">
        <f>SUM(C23:C37)</f>
        <v>1091218</v>
      </c>
      <c r="D40" s="124">
        <f>SUM(D23:D37)</f>
        <v>490782</v>
      </c>
      <c r="E40" s="112">
        <f>SUM(E23:E37)</f>
        <v>1867501</v>
      </c>
    </row>
    <row r="41" ht="12.75">
      <c r="A41" s="125"/>
    </row>
    <row r="42" ht="12.75">
      <c r="A42" s="108" t="s">
        <v>101</v>
      </c>
    </row>
    <row r="43" spans="1:5" ht="12.75">
      <c r="A43" s="113"/>
      <c r="B43" s="114" t="s">
        <v>102</v>
      </c>
      <c r="C43" s="122" t="s">
        <v>103</v>
      </c>
      <c r="D43" s="122" t="s">
        <v>104</v>
      </c>
      <c r="E43" s="114" t="s">
        <v>91</v>
      </c>
    </row>
    <row r="44" spans="1:5" s="103" customFormat="1" ht="12.75">
      <c r="A44" s="136" t="s">
        <v>6</v>
      </c>
      <c r="B44" s="144">
        <v>0</v>
      </c>
      <c r="C44" s="137">
        <v>555908</v>
      </c>
      <c r="D44" s="137">
        <v>100000</v>
      </c>
      <c r="E44" s="138">
        <f>C44+D44</f>
        <v>655908</v>
      </c>
    </row>
    <row r="45" spans="1:5" ht="12.75">
      <c r="A45" s="139"/>
      <c r="B45" s="145"/>
      <c r="C45" s="141" t="s">
        <v>147</v>
      </c>
      <c r="D45" s="141" t="s">
        <v>148</v>
      </c>
      <c r="E45" s="143" t="s">
        <v>149</v>
      </c>
    </row>
    <row r="46" spans="1:5" ht="12.75">
      <c r="A46" s="136" t="s">
        <v>7</v>
      </c>
      <c r="B46" s="144">
        <v>0</v>
      </c>
      <c r="C46" s="137">
        <v>113472</v>
      </c>
      <c r="D46" s="137">
        <v>50000</v>
      </c>
      <c r="E46" s="138">
        <f>C46+D46</f>
        <v>163472</v>
      </c>
    </row>
    <row r="47" spans="1:5" s="103" customFormat="1" ht="12.75">
      <c r="A47" s="139"/>
      <c r="B47" s="145"/>
      <c r="C47" s="141" t="s">
        <v>150</v>
      </c>
      <c r="D47" s="141" t="s">
        <v>151</v>
      </c>
      <c r="E47" s="143" t="s">
        <v>152</v>
      </c>
    </row>
    <row r="48" spans="1:5" s="103" customFormat="1" ht="12.75">
      <c r="A48" s="139"/>
      <c r="B48" s="145"/>
      <c r="C48" s="146" t="s">
        <v>153</v>
      </c>
      <c r="D48" s="118"/>
      <c r="E48" s="143" t="s">
        <v>154</v>
      </c>
    </row>
    <row r="49" spans="1:5" ht="12.75">
      <c r="A49" s="136" t="s">
        <v>8</v>
      </c>
      <c r="B49" s="144">
        <v>0</v>
      </c>
      <c r="C49" s="137">
        <v>108932</v>
      </c>
      <c r="D49" s="137">
        <v>0</v>
      </c>
      <c r="E49" s="138">
        <f>C49+D49</f>
        <v>108932</v>
      </c>
    </row>
    <row r="50" spans="1:5" ht="12.75">
      <c r="A50" s="150"/>
      <c r="B50" s="151"/>
      <c r="C50" s="146" t="s">
        <v>155</v>
      </c>
      <c r="D50" s="120"/>
      <c r="E50" s="153" t="s">
        <v>139</v>
      </c>
    </row>
    <row r="51" spans="1:5" s="103" customFormat="1" ht="12.75">
      <c r="A51" s="136" t="s">
        <v>9</v>
      </c>
      <c r="B51" s="144">
        <v>0</v>
      </c>
      <c r="C51" s="137">
        <v>93402</v>
      </c>
      <c r="D51" s="137">
        <v>0</v>
      </c>
      <c r="E51" s="138">
        <f>C51+D51</f>
        <v>93402</v>
      </c>
    </row>
    <row r="52" spans="1:5" ht="12.75">
      <c r="A52" s="150"/>
      <c r="B52" s="151"/>
      <c r="C52" s="146" t="s">
        <v>155</v>
      </c>
      <c r="D52" s="120"/>
      <c r="E52" s="153" t="s">
        <v>156</v>
      </c>
    </row>
    <row r="53" spans="1:5" ht="12.75">
      <c r="A53" s="136" t="s">
        <v>10</v>
      </c>
      <c r="B53" s="144">
        <v>0</v>
      </c>
      <c r="C53" s="137">
        <v>102002</v>
      </c>
      <c r="D53" s="137">
        <v>0</v>
      </c>
      <c r="E53" s="138">
        <f>C53+D53</f>
        <v>102002</v>
      </c>
    </row>
    <row r="54" spans="1:5" s="103" customFormat="1" ht="12.75">
      <c r="A54" s="150"/>
      <c r="B54" s="151"/>
      <c r="C54" s="152" t="s">
        <v>157</v>
      </c>
      <c r="D54" s="120"/>
      <c r="E54" s="153" t="s">
        <v>158</v>
      </c>
    </row>
    <row r="55" spans="1:5" ht="12.75">
      <c r="A55" s="112" t="s">
        <v>92</v>
      </c>
      <c r="B55" s="112">
        <f>SUM(B44:B53)</f>
        <v>0</v>
      </c>
      <c r="C55" s="112">
        <f>SUM(C44:C53)</f>
        <v>973716</v>
      </c>
      <c r="D55" s="112">
        <f>SUM(D44:D53)</f>
        <v>150000</v>
      </c>
      <c r="E55" s="112">
        <f>SUM(E44:E53)</f>
        <v>1123716</v>
      </c>
    </row>
    <row r="56" spans="1:5" ht="12.75">
      <c r="A56" s="127"/>
      <c r="B56" s="128"/>
      <c r="C56" s="128"/>
      <c r="D56" s="128"/>
      <c r="E56" s="128"/>
    </row>
    <row r="57" ht="12.75">
      <c r="A57" s="108" t="s">
        <v>105</v>
      </c>
    </row>
    <row r="58" spans="1:5" ht="12.75">
      <c r="A58" s="113"/>
      <c r="B58" s="114" t="s">
        <v>106</v>
      </c>
      <c r="C58" s="122" t="s">
        <v>107</v>
      </c>
      <c r="D58" s="122" t="s">
        <v>108</v>
      </c>
      <c r="E58" s="114" t="s">
        <v>91</v>
      </c>
    </row>
    <row r="59" spans="1:5" ht="12.75">
      <c r="A59" s="136" t="s">
        <v>6</v>
      </c>
      <c r="B59" s="137">
        <v>200000</v>
      </c>
      <c r="C59" s="137">
        <v>0</v>
      </c>
      <c r="D59" s="137">
        <v>0</v>
      </c>
      <c r="E59" s="138">
        <v>200000</v>
      </c>
    </row>
    <row r="60" spans="1:14" s="156" customFormat="1" ht="12.75">
      <c r="A60" s="150"/>
      <c r="B60" s="152" t="s">
        <v>159</v>
      </c>
      <c r="C60" s="120"/>
      <c r="D60" s="120"/>
      <c r="E60" s="154"/>
      <c r="F60" s="155"/>
      <c r="G60" s="103"/>
      <c r="H60" s="103"/>
      <c r="I60" s="103"/>
      <c r="J60" s="103"/>
      <c r="K60" s="103"/>
      <c r="L60" s="103"/>
      <c r="M60" s="103"/>
      <c r="N60" s="103"/>
    </row>
    <row r="61" spans="1:14" ht="12.75">
      <c r="A61" s="127"/>
      <c r="B61" s="128"/>
      <c r="C61" s="128"/>
      <c r="D61" s="128"/>
      <c r="E61" s="128"/>
      <c r="M61" s="103"/>
      <c r="N61" s="103"/>
    </row>
    <row r="62" spans="1:14" ht="12.75">
      <c r="A62" s="108" t="s">
        <v>109</v>
      </c>
      <c r="M62" s="103"/>
      <c r="N62" s="103"/>
    </row>
    <row r="63" spans="1:14" ht="12.75">
      <c r="A63" s="113"/>
      <c r="B63" s="114" t="s">
        <v>110</v>
      </c>
      <c r="C63" s="122" t="s">
        <v>111</v>
      </c>
      <c r="D63" s="122" t="s">
        <v>112</v>
      </c>
      <c r="E63" s="114" t="s">
        <v>91</v>
      </c>
      <c r="M63" s="103"/>
      <c r="N63" s="103"/>
    </row>
    <row r="64" spans="1:14" ht="12.75">
      <c r="A64" s="136" t="s">
        <v>6</v>
      </c>
      <c r="B64" s="137">
        <v>200000</v>
      </c>
      <c r="C64" s="137">
        <v>0</v>
      </c>
      <c r="D64" s="137">
        <v>0</v>
      </c>
      <c r="E64" s="138">
        <v>200000</v>
      </c>
      <c r="M64" s="103"/>
      <c r="N64" s="103"/>
    </row>
    <row r="65" spans="1:14" s="156" customFormat="1" ht="12.75">
      <c r="A65" s="150"/>
      <c r="B65" s="152" t="s">
        <v>160</v>
      </c>
      <c r="C65" s="120"/>
      <c r="D65" s="120"/>
      <c r="E65" s="154"/>
      <c r="F65" s="155"/>
      <c r="G65" s="103"/>
      <c r="H65" s="103"/>
      <c r="I65" s="103"/>
      <c r="J65" s="103"/>
      <c r="K65" s="103"/>
      <c r="L65" s="103"/>
      <c r="M65" s="103"/>
      <c r="N65" s="103"/>
    </row>
    <row r="66" spans="1:5" ht="12.75">
      <c r="A66" s="157"/>
      <c r="C66" s="158"/>
      <c r="D66" s="158"/>
      <c r="E66" s="159"/>
    </row>
  </sheetData>
  <printOptions/>
  <pageMargins left="0.81" right="0.48" top="0.86" bottom="0.26" header="0.25" footer="1.14"/>
  <pageSetup fitToHeight="2" horizontalDpi="300" verticalDpi="300" orientation="landscape" paperSize="9" r:id="rId1"/>
  <headerFooter alignWithMargins="0">
    <oddFooter>&amp;CMZ SR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K93"/>
  <sheetViews>
    <sheetView tabSelected="1" workbookViewId="0" topLeftCell="AV1">
      <selection activeCell="AV1" sqref="AV1:AV16384"/>
    </sheetView>
  </sheetViews>
  <sheetFormatPr defaultColWidth="9.00390625" defaultRowHeight="12.75"/>
  <cols>
    <col min="1" max="1" width="32.00390625" style="0" customWidth="1"/>
    <col min="2" max="2" width="15.25390625" style="0" hidden="1" customWidth="1"/>
    <col min="3" max="3" width="5.25390625" style="2" hidden="1" customWidth="1"/>
    <col min="4" max="4" width="15.25390625" style="0" hidden="1" customWidth="1"/>
    <col min="5" max="5" width="5.25390625" style="2" hidden="1" customWidth="1"/>
    <col min="6" max="6" width="15.25390625" style="0" hidden="1" customWidth="1"/>
    <col min="7" max="7" width="4.25390625" style="0" hidden="1" customWidth="1"/>
    <col min="8" max="8" width="15.25390625" style="0" hidden="1" customWidth="1"/>
    <col min="9" max="9" width="13.75390625" style="0" hidden="1" customWidth="1"/>
    <col min="10" max="10" width="14.75390625" style="0" hidden="1" customWidth="1"/>
    <col min="11" max="11" width="15.25390625" style="0" hidden="1" customWidth="1"/>
    <col min="12" max="12" width="4.75390625" style="0" hidden="1" customWidth="1"/>
    <col min="13" max="13" width="15.25390625" style="0" hidden="1" customWidth="1"/>
    <col min="14" max="14" width="4.375" style="0" hidden="1" customWidth="1"/>
    <col min="15" max="15" width="15.25390625" style="0" hidden="1" customWidth="1"/>
    <col min="16" max="16" width="4.75390625" style="0" hidden="1" customWidth="1"/>
    <col min="17" max="17" width="15.25390625" style="0" hidden="1" customWidth="1"/>
    <col min="18" max="18" width="14.00390625" style="0" hidden="1" customWidth="1"/>
    <col min="19" max="19" width="18.375" style="0" hidden="1" customWidth="1"/>
    <col min="20" max="20" width="15.25390625" style="0" hidden="1" customWidth="1"/>
    <col min="21" max="21" width="4.75390625" style="0" hidden="1" customWidth="1"/>
    <col min="22" max="22" width="15.25390625" style="0" hidden="1" customWidth="1"/>
    <col min="23" max="23" width="4.625" style="0" hidden="1" customWidth="1"/>
    <col min="24" max="24" width="15.25390625" style="0" hidden="1" customWidth="1"/>
    <col min="25" max="25" width="4.625" style="0" hidden="1" customWidth="1"/>
    <col min="26" max="26" width="15.25390625" style="0" hidden="1" customWidth="1"/>
    <col min="27" max="27" width="14.875" style="0" hidden="1" customWidth="1"/>
    <col min="28" max="28" width="14.75390625" style="0" hidden="1" customWidth="1"/>
    <col min="29" max="29" width="15.25390625" style="0" hidden="1" customWidth="1"/>
    <col min="30" max="30" width="5.75390625" style="0" hidden="1" customWidth="1"/>
    <col min="31" max="31" width="15.25390625" style="0" hidden="1" customWidth="1"/>
    <col min="32" max="32" width="5.75390625" style="0" hidden="1" customWidth="1"/>
    <col min="33" max="33" width="15.25390625" style="0" hidden="1" customWidth="1"/>
    <col min="34" max="34" width="5.625" style="0" hidden="1" customWidth="1"/>
    <col min="35" max="35" width="16.75390625" style="0" hidden="1" customWidth="1"/>
    <col min="36" max="36" width="14.375" style="0" hidden="1" customWidth="1"/>
    <col min="37" max="37" width="14.125" style="0" hidden="1" customWidth="1"/>
    <col min="38" max="38" width="15.25390625" style="0" hidden="1" customWidth="1"/>
    <col min="39" max="39" width="5.25390625" style="0" hidden="1" customWidth="1"/>
    <col min="40" max="40" width="15.25390625" style="0" hidden="1" customWidth="1"/>
    <col min="41" max="41" width="5.625" style="0" hidden="1" customWidth="1"/>
    <col min="42" max="42" width="15.25390625" style="0" hidden="1" customWidth="1"/>
    <col min="43" max="43" width="5.375" style="0" hidden="1" customWidth="1"/>
    <col min="44" max="44" width="15.25390625" style="0" hidden="1" customWidth="1"/>
    <col min="45" max="45" width="16.75390625" style="0" hidden="1" customWidth="1"/>
    <col min="46" max="46" width="16.00390625" style="0" hidden="1" customWidth="1"/>
    <col min="47" max="47" width="12.875" style="0" hidden="1" customWidth="1"/>
    <col min="48" max="48" width="15.25390625" style="0" bestFit="1" customWidth="1"/>
    <col min="49" max="49" width="4.00390625" style="0" customWidth="1"/>
    <col min="50" max="50" width="15.25390625" style="0" bestFit="1" customWidth="1"/>
    <col min="51" max="51" width="5.125" style="0" customWidth="1"/>
    <col min="52" max="52" width="15.25390625" style="0" bestFit="1" customWidth="1"/>
    <col min="53" max="53" width="5.75390625" style="0" customWidth="1"/>
    <col min="54" max="54" width="15.25390625" style="0" bestFit="1" customWidth="1"/>
    <col min="55" max="55" width="17.375" style="0" customWidth="1"/>
    <col min="56" max="56" width="18.00390625" style="4" customWidth="1"/>
    <col min="57" max="57" width="10.125" style="0" customWidth="1"/>
    <col min="58" max="58" width="9.00390625" style="0" customWidth="1"/>
    <col min="59" max="59" width="9.125" style="4" customWidth="1"/>
    <col min="60" max="60" width="8.75390625" style="4" customWidth="1"/>
    <col min="61" max="61" width="9.25390625" style="4" customWidth="1"/>
    <col min="62" max="62" width="9.375" style="0" customWidth="1"/>
    <col min="63" max="63" width="13.75390625" style="4" customWidth="1"/>
  </cols>
  <sheetData>
    <row r="1" spans="1:11" ht="15">
      <c r="A1" s="1" t="s">
        <v>0</v>
      </c>
      <c r="K1" s="3"/>
    </row>
    <row r="2" spans="4:56" ht="12.75">
      <c r="D2" s="5"/>
      <c r="F2" s="6"/>
      <c r="G2" s="6"/>
      <c r="H2" s="6"/>
      <c r="I2" s="6"/>
      <c r="J2" s="7" t="s">
        <v>1</v>
      </c>
      <c r="M2" s="3"/>
      <c r="O2" s="3"/>
      <c r="P2" s="3"/>
      <c r="Q2" s="3"/>
      <c r="R2" s="3"/>
      <c r="S2" s="7" t="s">
        <v>2</v>
      </c>
      <c r="AB2" s="7" t="s">
        <v>3</v>
      </c>
      <c r="AK2" s="7" t="s">
        <v>4</v>
      </c>
      <c r="AT2" s="7" t="s">
        <v>5</v>
      </c>
      <c r="AU2" s="3"/>
      <c r="AZ2" s="3"/>
      <c r="BD2" s="7"/>
    </row>
    <row r="3" spans="1:56" ht="12.75">
      <c r="A3" s="8"/>
      <c r="B3" s="212" t="s">
        <v>6</v>
      </c>
      <c r="C3" s="213"/>
      <c r="D3" s="213"/>
      <c r="E3" s="213"/>
      <c r="F3" s="213"/>
      <c r="G3" s="213"/>
      <c r="H3" s="213"/>
      <c r="I3" s="213"/>
      <c r="J3" s="214"/>
      <c r="K3" s="207" t="s">
        <v>7</v>
      </c>
      <c r="L3" s="208"/>
      <c r="M3" s="208"/>
      <c r="N3" s="208"/>
      <c r="O3" s="208"/>
      <c r="P3" s="208"/>
      <c r="Q3" s="208"/>
      <c r="R3" s="208"/>
      <c r="S3" s="209"/>
      <c r="T3" s="207" t="s">
        <v>8</v>
      </c>
      <c r="U3" s="208"/>
      <c r="V3" s="208"/>
      <c r="W3" s="208"/>
      <c r="X3" s="208"/>
      <c r="Y3" s="208"/>
      <c r="Z3" s="208"/>
      <c r="AA3" s="208"/>
      <c r="AB3" s="209"/>
      <c r="AC3" s="207" t="s">
        <v>9</v>
      </c>
      <c r="AD3" s="208"/>
      <c r="AE3" s="208"/>
      <c r="AF3" s="208"/>
      <c r="AG3" s="215"/>
      <c r="AH3" s="9"/>
      <c r="AI3" s="9"/>
      <c r="AJ3" s="9"/>
      <c r="AK3" s="9"/>
      <c r="AL3" s="207" t="s">
        <v>10</v>
      </c>
      <c r="AM3" s="208"/>
      <c r="AN3" s="208"/>
      <c r="AO3" s="208"/>
      <c r="AP3" s="208"/>
      <c r="AQ3" s="208"/>
      <c r="AR3" s="208"/>
      <c r="AS3" s="208"/>
      <c r="AT3" s="209"/>
      <c r="AU3" s="10" t="s">
        <v>11</v>
      </c>
      <c r="AV3" s="210" t="s">
        <v>12</v>
      </c>
      <c r="AW3" s="210"/>
      <c r="AX3" s="210"/>
      <c r="AY3" s="210"/>
      <c r="AZ3" s="210"/>
      <c r="BA3" s="210"/>
      <c r="BB3" s="210"/>
      <c r="BC3" s="210"/>
      <c r="BD3" s="211"/>
    </row>
    <row r="4" spans="1:63" s="16" customFormat="1" ht="35.25" customHeight="1">
      <c r="A4" s="11"/>
      <c r="B4" s="12" t="s">
        <v>13</v>
      </c>
      <c r="C4" s="13" t="s">
        <v>14</v>
      </c>
      <c r="D4" s="12" t="s">
        <v>15</v>
      </c>
      <c r="E4" s="13" t="s">
        <v>16</v>
      </c>
      <c r="F4" s="12" t="s">
        <v>17</v>
      </c>
      <c r="G4" s="13" t="s">
        <v>18</v>
      </c>
      <c r="H4" s="12" t="s">
        <v>19</v>
      </c>
      <c r="I4" s="12" t="s">
        <v>20</v>
      </c>
      <c r="J4" s="12" t="s">
        <v>21</v>
      </c>
      <c r="K4" s="12" t="s">
        <v>13</v>
      </c>
      <c r="L4" s="14" t="s">
        <v>14</v>
      </c>
      <c r="M4" s="12" t="s">
        <v>15</v>
      </c>
      <c r="N4" s="14" t="s">
        <v>16</v>
      </c>
      <c r="O4" s="12" t="s">
        <v>17</v>
      </c>
      <c r="P4" s="14" t="s">
        <v>16</v>
      </c>
      <c r="Q4" s="12" t="s">
        <v>19</v>
      </c>
      <c r="R4" s="12" t="s">
        <v>20</v>
      </c>
      <c r="S4" s="12" t="s">
        <v>21</v>
      </c>
      <c r="T4" s="12" t="s">
        <v>13</v>
      </c>
      <c r="U4" s="13" t="s">
        <v>14</v>
      </c>
      <c r="V4" s="12" t="s">
        <v>15</v>
      </c>
      <c r="W4" s="13" t="s">
        <v>16</v>
      </c>
      <c r="X4" s="12" t="s">
        <v>17</v>
      </c>
      <c r="Y4" s="13" t="s">
        <v>16</v>
      </c>
      <c r="Z4" s="12" t="s">
        <v>19</v>
      </c>
      <c r="AA4" s="12" t="s">
        <v>20</v>
      </c>
      <c r="AB4" s="12" t="s">
        <v>21</v>
      </c>
      <c r="AC4" s="12" t="s">
        <v>13</v>
      </c>
      <c r="AD4" s="13" t="s">
        <v>14</v>
      </c>
      <c r="AE4" s="12" t="s">
        <v>15</v>
      </c>
      <c r="AF4" s="13" t="s">
        <v>16</v>
      </c>
      <c r="AG4" s="12" t="s">
        <v>17</v>
      </c>
      <c r="AH4" s="13" t="s">
        <v>18</v>
      </c>
      <c r="AI4" s="12" t="s">
        <v>19</v>
      </c>
      <c r="AJ4" s="12" t="s">
        <v>20</v>
      </c>
      <c r="AK4" s="12" t="s">
        <v>22</v>
      </c>
      <c r="AL4" s="12" t="s">
        <v>13</v>
      </c>
      <c r="AM4" s="13" t="s">
        <v>14</v>
      </c>
      <c r="AN4" s="12" t="s">
        <v>15</v>
      </c>
      <c r="AO4" s="13" t="s">
        <v>16</v>
      </c>
      <c r="AP4" s="12" t="s">
        <v>17</v>
      </c>
      <c r="AQ4" s="13" t="s">
        <v>18</v>
      </c>
      <c r="AR4" s="12" t="s">
        <v>19</v>
      </c>
      <c r="AS4" s="12" t="s">
        <v>20</v>
      </c>
      <c r="AT4" s="12" t="s">
        <v>23</v>
      </c>
      <c r="AU4" s="12" t="s">
        <v>13</v>
      </c>
      <c r="AV4" s="12" t="s">
        <v>13</v>
      </c>
      <c r="AW4" s="13" t="s">
        <v>14</v>
      </c>
      <c r="AX4" s="12" t="s">
        <v>15</v>
      </c>
      <c r="AY4" s="13" t="s">
        <v>16</v>
      </c>
      <c r="AZ4" s="12" t="s">
        <v>17</v>
      </c>
      <c r="BA4" s="13" t="s">
        <v>18</v>
      </c>
      <c r="BB4" s="12" t="s">
        <v>19</v>
      </c>
      <c r="BC4" s="12" t="s">
        <v>24</v>
      </c>
      <c r="BD4" s="12" t="s">
        <v>25</v>
      </c>
      <c r="BE4" s="15"/>
      <c r="BF4" s="15"/>
      <c r="BG4" s="15"/>
      <c r="BH4" s="15"/>
      <c r="BI4" s="15"/>
      <c r="BJ4" s="15"/>
      <c r="BK4" s="15"/>
    </row>
    <row r="5" spans="1:56" ht="12.75">
      <c r="A5" s="17" t="s">
        <v>84</v>
      </c>
      <c r="B5" s="18">
        <f>B9+B26</f>
        <v>25432069</v>
      </c>
      <c r="C5" s="19">
        <f>D5/B5</f>
        <v>1.2070220476359985</v>
      </c>
      <c r="D5" s="18">
        <f>D9+D26</f>
        <v>30697068</v>
      </c>
      <c r="E5" s="19">
        <f>F5/D5</f>
        <v>1.0726949883291785</v>
      </c>
      <c r="F5" s="18">
        <f>F9+F26</f>
        <v>32928591</v>
      </c>
      <c r="G5" s="19">
        <f>H5/F5</f>
        <v>1.0663323553686217</v>
      </c>
      <c r="H5" s="18">
        <f>H9+H26</f>
        <v>35112822</v>
      </c>
      <c r="I5" s="18">
        <f>I9+I26</f>
        <v>20578361</v>
      </c>
      <c r="J5" s="20">
        <f>J9+J26</f>
        <v>137972879</v>
      </c>
      <c r="K5" s="18">
        <f>K9+K26</f>
        <v>5860724</v>
      </c>
      <c r="L5" s="19">
        <f>M5/K5</f>
        <v>0.8746907378678812</v>
      </c>
      <c r="M5" s="18">
        <f>M9+M26</f>
        <v>5126321</v>
      </c>
      <c r="N5" s="19">
        <f>O5/M5</f>
        <v>1.1763391328791155</v>
      </c>
      <c r="O5" s="18">
        <f>O9+O26</f>
        <v>6030292</v>
      </c>
      <c r="P5" s="19">
        <f>Q5/O5</f>
        <v>1.2261693131941207</v>
      </c>
      <c r="Q5" s="18">
        <f>Q9+Q26</f>
        <v>7394159</v>
      </c>
      <c r="R5" s="18">
        <f>R9+R26</f>
        <v>3744195</v>
      </c>
      <c r="S5" s="20">
        <f>S9+S26</f>
        <v>27504490</v>
      </c>
      <c r="T5" s="18">
        <f>T9+T26</f>
        <v>3334374</v>
      </c>
      <c r="U5" s="19">
        <f>V5/T5</f>
        <v>1.04360398683531</v>
      </c>
      <c r="V5" s="18">
        <f>V9+V26</f>
        <v>3479766</v>
      </c>
      <c r="W5" s="19">
        <f>X5/V5</f>
        <v>0.9389099726820711</v>
      </c>
      <c r="X5" s="18">
        <f>X9+X26</f>
        <v>3267187</v>
      </c>
      <c r="Y5" s="19">
        <f>Z5/X5</f>
        <v>1.1696897055479225</v>
      </c>
      <c r="Z5" s="18">
        <f>Z9+Z26</f>
        <v>3821595</v>
      </c>
      <c r="AA5" s="18">
        <f>AA9+AA26</f>
        <v>2061444</v>
      </c>
      <c r="AB5" s="20">
        <f>AB9+AB26</f>
        <v>15697393</v>
      </c>
      <c r="AC5" s="18">
        <f>AC9+AC26</f>
        <v>2832443</v>
      </c>
      <c r="AD5" s="19">
        <f>AE5/AC5</f>
        <v>1.0416093104080117</v>
      </c>
      <c r="AE5" s="18">
        <f>AE9+AE26</f>
        <v>2950299</v>
      </c>
      <c r="AF5" s="19">
        <f>AG5/AE5</f>
        <v>0.7859921994347013</v>
      </c>
      <c r="AG5" s="18">
        <f>AG9+AG26</f>
        <v>2318912</v>
      </c>
      <c r="AH5" s="19">
        <f>AI5/AG5</f>
        <v>1.1730264020368173</v>
      </c>
      <c r="AI5" s="18">
        <f>AI9+AI26</f>
        <v>2720145</v>
      </c>
      <c r="AJ5" s="18">
        <f>AJ9+AJ26</f>
        <v>1550609</v>
      </c>
      <c r="AK5" s="20">
        <f>AK9+AK26</f>
        <v>11907072</v>
      </c>
      <c r="AL5" s="18">
        <f>AL9+AL26</f>
        <v>3847635</v>
      </c>
      <c r="AM5" s="19">
        <f>AN5/AL5</f>
        <v>0.8967532003425481</v>
      </c>
      <c r="AN5" s="18">
        <f>AN9+AN26</f>
        <v>3450379</v>
      </c>
      <c r="AO5" s="19">
        <f>AP5/AN5</f>
        <v>0.9265738633350133</v>
      </c>
      <c r="AP5" s="18">
        <f>AP9+AP26</f>
        <v>3197031</v>
      </c>
      <c r="AQ5" s="19">
        <f>AR5/AP5</f>
        <v>1.0227160762595044</v>
      </c>
      <c r="AR5" s="18">
        <f>AR9+AR26</f>
        <v>3269655</v>
      </c>
      <c r="AS5" s="18">
        <f>AS9+AS26</f>
        <v>1765798</v>
      </c>
      <c r="AT5" s="20">
        <f>AT9+AT26</f>
        <v>15232575</v>
      </c>
      <c r="AU5" s="18">
        <f>AU9+AU26</f>
        <v>4109393</v>
      </c>
      <c r="AV5" s="18">
        <f>AV9+AV26</f>
        <v>45423638</v>
      </c>
      <c r="AW5" s="19">
        <f aca="true" t="shared" si="0" ref="AW5:AW10">AX5/AV5</f>
        <v>1.0061684843472907</v>
      </c>
      <c r="AX5" s="18">
        <f>AX9+AX26</f>
        <v>45703833</v>
      </c>
      <c r="AY5" s="19">
        <f aca="true" t="shared" si="1" ref="AY5:AY10">AZ5/AX5</f>
        <v>1.0445953843739977</v>
      </c>
      <c r="AZ5" s="18">
        <f>AZ9+AZ26</f>
        <v>47742013</v>
      </c>
      <c r="BA5" s="19">
        <f>BB5/AZ5</f>
        <v>1.0958560963904056</v>
      </c>
      <c r="BB5" s="18">
        <f>BB9+BB26</f>
        <v>52318376</v>
      </c>
      <c r="BC5" s="18">
        <f>BC9+BC26</f>
        <v>29700407</v>
      </c>
      <c r="BD5" s="20">
        <f>BD9+BD26</f>
        <v>212440802</v>
      </c>
    </row>
    <row r="6" spans="1:56" ht="12.75" hidden="1">
      <c r="A6" s="21" t="s">
        <v>26</v>
      </c>
      <c r="B6" s="18">
        <f>B5-B7-B8</f>
        <v>24882069</v>
      </c>
      <c r="C6" s="19">
        <f>D6/B6</f>
        <v>1.1612881951255742</v>
      </c>
      <c r="D6" s="18">
        <f>D5-D7-D8</f>
        <v>28895253</v>
      </c>
      <c r="E6" s="19">
        <f>F6/D6</f>
        <v>1.1252022607312004</v>
      </c>
      <c r="F6" s="18">
        <f>F5-F7-F8-F25</f>
        <v>32513004</v>
      </c>
      <c r="G6" s="19">
        <f>H6/F6</f>
        <v>1.0635263047364063</v>
      </c>
      <c r="H6" s="18">
        <f>H5-H7-H8-H25</f>
        <v>34578435</v>
      </c>
      <c r="I6" s="18">
        <f>I5-I7-I8-I25</f>
        <v>20554652</v>
      </c>
      <c r="J6" s="20">
        <f>J5-J7-J8-J25</f>
        <v>134647381</v>
      </c>
      <c r="K6" s="18">
        <f>K5-K7-K8</f>
        <v>5140724</v>
      </c>
      <c r="L6" s="19">
        <f>M6/K6</f>
        <v>0.9350455305517278</v>
      </c>
      <c r="M6" s="18">
        <f>M5-M7-M8</f>
        <v>4806811</v>
      </c>
      <c r="N6" s="19">
        <f>O6/M6</f>
        <v>1.244662833633359</v>
      </c>
      <c r="O6" s="18">
        <f>O5-O7-O8</f>
        <v>5982859</v>
      </c>
      <c r="P6" s="19">
        <f>Q6/O6</f>
        <v>1.1906645301184602</v>
      </c>
      <c r="Q6" s="18">
        <f>Q5-Q7-Q8-Q25</f>
        <v>7123578</v>
      </c>
      <c r="R6" s="18">
        <f>R5-R7-R8-R25</f>
        <v>3684526</v>
      </c>
      <c r="S6" s="20">
        <f>S5-S7</f>
        <v>26417547</v>
      </c>
      <c r="T6" s="18">
        <f>T5-T7-T8</f>
        <v>3334374</v>
      </c>
      <c r="U6" s="19">
        <f>V6/T6</f>
        <v>0.9782648857026837</v>
      </c>
      <c r="V6" s="18">
        <f>V5-V7-V8</f>
        <v>3261901</v>
      </c>
      <c r="W6" s="19">
        <f>X6/V6</f>
        <v>0.99208069159671</v>
      </c>
      <c r="X6" s="18">
        <f>X5-X7-X8</f>
        <v>3236069</v>
      </c>
      <c r="Y6" s="19">
        <f>Z6/X6</f>
        <v>1.180937427477597</v>
      </c>
      <c r="Z6" s="18">
        <f>Z5-Z7-Z8</f>
        <v>3821595</v>
      </c>
      <c r="AA6" s="18">
        <f>AA5-AA7-AA8</f>
        <v>2061444</v>
      </c>
      <c r="AB6" s="20">
        <f>AB5-AB7</f>
        <v>15448410</v>
      </c>
      <c r="AC6" s="18">
        <f>AC5-AC7-AC8</f>
        <v>2682443</v>
      </c>
      <c r="AD6" s="19">
        <f>AE6/AC6</f>
        <v>0.9824976709663542</v>
      </c>
      <c r="AE6" s="18">
        <f>AE5-AE7-AE8</f>
        <v>2635494</v>
      </c>
      <c r="AF6" s="19">
        <f>AG6/AE6</f>
        <v>0.8711387694299437</v>
      </c>
      <c r="AG6" s="18">
        <f>AG5-AG7-AG8</f>
        <v>2295881</v>
      </c>
      <c r="AH6" s="19">
        <f>AI6/AG6</f>
        <v>1.184793549839909</v>
      </c>
      <c r="AI6" s="18">
        <f>AI5-AI7-AI8</f>
        <v>2720145</v>
      </c>
      <c r="AJ6" s="18">
        <f>AJ5-AJ7-AJ8</f>
        <v>1550609</v>
      </c>
      <c r="AK6" s="20">
        <f>AK5-AK7-AK8</f>
        <v>11419236</v>
      </c>
      <c r="AL6" s="18">
        <f>AL5-AL7-AL8</f>
        <v>3847635</v>
      </c>
      <c r="AM6" s="19">
        <f>AN6/AL6</f>
        <v>0.8307542165512062</v>
      </c>
      <c r="AN6" s="18">
        <f>AN5-AN7-AN8</f>
        <v>3196439</v>
      </c>
      <c r="AO6" s="19">
        <f>AP6/AN6</f>
        <v>0.9916078486090303</v>
      </c>
      <c r="AP6" s="18">
        <f>AP5-AP7-AP8</f>
        <v>3169614</v>
      </c>
      <c r="AQ6" s="19">
        <f>AR6/AP6</f>
        <v>1.0315625183381951</v>
      </c>
      <c r="AR6" s="18">
        <f>AR5-AR7-AR8</f>
        <v>3269655</v>
      </c>
      <c r="AS6" s="18">
        <f>AS5-AS7-AS8</f>
        <v>1765798</v>
      </c>
      <c r="AT6" s="20">
        <f>AT5-AT7-AT8</f>
        <v>14951218</v>
      </c>
      <c r="AU6" s="18">
        <f>AU5-AU7-AU8</f>
        <v>4109393</v>
      </c>
      <c r="AV6" s="18">
        <f>AV5-AV7-AV8</f>
        <v>44003638</v>
      </c>
      <c r="AW6" s="19">
        <f t="shared" si="0"/>
        <v>0.9725536329518937</v>
      </c>
      <c r="AX6" s="18">
        <f>AX5-AX7-AX8</f>
        <v>42795898</v>
      </c>
      <c r="AY6" s="19">
        <f t="shared" si="1"/>
        <v>1.1062278211804317</v>
      </c>
      <c r="AZ6" s="18">
        <f>AZ5-AZ7-AZ8</f>
        <v>47342013</v>
      </c>
      <c r="BA6" s="19">
        <f>BB6/AZ6</f>
        <v>1.0966659993946604</v>
      </c>
      <c r="BB6" s="18">
        <f>BB5-BB7-BB8</f>
        <v>51918376</v>
      </c>
      <c r="BC6" s="18">
        <f>BC5-BC7-BC8</f>
        <v>29700407</v>
      </c>
      <c r="BD6" s="20">
        <f>BD5-BD7-BD8</f>
        <v>207312867</v>
      </c>
    </row>
    <row r="7" spans="1:63" s="31" customFormat="1" ht="12.75" hidden="1">
      <c r="A7" s="22" t="s">
        <v>27</v>
      </c>
      <c r="B7" s="23">
        <v>550000</v>
      </c>
      <c r="C7" s="24"/>
      <c r="D7" s="23">
        <v>1801815</v>
      </c>
      <c r="E7" s="24">
        <f>F7/D7</f>
        <v>0.15040445328737967</v>
      </c>
      <c r="F7" s="23">
        <v>271001</v>
      </c>
      <c r="G7" s="24">
        <f>H7/F7</f>
        <v>1.4760093136187689</v>
      </c>
      <c r="H7" s="23">
        <v>400000</v>
      </c>
      <c r="I7" s="23">
        <v>0</v>
      </c>
      <c r="J7" s="25">
        <f aca="true" t="shared" si="2" ref="J7:J25">B7+D7+F7+H7+I7</f>
        <v>3022816</v>
      </c>
      <c r="K7" s="23">
        <v>720000</v>
      </c>
      <c r="L7" s="24">
        <f>M7/K7</f>
        <v>0.4437638888888889</v>
      </c>
      <c r="M7" s="23">
        <v>319510</v>
      </c>
      <c r="N7" s="26">
        <f>O7/M7</f>
        <v>0.14845544740383712</v>
      </c>
      <c r="O7" s="23">
        <v>47433</v>
      </c>
      <c r="P7" s="26">
        <f>Q7/O7</f>
        <v>0</v>
      </c>
      <c r="Q7" s="23">
        <v>0</v>
      </c>
      <c r="R7" s="23"/>
      <c r="S7" s="27">
        <f aca="true" t="shared" si="3" ref="S7:S25">K7+M7+O7+Q7+R7</f>
        <v>1086943</v>
      </c>
      <c r="T7" s="23">
        <v>0</v>
      </c>
      <c r="U7" s="24"/>
      <c r="V7" s="23">
        <v>217865</v>
      </c>
      <c r="W7" s="24">
        <f>X7/V7</f>
        <v>0.1428315700089505</v>
      </c>
      <c r="X7" s="23">
        <v>31118</v>
      </c>
      <c r="Y7" s="24">
        <f>Z7/X7</f>
        <v>0</v>
      </c>
      <c r="Z7" s="23">
        <v>0</v>
      </c>
      <c r="AA7" s="23">
        <v>0</v>
      </c>
      <c r="AB7" s="25">
        <f aca="true" t="shared" si="4" ref="AB7:AB25">T7+V7+X7+Z7+AA7</f>
        <v>248983</v>
      </c>
      <c r="AC7" s="23">
        <v>0</v>
      </c>
      <c r="AD7" s="24"/>
      <c r="AE7" s="23">
        <v>186805</v>
      </c>
      <c r="AF7" s="24">
        <f>AG7/AE7</f>
        <v>0.12328899119402585</v>
      </c>
      <c r="AG7" s="23">
        <v>23031</v>
      </c>
      <c r="AH7" s="24">
        <f>AI7/AG7</f>
        <v>0</v>
      </c>
      <c r="AI7" s="23">
        <v>0</v>
      </c>
      <c r="AJ7" s="23">
        <v>0</v>
      </c>
      <c r="AK7" s="25">
        <f aca="true" t="shared" si="5" ref="AK7:AK25">AC7+AE7+AG7+AI7+AJ7</f>
        <v>209836</v>
      </c>
      <c r="AL7" s="23">
        <v>0</v>
      </c>
      <c r="AM7" s="24"/>
      <c r="AN7" s="23">
        <v>204005</v>
      </c>
      <c r="AO7" s="24">
        <f>AP7/AN7</f>
        <v>0.13439376485870444</v>
      </c>
      <c r="AP7" s="23">
        <v>27417</v>
      </c>
      <c r="AQ7" s="24">
        <f>AR7/AP7</f>
        <v>0</v>
      </c>
      <c r="AR7" s="23">
        <v>0</v>
      </c>
      <c r="AS7" s="23"/>
      <c r="AT7" s="25">
        <f aca="true" t="shared" si="6" ref="AT7:AT25">AL7+AN7+AP7+AR7+AS7</f>
        <v>231422</v>
      </c>
      <c r="AU7" s="23">
        <v>0</v>
      </c>
      <c r="AV7" s="28">
        <f>B7+K7+T7+AC7+AL7+AU7</f>
        <v>1270000</v>
      </c>
      <c r="AW7" s="29">
        <f t="shared" si="0"/>
        <v>2.1496062992125986</v>
      </c>
      <c r="AX7" s="30">
        <f>D7+M7+V7+AE7+AN7</f>
        <v>2730000</v>
      </c>
      <c r="AY7" s="29">
        <f t="shared" si="1"/>
        <v>0.14652014652014653</v>
      </c>
      <c r="AZ7" s="30">
        <f>F7+O7+X7+AG7+AP7</f>
        <v>400000</v>
      </c>
      <c r="BA7" s="29">
        <f>BB7/AZ7</f>
        <v>1</v>
      </c>
      <c r="BB7" s="30">
        <f aca="true" t="shared" si="7" ref="BB7:BC9">H7+Q7+Z7+AI7+AR7</f>
        <v>400000</v>
      </c>
      <c r="BC7" s="30">
        <f t="shared" si="7"/>
        <v>0</v>
      </c>
      <c r="BD7" s="27">
        <f>AV7+AX7+AZ7+BB7+BC7</f>
        <v>4800000</v>
      </c>
      <c r="BG7" s="32"/>
      <c r="BH7" s="32"/>
      <c r="BI7" s="32"/>
      <c r="BK7" s="32"/>
    </row>
    <row r="8" spans="1:63" s="31" customFormat="1" ht="12.75" hidden="1">
      <c r="A8" s="23" t="s">
        <v>28</v>
      </c>
      <c r="B8" s="23">
        <v>0</v>
      </c>
      <c r="C8" s="24"/>
      <c r="D8" s="23">
        <v>0</v>
      </c>
      <c r="E8" s="24"/>
      <c r="F8" s="23">
        <v>0</v>
      </c>
      <c r="G8" s="24"/>
      <c r="H8" s="23">
        <v>0</v>
      </c>
      <c r="I8" s="23">
        <v>0</v>
      </c>
      <c r="J8" s="25">
        <f t="shared" si="2"/>
        <v>0</v>
      </c>
      <c r="K8" s="23">
        <v>0</v>
      </c>
      <c r="L8" s="24"/>
      <c r="M8" s="23">
        <v>0</v>
      </c>
      <c r="N8" s="26"/>
      <c r="O8" s="23">
        <v>0</v>
      </c>
      <c r="P8" s="26"/>
      <c r="Q8" s="23">
        <v>0</v>
      </c>
      <c r="R8" s="23"/>
      <c r="S8" s="27">
        <f t="shared" si="3"/>
        <v>0</v>
      </c>
      <c r="T8" s="23">
        <v>0</v>
      </c>
      <c r="U8" s="24"/>
      <c r="V8" s="23">
        <v>0</v>
      </c>
      <c r="W8" s="24"/>
      <c r="X8" s="23">
        <v>0</v>
      </c>
      <c r="Y8" s="24"/>
      <c r="Z8" s="23">
        <v>0</v>
      </c>
      <c r="AA8" s="23">
        <v>0</v>
      </c>
      <c r="AB8" s="25">
        <f t="shared" si="4"/>
        <v>0</v>
      </c>
      <c r="AC8" s="23">
        <v>150000</v>
      </c>
      <c r="AD8" s="24"/>
      <c r="AE8" s="23">
        <v>128000</v>
      </c>
      <c r="AF8" s="24"/>
      <c r="AG8" s="23">
        <v>0</v>
      </c>
      <c r="AH8" s="24"/>
      <c r="AI8" s="23">
        <v>0</v>
      </c>
      <c r="AJ8" s="23">
        <v>0</v>
      </c>
      <c r="AK8" s="25">
        <f t="shared" si="5"/>
        <v>278000</v>
      </c>
      <c r="AL8" s="23">
        <v>0</v>
      </c>
      <c r="AM8" s="24"/>
      <c r="AN8" s="23">
        <v>49935</v>
      </c>
      <c r="AO8" s="24"/>
      <c r="AP8" s="23">
        <v>0</v>
      </c>
      <c r="AQ8" s="24"/>
      <c r="AR8" s="23">
        <v>0</v>
      </c>
      <c r="AS8" s="23"/>
      <c r="AT8" s="25">
        <f t="shared" si="6"/>
        <v>49935</v>
      </c>
      <c r="AU8" s="23">
        <v>0</v>
      </c>
      <c r="AV8" s="28">
        <f>B8+K8+T8+AC8+AL8+AU8</f>
        <v>150000</v>
      </c>
      <c r="AW8" s="29">
        <f t="shared" si="0"/>
        <v>1.1862333333333333</v>
      </c>
      <c r="AX8" s="30">
        <f>D8+M8+V8+AE8+AN8</f>
        <v>177935</v>
      </c>
      <c r="AY8" s="29">
        <f t="shared" si="1"/>
        <v>0</v>
      </c>
      <c r="AZ8" s="30">
        <f>F8+O8+X8+AG8+AP8</f>
        <v>0</v>
      </c>
      <c r="BA8" s="29"/>
      <c r="BB8" s="30">
        <f t="shared" si="7"/>
        <v>0</v>
      </c>
      <c r="BC8" s="30">
        <f t="shared" si="7"/>
        <v>0</v>
      </c>
      <c r="BD8" s="27">
        <f>AV8+AX8+AZ8+BB8+BC8</f>
        <v>327935</v>
      </c>
      <c r="BG8" s="32"/>
      <c r="BH8" s="32"/>
      <c r="BI8" s="32"/>
      <c r="BK8" s="32"/>
    </row>
    <row r="9" spans="1:63" s="36" customFormat="1" ht="12" customHeight="1">
      <c r="A9" s="22" t="s">
        <v>29</v>
      </c>
      <c r="B9" s="23">
        <v>24017221</v>
      </c>
      <c r="C9" s="24">
        <f>D9/B9</f>
        <v>1.2182757114155713</v>
      </c>
      <c r="D9" s="33">
        <v>29259597</v>
      </c>
      <c r="E9" s="24">
        <f>F9/D9</f>
        <v>1.0638379264075304</v>
      </c>
      <c r="F9" s="33">
        <v>31127469</v>
      </c>
      <c r="G9" s="24">
        <f>H9/F9</f>
        <v>1.0792764422960313</v>
      </c>
      <c r="H9" s="33">
        <v>33595144</v>
      </c>
      <c r="I9" s="33">
        <v>18558600</v>
      </c>
      <c r="J9" s="25">
        <f t="shared" si="2"/>
        <v>136558031</v>
      </c>
      <c r="K9" s="33">
        <v>5481007</v>
      </c>
      <c r="L9" s="24">
        <f>M9/K9</f>
        <v>0.899022570122607</v>
      </c>
      <c r="M9" s="33">
        <v>4927549</v>
      </c>
      <c r="N9" s="24">
        <f>O9/M9</f>
        <v>1.2124064113822106</v>
      </c>
      <c r="O9" s="33">
        <v>5974192</v>
      </c>
      <c r="P9" s="24">
        <f>Q9/O9</f>
        <v>1.216152075460581</v>
      </c>
      <c r="Q9" s="33">
        <v>7265526</v>
      </c>
      <c r="R9" s="33">
        <v>3476499</v>
      </c>
      <c r="S9" s="27">
        <f t="shared" si="3"/>
        <v>27124773</v>
      </c>
      <c r="T9" s="33">
        <v>3216797</v>
      </c>
      <c r="U9" s="24">
        <f>V9/T9</f>
        <v>1.0663529591702554</v>
      </c>
      <c r="V9" s="33">
        <v>3430241</v>
      </c>
      <c r="W9" s="24">
        <f>X9/V9</f>
        <v>0.939015655168252</v>
      </c>
      <c r="X9" s="33">
        <v>3221050</v>
      </c>
      <c r="Y9" s="24">
        <f>Z9/X9</f>
        <v>1.163657192530386</v>
      </c>
      <c r="Z9" s="33">
        <v>3748198</v>
      </c>
      <c r="AA9" s="33">
        <v>1973530</v>
      </c>
      <c r="AB9" s="25">
        <f t="shared" si="4"/>
        <v>15589816</v>
      </c>
      <c r="AC9" s="33">
        <v>2786606</v>
      </c>
      <c r="AD9" s="24">
        <f>AE9/AC9</f>
        <v>1.016062550644045</v>
      </c>
      <c r="AE9" s="33">
        <v>2831366</v>
      </c>
      <c r="AF9" s="24">
        <f>AG9/AE9</f>
        <v>0.7980819152310228</v>
      </c>
      <c r="AG9" s="33">
        <v>2259662</v>
      </c>
      <c r="AH9" s="24">
        <f>AI9/AG9</f>
        <v>1.158937929654966</v>
      </c>
      <c r="AI9" s="33">
        <v>2618808</v>
      </c>
      <c r="AJ9" s="33">
        <v>1364793</v>
      </c>
      <c r="AK9" s="25">
        <f t="shared" si="5"/>
        <v>11861235</v>
      </c>
      <c r="AL9" s="33">
        <v>3807512</v>
      </c>
      <c r="AM9" s="24">
        <f>AN9/AL9</f>
        <v>0.9044633345869953</v>
      </c>
      <c r="AN9" s="33">
        <v>3443755</v>
      </c>
      <c r="AO9" s="24">
        <f>AP9/AN9</f>
        <v>0.9006770226104935</v>
      </c>
      <c r="AP9" s="33">
        <v>3101711</v>
      </c>
      <c r="AQ9" s="24">
        <f>AR9/AP9</f>
        <v>1.028072892671174</v>
      </c>
      <c r="AR9" s="33">
        <v>3188785</v>
      </c>
      <c r="AS9" s="33">
        <v>1650689</v>
      </c>
      <c r="AT9" s="25">
        <f t="shared" si="6"/>
        <v>15192452</v>
      </c>
      <c r="AU9" s="23">
        <v>4074294</v>
      </c>
      <c r="AV9" s="22">
        <f>B9+K9+T9+AC9+AL9+AU9</f>
        <v>43383437</v>
      </c>
      <c r="AW9" s="29">
        <f t="shared" si="0"/>
        <v>1.011734224745725</v>
      </c>
      <c r="AX9" s="22">
        <f>D9+M9+V9+AE9+AN9</f>
        <v>43892508</v>
      </c>
      <c r="AY9" s="29">
        <f t="shared" si="1"/>
        <v>1.0408173531573999</v>
      </c>
      <c r="AZ9" s="22">
        <f>F9+O9+X9+AG9+AP9</f>
        <v>45684084</v>
      </c>
      <c r="BA9" s="29">
        <f>BB9/AZ9</f>
        <v>1.1035891843645151</v>
      </c>
      <c r="BB9" s="22">
        <f t="shared" si="7"/>
        <v>50416461</v>
      </c>
      <c r="BC9" s="22">
        <f t="shared" si="7"/>
        <v>27024111</v>
      </c>
      <c r="BD9" s="27">
        <f>AV9+AX9+AZ9+BB9+BC9</f>
        <v>210400601</v>
      </c>
      <c r="BE9" s="34"/>
      <c r="BF9" s="34"/>
      <c r="BG9" s="35"/>
      <c r="BH9" s="34"/>
      <c r="BI9" s="35"/>
      <c r="BJ9" s="34"/>
      <c r="BK9" s="34"/>
    </row>
    <row r="10" spans="1:56" s="39" customFormat="1" ht="9.75">
      <c r="A10" s="37" t="s">
        <v>30</v>
      </c>
      <c r="B10" s="38">
        <f>B9-B7-B8-B25</f>
        <v>23467221</v>
      </c>
      <c r="C10" s="24">
        <f>D10/B10</f>
        <v>1.1700482984329503</v>
      </c>
      <c r="D10" s="38">
        <f>D9-D7-D8-D25</f>
        <v>27457782</v>
      </c>
      <c r="E10" s="24">
        <f>F10/D10</f>
        <v>1.118512850018257</v>
      </c>
      <c r="F10" s="38">
        <f>F9-F7-F8-F25</f>
        <v>30711882</v>
      </c>
      <c r="G10" s="24">
        <f>H10/F10</f>
        <v>1.0764809854374928</v>
      </c>
      <c r="H10" s="38">
        <f>H9-H7-H8-H25</f>
        <v>33060757</v>
      </c>
      <c r="I10" s="38">
        <f>I9-I7-I8-I25</f>
        <v>18534891</v>
      </c>
      <c r="J10" s="25">
        <f t="shared" si="2"/>
        <v>133232533</v>
      </c>
      <c r="K10" s="38">
        <f>K9-K7-K8-K25</f>
        <v>4761007</v>
      </c>
      <c r="L10" s="24">
        <f>M10/K10</f>
        <v>0.9678706626560305</v>
      </c>
      <c r="M10" s="38">
        <f>M9-M7-M8-M25</f>
        <v>4608039</v>
      </c>
      <c r="N10" s="24">
        <f>O10/M10</f>
        <v>1.2861781334749989</v>
      </c>
      <c r="O10" s="38">
        <f>O9-O7-O8-O25</f>
        <v>5926759</v>
      </c>
      <c r="P10" s="24">
        <f>Q10/O10</f>
        <v>1.1802310503936468</v>
      </c>
      <c r="Q10" s="38">
        <f>Q9-Q7-Q8-Q25</f>
        <v>6994945</v>
      </c>
      <c r="R10" s="38">
        <f>R9-R7-R8-R25</f>
        <v>3416830</v>
      </c>
      <c r="S10" s="27">
        <f t="shared" si="3"/>
        <v>25707580</v>
      </c>
      <c r="T10" s="38">
        <f>T9-T7-T8-T25</f>
        <v>3216797</v>
      </c>
      <c r="U10" s="24">
        <f>V10/T10</f>
        <v>0.9986256515409583</v>
      </c>
      <c r="V10" s="38">
        <f>V9-V7-V8-V25</f>
        <v>3212376</v>
      </c>
      <c r="W10" s="24">
        <f>X10/V10</f>
        <v>0.9930132711737356</v>
      </c>
      <c r="X10" s="38">
        <f>X9-X7-X8-X25</f>
        <v>3189932</v>
      </c>
      <c r="Y10" s="24">
        <f>Z10/X10</f>
        <v>1.0860924308104374</v>
      </c>
      <c r="Z10" s="38">
        <f>Z9-Z7-Z8-Z25</f>
        <v>3464561</v>
      </c>
      <c r="AA10" s="38">
        <f>AA9-AA7-AA8-AA25</f>
        <v>1892536</v>
      </c>
      <c r="AB10" s="25">
        <f t="shared" si="4"/>
        <v>14976202</v>
      </c>
      <c r="AC10" s="38">
        <f>AC9-AC7-AC8-AC25</f>
        <v>2636606</v>
      </c>
      <c r="AD10" s="24">
        <f>AE10/AC10</f>
        <v>0.9544698752866374</v>
      </c>
      <c r="AE10" s="38">
        <f>AE9-AE7-AE8-AE25</f>
        <v>2516561</v>
      </c>
      <c r="AF10" s="24">
        <f>AG10/AE10</f>
        <v>0.888764866021527</v>
      </c>
      <c r="AG10" s="38">
        <f>AG9-AG7-AG8-AG25</f>
        <v>2236631</v>
      </c>
      <c r="AH10" s="24">
        <f>AI10/AG10</f>
        <v>1.101993131634141</v>
      </c>
      <c r="AI10" s="38">
        <f>AI9-AI7-AI8-AI25</f>
        <v>2464752</v>
      </c>
      <c r="AJ10" s="38">
        <f>AJ9-AJ7-AJ8-AJ25</f>
        <v>1291562</v>
      </c>
      <c r="AK10" s="25">
        <f t="shared" si="5"/>
        <v>11146112</v>
      </c>
      <c r="AL10" s="38">
        <f>AL9-AL7-AL8-AL25</f>
        <v>3807512</v>
      </c>
      <c r="AM10" s="24">
        <f>AN10/AL10</f>
        <v>0.8377688632366753</v>
      </c>
      <c r="AN10" s="38">
        <f>AN9-AN7-AN8-AN25</f>
        <v>3189815</v>
      </c>
      <c r="AO10" s="24">
        <f>AP10/AN10</f>
        <v>0.8754811799430374</v>
      </c>
      <c r="AP10" s="38">
        <f>AP9-AP7-AP8-AP25</f>
        <v>2792623</v>
      </c>
      <c r="AQ10" s="24">
        <f>AR10/AP10</f>
        <v>1.104971562577548</v>
      </c>
      <c r="AR10" s="38">
        <f>AR9-AR7-AR8-AR25</f>
        <v>3085769</v>
      </c>
      <c r="AS10" s="38">
        <f>AS9-AS7-AS8-AS25</f>
        <v>1538902</v>
      </c>
      <c r="AT10" s="25">
        <f t="shared" si="6"/>
        <v>14414621</v>
      </c>
      <c r="AU10" s="38">
        <f>AU9-AU7-AU8-AU25</f>
        <v>4074294</v>
      </c>
      <c r="AV10" s="38">
        <f>AV9-AV7-AV8-AV25</f>
        <v>41963437</v>
      </c>
      <c r="AW10" s="29">
        <f t="shared" si="0"/>
        <v>0.976673407376045</v>
      </c>
      <c r="AX10" s="38">
        <f>AX9-AX7-AX8-AX25</f>
        <v>40984573</v>
      </c>
      <c r="AY10" s="29">
        <f t="shared" si="1"/>
        <v>1.0945051690547074</v>
      </c>
      <c r="AZ10" s="38">
        <f>AZ9-AZ7-AZ8-AZ25</f>
        <v>44857827</v>
      </c>
      <c r="BA10" s="29">
        <f>BB10/AZ10</f>
        <v>1.0939179911679626</v>
      </c>
      <c r="BB10" s="38">
        <f>BB9-BB7-BB8-BB25</f>
        <v>49070784</v>
      </c>
      <c r="BC10" s="38">
        <f>BC9-BC7-BC8-BC25</f>
        <v>26674721</v>
      </c>
      <c r="BD10" s="27">
        <f>AV10+AX10+AZ10+BB10+BC10</f>
        <v>203551342</v>
      </c>
    </row>
    <row r="11" spans="1:63" ht="12.75">
      <c r="A11" s="40" t="s">
        <v>31</v>
      </c>
      <c r="B11" s="40"/>
      <c r="C11" s="24"/>
      <c r="D11" s="40"/>
      <c r="E11" s="24"/>
      <c r="F11" s="40"/>
      <c r="G11" s="24"/>
      <c r="H11" s="40"/>
      <c r="I11" s="40"/>
      <c r="J11" s="25">
        <f t="shared" si="2"/>
        <v>0</v>
      </c>
      <c r="K11" s="40"/>
      <c r="L11" s="24"/>
      <c r="M11" s="40"/>
      <c r="N11" s="24"/>
      <c r="O11" s="40"/>
      <c r="P11" s="24"/>
      <c r="Q11" s="40"/>
      <c r="R11" s="40"/>
      <c r="S11" s="27">
        <f t="shared" si="3"/>
        <v>0</v>
      </c>
      <c r="T11" s="40"/>
      <c r="U11" s="24"/>
      <c r="V11" s="40"/>
      <c r="W11" s="24"/>
      <c r="X11" s="40"/>
      <c r="Y11" s="24"/>
      <c r="Z11" s="40"/>
      <c r="AA11" s="40"/>
      <c r="AB11" s="25">
        <f t="shared" si="4"/>
        <v>0</v>
      </c>
      <c r="AC11" s="40"/>
      <c r="AD11" s="24"/>
      <c r="AE11" s="40"/>
      <c r="AF11" s="24"/>
      <c r="AG11" s="40"/>
      <c r="AH11" s="24"/>
      <c r="AI11" s="40"/>
      <c r="AJ11" s="40"/>
      <c r="AK11" s="25">
        <f t="shared" si="5"/>
        <v>0</v>
      </c>
      <c r="AL11" s="40"/>
      <c r="AM11" s="24"/>
      <c r="AN11" s="40"/>
      <c r="AO11" s="24"/>
      <c r="AP11" s="40"/>
      <c r="AQ11" s="24"/>
      <c r="AR11" s="40"/>
      <c r="AS11" s="40"/>
      <c r="AT11" s="25">
        <f t="shared" si="6"/>
        <v>0</v>
      </c>
      <c r="AU11" s="23"/>
      <c r="AV11" s="30"/>
      <c r="AW11" s="29"/>
      <c r="AX11" s="40"/>
      <c r="AY11" s="29"/>
      <c r="AZ11" s="40"/>
      <c r="BA11" s="29"/>
      <c r="BB11" s="40"/>
      <c r="BC11" s="40"/>
      <c r="BD11" s="27"/>
      <c r="BE11" s="40"/>
      <c r="BF11" s="40"/>
      <c r="BG11" s="41"/>
      <c r="BH11" s="40"/>
      <c r="BI11" s="41"/>
      <c r="BJ11" s="40"/>
      <c r="BK11" s="40"/>
    </row>
    <row r="12" spans="1:63" s="36" customFormat="1" ht="9.75">
      <c r="A12" s="34" t="s">
        <v>32</v>
      </c>
      <c r="B12" s="34">
        <v>12763022</v>
      </c>
      <c r="C12" s="24">
        <f>D12/B12</f>
        <v>1.2107731225410407</v>
      </c>
      <c r="D12" s="34">
        <v>15453124</v>
      </c>
      <c r="E12" s="24">
        <f>F12/D12</f>
        <v>1.1119913358619267</v>
      </c>
      <c r="F12" s="34">
        <v>17183740</v>
      </c>
      <c r="G12" s="24">
        <f>H12/F12</f>
        <v>1.1080792074367978</v>
      </c>
      <c r="H12" s="34">
        <v>19040945</v>
      </c>
      <c r="I12" s="34">
        <v>9714139</v>
      </c>
      <c r="J12" s="25">
        <f t="shared" si="2"/>
        <v>74154970</v>
      </c>
      <c r="K12" s="34">
        <v>5830517</v>
      </c>
      <c r="L12" s="24">
        <f>M12/K12</f>
        <v>1.0165372984934269</v>
      </c>
      <c r="M12" s="34">
        <v>5926938</v>
      </c>
      <c r="N12" s="24">
        <f>O12/M12</f>
        <v>1.215385414863459</v>
      </c>
      <c r="O12" s="34">
        <v>7203514</v>
      </c>
      <c r="P12" s="24">
        <f>Q12/O12</f>
        <v>1.0415415309805742</v>
      </c>
      <c r="Q12" s="34">
        <v>7502759</v>
      </c>
      <c r="R12" s="34">
        <v>4158269</v>
      </c>
      <c r="S12" s="27">
        <f t="shared" si="3"/>
        <v>30621997</v>
      </c>
      <c r="T12" s="34">
        <v>3684213</v>
      </c>
      <c r="U12" s="24">
        <f>V12/T12</f>
        <v>0.9308750606981735</v>
      </c>
      <c r="V12" s="34">
        <v>3429542</v>
      </c>
      <c r="W12" s="24">
        <f>X12/V12</f>
        <v>1.0043352727565371</v>
      </c>
      <c r="X12" s="34">
        <v>3444410</v>
      </c>
      <c r="Y12" s="24">
        <f>Z12/X12</f>
        <v>1.082278532462744</v>
      </c>
      <c r="Z12" s="34">
        <v>3727811</v>
      </c>
      <c r="AA12" s="34">
        <v>1936278</v>
      </c>
      <c r="AB12" s="25">
        <f t="shared" si="4"/>
        <v>16222254</v>
      </c>
      <c r="AC12" s="34">
        <v>2529747</v>
      </c>
      <c r="AD12" s="24">
        <f>AE12/AC12</f>
        <v>0.8867428244800765</v>
      </c>
      <c r="AE12" s="34">
        <v>2243235</v>
      </c>
      <c r="AF12" s="24">
        <f>AG12/AE12</f>
        <v>0.9149438199742782</v>
      </c>
      <c r="AG12" s="34">
        <v>2052434</v>
      </c>
      <c r="AH12" s="24">
        <f>AI12/AG12</f>
        <v>1.0986146204944958</v>
      </c>
      <c r="AI12" s="34">
        <v>2254834</v>
      </c>
      <c r="AJ12" s="34">
        <v>1166643</v>
      </c>
      <c r="AK12" s="25">
        <f t="shared" si="5"/>
        <v>10246893</v>
      </c>
      <c r="AL12" s="34">
        <v>1964425</v>
      </c>
      <c r="AM12" s="24">
        <f>AN12/AL12</f>
        <v>0.9778978581518765</v>
      </c>
      <c r="AN12" s="34">
        <v>1921007</v>
      </c>
      <c r="AO12" s="24">
        <f>AP12/AN12</f>
        <v>0.9746356988808473</v>
      </c>
      <c r="AP12" s="34">
        <v>1872282</v>
      </c>
      <c r="AQ12" s="24">
        <f>AR12/AP12</f>
        <v>1.1229083012067627</v>
      </c>
      <c r="AR12" s="34">
        <v>2102401</v>
      </c>
      <c r="AS12" s="34">
        <v>1073318</v>
      </c>
      <c r="AT12" s="25">
        <f t="shared" si="6"/>
        <v>8933433</v>
      </c>
      <c r="AU12" s="23">
        <v>1781010</v>
      </c>
      <c r="AV12" s="30">
        <f aca="true" t="shared" si="8" ref="AV12:AV17">B12+K12+T12+AC12+AL12+AU12</f>
        <v>28552934</v>
      </c>
      <c r="AW12" s="29">
        <f>AX12/AV12</f>
        <v>1.0147414622959587</v>
      </c>
      <c r="AX12" s="30">
        <f>D12+M12+V12+AE12+AN12</f>
        <v>28973846</v>
      </c>
      <c r="AY12" s="29">
        <f>AZ12/AX12</f>
        <v>1.0960360595552279</v>
      </c>
      <c r="AZ12" s="30">
        <f>F12+O12+X12+AG12+AP12</f>
        <v>31756380</v>
      </c>
      <c r="BA12" s="29">
        <f>BB12/AZ12</f>
        <v>1.090450170957773</v>
      </c>
      <c r="BB12" s="30">
        <f>H12+Q12+Z12+AI12+AR12</f>
        <v>34628750</v>
      </c>
      <c r="BC12" s="30">
        <f>I12+R12+AA12+AJ12+AS12</f>
        <v>18048647</v>
      </c>
      <c r="BD12" s="27">
        <f aca="true" t="shared" si="9" ref="BD12:BD25">AV12+AX12+AZ12+BB12+BC12</f>
        <v>141960557</v>
      </c>
      <c r="BE12" s="34"/>
      <c r="BF12" s="34"/>
      <c r="BG12" s="35"/>
      <c r="BH12" s="34"/>
      <c r="BI12" s="35"/>
      <c r="BJ12" s="34"/>
      <c r="BK12" s="34"/>
    </row>
    <row r="13" spans="1:63" s="36" customFormat="1" ht="9.75">
      <c r="A13" s="33" t="s">
        <v>33</v>
      </c>
      <c r="B13" s="33">
        <v>5183</v>
      </c>
      <c r="C13" s="24">
        <f>D13/B13</f>
        <v>0.8414045919351727</v>
      </c>
      <c r="D13" s="33">
        <v>4361</v>
      </c>
      <c r="E13" s="24">
        <f>F13/D13</f>
        <v>1.261637239165329</v>
      </c>
      <c r="F13" s="33">
        <v>5502</v>
      </c>
      <c r="G13" s="24">
        <f>H13/F13</f>
        <v>1.2455470737913485</v>
      </c>
      <c r="H13" s="33">
        <v>6853</v>
      </c>
      <c r="I13" s="33">
        <v>2071</v>
      </c>
      <c r="J13" s="25">
        <f t="shared" si="2"/>
        <v>23970</v>
      </c>
      <c r="K13" s="33">
        <v>0</v>
      </c>
      <c r="L13" s="24"/>
      <c r="M13" s="33">
        <v>0</v>
      </c>
      <c r="N13" s="24"/>
      <c r="O13" s="33">
        <v>0</v>
      </c>
      <c r="P13" s="24"/>
      <c r="Q13" s="33">
        <v>0</v>
      </c>
      <c r="R13" s="33">
        <v>0</v>
      </c>
      <c r="S13" s="27">
        <f t="shared" si="3"/>
        <v>0</v>
      </c>
      <c r="T13" s="33">
        <v>0</v>
      </c>
      <c r="U13" s="24"/>
      <c r="V13" s="33">
        <v>0</v>
      </c>
      <c r="W13" s="24"/>
      <c r="X13" s="33">
        <v>0</v>
      </c>
      <c r="Y13" s="24"/>
      <c r="Z13" s="33">
        <v>0</v>
      </c>
      <c r="AA13" s="33">
        <v>0</v>
      </c>
      <c r="AB13" s="25">
        <f t="shared" si="4"/>
        <v>0</v>
      </c>
      <c r="AC13" s="33">
        <v>0</v>
      </c>
      <c r="AD13" s="24"/>
      <c r="AE13" s="33">
        <v>0</v>
      </c>
      <c r="AF13" s="24"/>
      <c r="AG13" s="33">
        <v>0</v>
      </c>
      <c r="AH13" s="24"/>
      <c r="AI13" s="33">
        <v>0</v>
      </c>
      <c r="AJ13" s="33">
        <v>0</v>
      </c>
      <c r="AK13" s="25">
        <f t="shared" si="5"/>
        <v>0</v>
      </c>
      <c r="AL13" s="33">
        <v>0</v>
      </c>
      <c r="AM13" s="24"/>
      <c r="AN13" s="33">
        <v>0</v>
      </c>
      <c r="AO13" s="24"/>
      <c r="AP13" s="33">
        <v>0</v>
      </c>
      <c r="AQ13" s="24"/>
      <c r="AR13" s="33">
        <v>0</v>
      </c>
      <c r="AS13" s="33">
        <v>0</v>
      </c>
      <c r="AT13" s="25">
        <f t="shared" si="6"/>
        <v>0</v>
      </c>
      <c r="AU13" s="23">
        <v>0</v>
      </c>
      <c r="AV13" s="30">
        <f t="shared" si="8"/>
        <v>5183</v>
      </c>
      <c r="AW13" s="29">
        <f>AX13/AV13</f>
        <v>0.8414045919351727</v>
      </c>
      <c r="AX13" s="30">
        <f>D13+M13+V13+AE13+AN13</f>
        <v>4361</v>
      </c>
      <c r="AY13" s="29">
        <f>AZ13/AX13</f>
        <v>1.261637239165329</v>
      </c>
      <c r="AZ13" s="30">
        <f>F13+O13+X13+AG13+AP13</f>
        <v>5502</v>
      </c>
      <c r="BA13" s="29">
        <f>BB13/AZ13</f>
        <v>1.2455470737913485</v>
      </c>
      <c r="BB13" s="30">
        <f>H13+Q13+Z13+AI13+AR13</f>
        <v>6853</v>
      </c>
      <c r="BC13" s="30">
        <f>I13+R13+AA13+AJ13+AS13</f>
        <v>2071</v>
      </c>
      <c r="BD13" s="27">
        <f t="shared" si="9"/>
        <v>23970</v>
      </c>
      <c r="BE13" s="33"/>
      <c r="BF13" s="33"/>
      <c r="BG13" s="42"/>
      <c r="BH13" s="33"/>
      <c r="BI13" s="42"/>
      <c r="BJ13" s="33"/>
      <c r="BK13" s="33"/>
    </row>
    <row r="14" spans="1:63" s="36" customFormat="1" ht="9.75" hidden="1">
      <c r="A14" s="43" t="s">
        <v>34</v>
      </c>
      <c r="B14" s="33"/>
      <c r="C14" s="24"/>
      <c r="D14" s="33"/>
      <c r="E14" s="24"/>
      <c r="F14" s="33"/>
      <c r="G14" s="24"/>
      <c r="H14" s="33"/>
      <c r="I14" s="33"/>
      <c r="J14" s="25">
        <f t="shared" si="2"/>
        <v>0</v>
      </c>
      <c r="K14" s="33"/>
      <c r="L14" s="24"/>
      <c r="M14" s="33"/>
      <c r="N14" s="24"/>
      <c r="O14" s="33"/>
      <c r="P14" s="24"/>
      <c r="Q14" s="33"/>
      <c r="R14" s="33"/>
      <c r="S14" s="27">
        <f t="shared" si="3"/>
        <v>0</v>
      </c>
      <c r="T14" s="33"/>
      <c r="U14" s="24"/>
      <c r="V14" s="33"/>
      <c r="W14" s="24"/>
      <c r="X14" s="33"/>
      <c r="Y14" s="24"/>
      <c r="Z14" s="33"/>
      <c r="AA14" s="33"/>
      <c r="AB14" s="25">
        <f t="shared" si="4"/>
        <v>0</v>
      </c>
      <c r="AC14" s="33"/>
      <c r="AD14" s="24"/>
      <c r="AE14" s="33"/>
      <c r="AF14" s="24"/>
      <c r="AG14" s="33"/>
      <c r="AH14" s="24"/>
      <c r="AI14" s="33"/>
      <c r="AJ14" s="33"/>
      <c r="AK14" s="25">
        <f t="shared" si="5"/>
        <v>0</v>
      </c>
      <c r="AL14" s="33"/>
      <c r="AM14" s="24"/>
      <c r="AN14" s="33"/>
      <c r="AO14" s="24"/>
      <c r="AP14" s="33"/>
      <c r="AQ14" s="24"/>
      <c r="AR14" s="33"/>
      <c r="AS14" s="33"/>
      <c r="AT14" s="25">
        <f t="shared" si="6"/>
        <v>0</v>
      </c>
      <c r="AU14" s="23">
        <v>0</v>
      </c>
      <c r="AV14" s="30">
        <f t="shared" si="8"/>
        <v>0</v>
      </c>
      <c r="AW14" s="29"/>
      <c r="AX14" s="30"/>
      <c r="AY14" s="29"/>
      <c r="AZ14" s="30"/>
      <c r="BA14" s="29"/>
      <c r="BB14" s="30"/>
      <c r="BC14" s="30"/>
      <c r="BD14" s="27">
        <f t="shared" si="9"/>
        <v>0</v>
      </c>
      <c r="BE14" s="33"/>
      <c r="BF14" s="33"/>
      <c r="BG14" s="42"/>
      <c r="BH14" s="33"/>
      <c r="BI14" s="42"/>
      <c r="BJ14" s="33"/>
      <c r="BK14" s="33"/>
    </row>
    <row r="15" spans="1:63" s="36" customFormat="1" ht="9.75" hidden="1">
      <c r="A15" s="43" t="s">
        <v>35</v>
      </c>
      <c r="B15" s="33"/>
      <c r="C15" s="24"/>
      <c r="D15" s="33"/>
      <c r="E15" s="24"/>
      <c r="F15" s="33"/>
      <c r="G15" s="24"/>
      <c r="H15" s="33"/>
      <c r="I15" s="33"/>
      <c r="J15" s="25">
        <f t="shared" si="2"/>
        <v>0</v>
      </c>
      <c r="K15" s="33"/>
      <c r="L15" s="24"/>
      <c r="M15" s="33"/>
      <c r="N15" s="24"/>
      <c r="O15" s="33"/>
      <c r="P15" s="24"/>
      <c r="Q15" s="33"/>
      <c r="R15" s="33"/>
      <c r="S15" s="27">
        <f t="shared" si="3"/>
        <v>0</v>
      </c>
      <c r="T15" s="33"/>
      <c r="U15" s="24"/>
      <c r="V15" s="33"/>
      <c r="W15" s="24"/>
      <c r="X15" s="33"/>
      <c r="Y15" s="24"/>
      <c r="Z15" s="33"/>
      <c r="AA15" s="33"/>
      <c r="AB15" s="25">
        <f t="shared" si="4"/>
        <v>0</v>
      </c>
      <c r="AC15" s="33"/>
      <c r="AD15" s="24"/>
      <c r="AE15" s="33"/>
      <c r="AF15" s="24"/>
      <c r="AG15" s="33"/>
      <c r="AH15" s="24"/>
      <c r="AI15" s="33"/>
      <c r="AJ15" s="33"/>
      <c r="AK15" s="25">
        <f t="shared" si="5"/>
        <v>0</v>
      </c>
      <c r="AL15" s="33"/>
      <c r="AM15" s="24"/>
      <c r="AN15" s="33"/>
      <c r="AO15" s="24"/>
      <c r="AP15" s="33"/>
      <c r="AQ15" s="24"/>
      <c r="AR15" s="33"/>
      <c r="AS15" s="33"/>
      <c r="AT15" s="25">
        <f t="shared" si="6"/>
        <v>0</v>
      </c>
      <c r="AU15" s="23">
        <v>0</v>
      </c>
      <c r="AV15" s="30">
        <f t="shared" si="8"/>
        <v>0</v>
      </c>
      <c r="AW15" s="29"/>
      <c r="AX15" s="30"/>
      <c r="AY15" s="29"/>
      <c r="AZ15" s="30"/>
      <c r="BA15" s="29"/>
      <c r="BB15" s="30"/>
      <c r="BC15" s="30"/>
      <c r="BD15" s="27">
        <f t="shared" si="9"/>
        <v>0</v>
      </c>
      <c r="BE15" s="33"/>
      <c r="BF15" s="33"/>
      <c r="BG15" s="42"/>
      <c r="BH15" s="33"/>
      <c r="BI15" s="42"/>
      <c r="BJ15" s="33"/>
      <c r="BK15" s="33"/>
    </row>
    <row r="16" spans="1:63" s="36" customFormat="1" ht="9.75">
      <c r="A16" s="33" t="s">
        <v>36</v>
      </c>
      <c r="B16" s="33">
        <v>10351767</v>
      </c>
      <c r="C16" s="24">
        <f>D16/B16</f>
        <v>1.1309109836030893</v>
      </c>
      <c r="D16" s="33">
        <v>11706927</v>
      </c>
      <c r="E16" s="24">
        <f>F16/D16</f>
        <v>1.09233695571861</v>
      </c>
      <c r="F16" s="33">
        <v>12787909</v>
      </c>
      <c r="G16" s="24">
        <f>H16/F16</f>
        <v>1.048114042725828</v>
      </c>
      <c r="H16" s="33">
        <v>13403187</v>
      </c>
      <c r="I16" s="33">
        <v>7966310</v>
      </c>
      <c r="J16" s="25">
        <f t="shared" si="2"/>
        <v>56216100</v>
      </c>
      <c r="K16" s="33">
        <v>-1143294</v>
      </c>
      <c r="L16" s="24">
        <f>M16/K16</f>
        <v>1.1709385337454759</v>
      </c>
      <c r="M16" s="33">
        <v>-1338727</v>
      </c>
      <c r="N16" s="24">
        <f>O16/M16</f>
        <v>1.3149043830444893</v>
      </c>
      <c r="O16" s="33">
        <v>-1760298</v>
      </c>
      <c r="P16" s="24">
        <f>Q16/O16</f>
        <v>0.34539151893599834</v>
      </c>
      <c r="Q16" s="33">
        <v>-607992</v>
      </c>
      <c r="R16" s="33">
        <v>-751620</v>
      </c>
      <c r="S16" s="27">
        <f t="shared" si="3"/>
        <v>-5601931</v>
      </c>
      <c r="T16" s="33">
        <v>-507029</v>
      </c>
      <c r="U16" s="24">
        <f>V16/T16</f>
        <v>0.4930250537937672</v>
      </c>
      <c r="V16" s="33">
        <v>-249978</v>
      </c>
      <c r="W16" s="24">
        <f>X16/V16</f>
        <v>1.302738641000408</v>
      </c>
      <c r="X16" s="33">
        <v>-325656</v>
      </c>
      <c r="Y16" s="24">
        <f>Z16/X16</f>
        <v>0.9453748741002775</v>
      </c>
      <c r="Z16" s="33">
        <v>-307867</v>
      </c>
      <c r="AA16" s="33">
        <v>-58812</v>
      </c>
      <c r="AB16" s="25">
        <f t="shared" si="4"/>
        <v>-1449342</v>
      </c>
      <c r="AC16" s="33">
        <v>83874</v>
      </c>
      <c r="AD16" s="24">
        <f>AE16/AC16</f>
        <v>3.1366812122946324</v>
      </c>
      <c r="AE16" s="33">
        <v>263086</v>
      </c>
      <c r="AF16" s="24">
        <f>AG16/AE16</f>
        <v>0.5502231209566454</v>
      </c>
      <c r="AG16" s="33">
        <v>144756</v>
      </c>
      <c r="AH16" s="24">
        <f>AI16/AG16</f>
        <v>1.2816878056868108</v>
      </c>
      <c r="AI16" s="33">
        <v>185532</v>
      </c>
      <c r="AJ16" s="33">
        <v>111703</v>
      </c>
      <c r="AK16" s="25">
        <f t="shared" si="5"/>
        <v>788951</v>
      </c>
      <c r="AL16" s="33">
        <v>1832835</v>
      </c>
      <c r="AM16" s="24">
        <f>AN16/AL16</f>
        <v>0.684709207320899</v>
      </c>
      <c r="AN16" s="33">
        <v>1254959</v>
      </c>
      <c r="AO16" s="24">
        <f>AP16/AN16</f>
        <v>0.6982658397605022</v>
      </c>
      <c r="AP16" s="33">
        <v>876295</v>
      </c>
      <c r="AQ16" s="24">
        <f>AR16/AP16</f>
        <v>1.1053503671708729</v>
      </c>
      <c r="AR16" s="33">
        <v>968613</v>
      </c>
      <c r="AS16" s="33">
        <v>458226</v>
      </c>
      <c r="AT16" s="25">
        <f t="shared" si="6"/>
        <v>5390928</v>
      </c>
      <c r="AU16" s="23">
        <v>1453279</v>
      </c>
      <c r="AV16" s="30">
        <f t="shared" si="8"/>
        <v>12071432</v>
      </c>
      <c r="AW16" s="29">
        <f>AX16/AV16</f>
        <v>0.9639508386411819</v>
      </c>
      <c r="AX16" s="30">
        <f aca="true" t="shared" si="10" ref="AX16:AX27">D16+M16+V16+AE16+AN16</f>
        <v>11636267</v>
      </c>
      <c r="AY16" s="29">
        <f aca="true" t="shared" si="11" ref="AY16:AY23">AZ16/AX16</f>
        <v>1.0074541947172577</v>
      </c>
      <c r="AZ16" s="30">
        <f aca="true" t="shared" si="12" ref="AZ16:AZ35">F16+O16+X16+AG16+AP16</f>
        <v>11723006</v>
      </c>
      <c r="BA16" s="29">
        <f>BB16/AZ16</f>
        <v>1.1636497499020302</v>
      </c>
      <c r="BB16" s="30">
        <f aca="true" t="shared" si="13" ref="BB16:BB25">H16+Q16+Z16+AI16+AR16</f>
        <v>13641473</v>
      </c>
      <c r="BC16" s="30">
        <f aca="true" t="shared" si="14" ref="BC16:BC25">I16+R16+AA16+AJ16+AS16</f>
        <v>7725807</v>
      </c>
      <c r="BD16" s="27">
        <f t="shared" si="9"/>
        <v>56797985</v>
      </c>
      <c r="BE16" s="33"/>
      <c r="BF16" s="33"/>
      <c r="BG16" s="42"/>
      <c r="BH16" s="33"/>
      <c r="BI16" s="42"/>
      <c r="BJ16" s="33"/>
      <c r="BK16" s="33"/>
    </row>
    <row r="17" spans="1:63" s="36" customFormat="1" ht="9.75">
      <c r="A17" s="34" t="s">
        <v>27</v>
      </c>
      <c r="B17" s="33">
        <v>550000</v>
      </c>
      <c r="C17" s="24">
        <f>D17/B17</f>
        <v>3.276027272727273</v>
      </c>
      <c r="D17" s="33">
        <v>1801815</v>
      </c>
      <c r="E17" s="24">
        <f>F17/D17</f>
        <v>0.15040445328737967</v>
      </c>
      <c r="F17" s="33">
        <v>271001</v>
      </c>
      <c r="G17" s="24">
        <f>H17/F17</f>
        <v>1.4760093136187689</v>
      </c>
      <c r="H17" s="33">
        <v>400000</v>
      </c>
      <c r="I17" s="33">
        <v>0</v>
      </c>
      <c r="J17" s="25">
        <f t="shared" si="2"/>
        <v>3022816</v>
      </c>
      <c r="K17" s="33">
        <v>720000</v>
      </c>
      <c r="L17" s="24">
        <f>M17/K17</f>
        <v>0.4437638888888889</v>
      </c>
      <c r="M17" s="33">
        <v>319510</v>
      </c>
      <c r="N17" s="24">
        <f>O17/M17</f>
        <v>0.14845544740383712</v>
      </c>
      <c r="O17" s="33">
        <v>47433</v>
      </c>
      <c r="P17" s="24">
        <f>Q17/O17</f>
        <v>0</v>
      </c>
      <c r="Q17" s="33">
        <v>0</v>
      </c>
      <c r="R17" s="33">
        <v>0</v>
      </c>
      <c r="S17" s="27">
        <f t="shared" si="3"/>
        <v>1086943</v>
      </c>
      <c r="T17" s="33">
        <v>0</v>
      </c>
      <c r="U17" s="24"/>
      <c r="V17" s="33">
        <v>217865</v>
      </c>
      <c r="W17" s="24">
        <f>X17/V17</f>
        <v>0.1428315700089505</v>
      </c>
      <c r="X17" s="33">
        <v>31118</v>
      </c>
      <c r="Y17" s="24">
        <f>Z17/X17</f>
        <v>0</v>
      </c>
      <c r="Z17" s="33">
        <v>0</v>
      </c>
      <c r="AA17" s="33">
        <v>0</v>
      </c>
      <c r="AB17" s="25">
        <f t="shared" si="4"/>
        <v>248983</v>
      </c>
      <c r="AC17" s="33">
        <v>0</v>
      </c>
      <c r="AD17" s="24"/>
      <c r="AE17" s="33">
        <v>186805</v>
      </c>
      <c r="AF17" s="24">
        <f>AG17/AE17</f>
        <v>0.12328899119402585</v>
      </c>
      <c r="AG17" s="33">
        <v>23031</v>
      </c>
      <c r="AH17" s="24">
        <f>AI17/AG17</f>
        <v>0</v>
      </c>
      <c r="AI17" s="33">
        <v>0</v>
      </c>
      <c r="AJ17" s="33">
        <v>0</v>
      </c>
      <c r="AK17" s="25">
        <f t="shared" si="5"/>
        <v>209836</v>
      </c>
      <c r="AL17" s="33">
        <v>0</v>
      </c>
      <c r="AM17" s="24"/>
      <c r="AN17" s="33">
        <v>204005</v>
      </c>
      <c r="AO17" s="24">
        <f>AP17/AN17</f>
        <v>0.13439376485870444</v>
      </c>
      <c r="AP17" s="33">
        <v>27417</v>
      </c>
      <c r="AQ17" s="24">
        <f>AR17/AP17</f>
        <v>0</v>
      </c>
      <c r="AR17" s="33">
        <v>0</v>
      </c>
      <c r="AS17" s="33">
        <v>0</v>
      </c>
      <c r="AT17" s="25">
        <f t="shared" si="6"/>
        <v>231422</v>
      </c>
      <c r="AU17" s="23">
        <v>0</v>
      </c>
      <c r="AV17" s="30">
        <f t="shared" si="8"/>
        <v>1270000</v>
      </c>
      <c r="AW17" s="29">
        <f>AX17/AV17</f>
        <v>2.1496062992125986</v>
      </c>
      <c r="AX17" s="30">
        <f t="shared" si="10"/>
        <v>2730000</v>
      </c>
      <c r="AY17" s="29">
        <f t="shared" si="11"/>
        <v>0.14652014652014653</v>
      </c>
      <c r="AZ17" s="30">
        <f t="shared" si="12"/>
        <v>400000</v>
      </c>
      <c r="BA17" s="29">
        <f>BB17/AZ17</f>
        <v>1</v>
      </c>
      <c r="BB17" s="30">
        <f t="shared" si="13"/>
        <v>400000</v>
      </c>
      <c r="BC17" s="30">
        <f t="shared" si="14"/>
        <v>0</v>
      </c>
      <c r="BD17" s="27">
        <f t="shared" si="9"/>
        <v>4800000</v>
      </c>
      <c r="BE17" s="33"/>
      <c r="BF17" s="33"/>
      <c r="BG17" s="42"/>
      <c r="BH17" s="33"/>
      <c r="BI17" s="42"/>
      <c r="BJ17" s="33"/>
      <c r="BK17" s="33"/>
    </row>
    <row r="18" spans="1:63" s="36" customFormat="1" ht="9.75">
      <c r="A18" s="33" t="s">
        <v>28</v>
      </c>
      <c r="B18" s="33">
        <v>0</v>
      </c>
      <c r="C18" s="24"/>
      <c r="D18" s="33">
        <v>0</v>
      </c>
      <c r="E18" s="24">
        <v>0</v>
      </c>
      <c r="F18" s="33">
        <v>0</v>
      </c>
      <c r="G18" s="24"/>
      <c r="H18" s="33">
        <v>0</v>
      </c>
      <c r="I18" s="33">
        <v>0</v>
      </c>
      <c r="J18" s="25">
        <f t="shared" si="2"/>
        <v>0</v>
      </c>
      <c r="K18" s="33">
        <v>0</v>
      </c>
      <c r="L18" s="24"/>
      <c r="M18" s="33">
        <v>0</v>
      </c>
      <c r="N18" s="24"/>
      <c r="O18" s="33">
        <v>0</v>
      </c>
      <c r="P18" s="24"/>
      <c r="Q18" s="33">
        <v>0</v>
      </c>
      <c r="R18" s="33">
        <v>0</v>
      </c>
      <c r="S18" s="27">
        <f t="shared" si="3"/>
        <v>0</v>
      </c>
      <c r="T18" s="33">
        <v>0</v>
      </c>
      <c r="U18" s="24"/>
      <c r="V18" s="33">
        <v>0</v>
      </c>
      <c r="W18" s="24"/>
      <c r="X18" s="33">
        <v>0</v>
      </c>
      <c r="Y18" s="24"/>
      <c r="Z18" s="33">
        <v>0</v>
      </c>
      <c r="AA18" s="33">
        <v>0</v>
      </c>
      <c r="AB18" s="25">
        <f t="shared" si="4"/>
        <v>0</v>
      </c>
      <c r="AC18" s="33">
        <v>150000</v>
      </c>
      <c r="AD18" s="24"/>
      <c r="AE18" s="33">
        <v>128000</v>
      </c>
      <c r="AF18" s="24"/>
      <c r="AG18" s="33">
        <v>0</v>
      </c>
      <c r="AH18" s="24"/>
      <c r="AI18" s="33">
        <v>0</v>
      </c>
      <c r="AJ18" s="33">
        <v>0</v>
      </c>
      <c r="AK18" s="25">
        <f t="shared" si="5"/>
        <v>278000</v>
      </c>
      <c r="AL18" s="33">
        <v>0</v>
      </c>
      <c r="AM18" s="24"/>
      <c r="AN18" s="33">
        <v>49935</v>
      </c>
      <c r="AO18" s="24"/>
      <c r="AP18" s="33">
        <v>0</v>
      </c>
      <c r="AQ18" s="24"/>
      <c r="AR18" s="33">
        <v>0</v>
      </c>
      <c r="AS18" s="33">
        <v>0</v>
      </c>
      <c r="AT18" s="25">
        <f t="shared" si="6"/>
        <v>49935</v>
      </c>
      <c r="AU18" s="23">
        <v>840000</v>
      </c>
      <c r="AV18" s="30">
        <v>150000</v>
      </c>
      <c r="AW18" s="29">
        <f>AX18/AV18</f>
        <v>1.1862333333333333</v>
      </c>
      <c r="AX18" s="30">
        <f t="shared" si="10"/>
        <v>177935</v>
      </c>
      <c r="AY18" s="29">
        <f t="shared" si="11"/>
        <v>0</v>
      </c>
      <c r="AZ18" s="30">
        <f t="shared" si="12"/>
        <v>0</v>
      </c>
      <c r="BA18" s="29"/>
      <c r="BB18" s="30">
        <f t="shared" si="13"/>
        <v>0</v>
      </c>
      <c r="BC18" s="30">
        <f t="shared" si="14"/>
        <v>0</v>
      </c>
      <c r="BD18" s="27">
        <f t="shared" si="9"/>
        <v>327935</v>
      </c>
      <c r="BE18" s="33"/>
      <c r="BF18" s="33"/>
      <c r="BG18" s="42"/>
      <c r="BH18" s="33"/>
      <c r="BI18" s="42"/>
      <c r="BJ18" s="33"/>
      <c r="BK18" s="33"/>
    </row>
    <row r="19" spans="1:63" s="36" customFormat="1" ht="9.75" hidden="1">
      <c r="A19" s="33" t="s">
        <v>37</v>
      </c>
      <c r="B19" s="33">
        <v>0</v>
      </c>
      <c r="C19" s="24" t="e">
        <f>D19/B19</f>
        <v>#DIV/0!</v>
      </c>
      <c r="D19" s="33">
        <v>0</v>
      </c>
      <c r="E19" s="24" t="e">
        <f>F19/D19</f>
        <v>#DIV/0!</v>
      </c>
      <c r="F19" s="33">
        <v>0</v>
      </c>
      <c r="G19" s="24" t="e">
        <f aca="true" t="shared" si="15" ref="G19:G35">H19/F19</f>
        <v>#DIV/0!</v>
      </c>
      <c r="H19" s="33"/>
      <c r="I19" s="33"/>
      <c r="J19" s="25">
        <f t="shared" si="2"/>
        <v>0</v>
      </c>
      <c r="K19" s="33">
        <v>0</v>
      </c>
      <c r="L19" s="24">
        <v>0</v>
      </c>
      <c r="M19" s="33">
        <v>0</v>
      </c>
      <c r="N19" s="24">
        <v>0</v>
      </c>
      <c r="O19" s="33">
        <v>0</v>
      </c>
      <c r="P19" s="24" t="e">
        <f aca="true" t="shared" si="16" ref="P19:P24">Q19/O19</f>
        <v>#DIV/0!</v>
      </c>
      <c r="Q19" s="33"/>
      <c r="R19" s="33"/>
      <c r="S19" s="27">
        <f t="shared" si="3"/>
        <v>0</v>
      </c>
      <c r="T19" s="33">
        <v>0</v>
      </c>
      <c r="U19" s="24" t="e">
        <f>V19/T19</f>
        <v>#DIV/0!</v>
      </c>
      <c r="V19" s="33">
        <v>0</v>
      </c>
      <c r="W19" s="24" t="e">
        <f>X19/V19</f>
        <v>#DIV/0!</v>
      </c>
      <c r="X19" s="33">
        <v>0</v>
      </c>
      <c r="Y19" s="24" t="e">
        <f aca="true" t="shared" si="17" ref="Y19:Y24">Z19/X19</f>
        <v>#DIV/0!</v>
      </c>
      <c r="Z19" s="33"/>
      <c r="AA19" s="33"/>
      <c r="AB19" s="25">
        <f t="shared" si="4"/>
        <v>0</v>
      </c>
      <c r="AC19" s="33">
        <v>0</v>
      </c>
      <c r="AD19" s="24" t="e">
        <f>AE19/AC19</f>
        <v>#DIV/0!</v>
      </c>
      <c r="AE19" s="33">
        <v>0</v>
      </c>
      <c r="AF19" s="24" t="e">
        <f>AG19/AE19</f>
        <v>#DIV/0!</v>
      </c>
      <c r="AG19" s="33">
        <v>0</v>
      </c>
      <c r="AH19" s="24" t="e">
        <f aca="true" t="shared" si="18" ref="AH19:AH24">AI19/AG19</f>
        <v>#DIV/0!</v>
      </c>
      <c r="AI19" s="33"/>
      <c r="AJ19" s="33"/>
      <c r="AK19" s="25">
        <f t="shared" si="5"/>
        <v>0</v>
      </c>
      <c r="AL19" s="33">
        <v>0</v>
      </c>
      <c r="AM19" s="24" t="e">
        <f>AN19/AL19</f>
        <v>#DIV/0!</v>
      </c>
      <c r="AN19" s="33">
        <v>0</v>
      </c>
      <c r="AO19" s="24" t="e">
        <f>AP19/AN19</f>
        <v>#DIV/0!</v>
      </c>
      <c r="AP19" s="33">
        <v>0</v>
      </c>
      <c r="AQ19" s="24" t="e">
        <f aca="true" t="shared" si="19" ref="AQ19:AQ33">AR19/AP19</f>
        <v>#DIV/0!</v>
      </c>
      <c r="AR19" s="33"/>
      <c r="AS19" s="33"/>
      <c r="AT19" s="25">
        <f t="shared" si="6"/>
        <v>0</v>
      </c>
      <c r="AU19" s="23"/>
      <c r="AV19" s="30">
        <f aca="true" t="shared" si="20" ref="AV19:AV25">B19+K19+T19+AC19+AL19+AU19</f>
        <v>0</v>
      </c>
      <c r="AW19" s="29" t="e">
        <f>AX19/AV19</f>
        <v>#DIV/0!</v>
      </c>
      <c r="AX19" s="30">
        <f t="shared" si="10"/>
        <v>0</v>
      </c>
      <c r="AY19" s="29" t="e">
        <f t="shared" si="11"/>
        <v>#DIV/0!</v>
      </c>
      <c r="AZ19" s="30">
        <f t="shared" si="12"/>
        <v>0</v>
      </c>
      <c r="BA19" s="29" t="e">
        <f aca="true" t="shared" si="21" ref="BA19:BA33">BB19/AZ19</f>
        <v>#DIV/0!</v>
      </c>
      <c r="BB19" s="30">
        <f t="shared" si="13"/>
        <v>0</v>
      </c>
      <c r="BC19" s="30">
        <f t="shared" si="14"/>
        <v>0</v>
      </c>
      <c r="BD19" s="27">
        <f t="shared" si="9"/>
        <v>0</v>
      </c>
      <c r="BE19" s="33"/>
      <c r="BF19" s="33"/>
      <c r="BG19" s="42"/>
      <c r="BH19" s="33"/>
      <c r="BI19" s="42"/>
      <c r="BJ19" s="33"/>
      <c r="BK19" s="33"/>
    </row>
    <row r="20" spans="1:63" s="36" customFormat="1" ht="9.75">
      <c r="A20" s="34" t="s">
        <v>38</v>
      </c>
      <c r="B20" s="33">
        <v>347249</v>
      </c>
      <c r="C20" s="24">
        <f>D20/B20</f>
        <v>0.8448404459048118</v>
      </c>
      <c r="D20" s="33">
        <v>293370</v>
      </c>
      <c r="E20" s="24">
        <f>F20/D20</f>
        <v>0.8839588233289021</v>
      </c>
      <c r="F20" s="34">
        <v>259327</v>
      </c>
      <c r="G20" s="24">
        <f t="shared" si="15"/>
        <v>1.9615234819359342</v>
      </c>
      <c r="H20" s="34">
        <v>508676</v>
      </c>
      <c r="I20" s="34">
        <v>148871</v>
      </c>
      <c r="J20" s="25">
        <f t="shared" si="2"/>
        <v>1557493</v>
      </c>
      <c r="K20" s="33">
        <v>73784</v>
      </c>
      <c r="L20" s="24">
        <f>M20/K20</f>
        <v>0.26873034804293616</v>
      </c>
      <c r="M20" s="33">
        <v>19828</v>
      </c>
      <c r="N20" s="24">
        <f>O20/M20</f>
        <v>20.3299374621747</v>
      </c>
      <c r="O20" s="33">
        <v>403102</v>
      </c>
      <c r="P20" s="24">
        <f t="shared" si="16"/>
        <v>0.10002679222628516</v>
      </c>
      <c r="Q20" s="33">
        <v>40321</v>
      </c>
      <c r="R20" s="33">
        <v>10181</v>
      </c>
      <c r="S20" s="27">
        <f t="shared" si="3"/>
        <v>547216</v>
      </c>
      <c r="T20" s="33">
        <v>39613</v>
      </c>
      <c r="U20" s="24">
        <f>V20/T20</f>
        <v>0.8283139373438013</v>
      </c>
      <c r="V20" s="33">
        <v>32812</v>
      </c>
      <c r="W20" s="24">
        <f>X20/V20</f>
        <v>0.7377179080824089</v>
      </c>
      <c r="X20" s="33">
        <v>24206</v>
      </c>
      <c r="Y20" s="24">
        <f t="shared" si="17"/>
        <v>1.3860613071139387</v>
      </c>
      <c r="Z20" s="33">
        <v>33551</v>
      </c>
      <c r="AA20" s="33">
        <v>15289</v>
      </c>
      <c r="AB20" s="25">
        <f t="shared" si="4"/>
        <v>145471</v>
      </c>
      <c r="AC20" s="33">
        <v>22985</v>
      </c>
      <c r="AD20" s="24">
        <f>AE20/AC20</f>
        <v>0.44324559495323035</v>
      </c>
      <c r="AE20" s="33">
        <v>10188</v>
      </c>
      <c r="AF20" s="24">
        <f>AG20/AE20</f>
        <v>2.2110325873576757</v>
      </c>
      <c r="AG20" s="33">
        <v>22526</v>
      </c>
      <c r="AH20" s="24">
        <f t="shared" si="18"/>
        <v>1.0236171535114977</v>
      </c>
      <c r="AI20" s="33">
        <v>23058</v>
      </c>
      <c r="AJ20" s="33">
        <v>13603</v>
      </c>
      <c r="AK20" s="25">
        <f t="shared" si="5"/>
        <v>92360</v>
      </c>
      <c r="AL20" s="33">
        <v>10252</v>
      </c>
      <c r="AM20" s="24">
        <f>AN20/AL20</f>
        <v>1.3508583690987124</v>
      </c>
      <c r="AN20" s="33">
        <v>13849</v>
      </c>
      <c r="AO20" s="24">
        <f>AP20/AN20</f>
        <v>0.9976893638529858</v>
      </c>
      <c r="AP20" s="33">
        <v>13817</v>
      </c>
      <c r="AQ20" s="24">
        <f t="shared" si="19"/>
        <v>0.9567199826300934</v>
      </c>
      <c r="AR20" s="33">
        <v>13219</v>
      </c>
      <c r="AS20" s="33">
        <v>7358</v>
      </c>
      <c r="AT20" s="25">
        <f t="shared" si="6"/>
        <v>58495</v>
      </c>
      <c r="AU20" s="23">
        <v>5</v>
      </c>
      <c r="AV20" s="30">
        <f t="shared" si="20"/>
        <v>493888</v>
      </c>
      <c r="AW20" s="29">
        <f>AX20/AV20</f>
        <v>0.7492528670467798</v>
      </c>
      <c r="AX20" s="30">
        <f t="shared" si="10"/>
        <v>370047</v>
      </c>
      <c r="AY20" s="29">
        <f t="shared" si="11"/>
        <v>1.953746415995806</v>
      </c>
      <c r="AZ20" s="30">
        <f t="shared" si="12"/>
        <v>722978</v>
      </c>
      <c r="BA20" s="29">
        <f t="shared" si="21"/>
        <v>0.8559389082378717</v>
      </c>
      <c r="BB20" s="30">
        <f t="shared" si="13"/>
        <v>618825</v>
      </c>
      <c r="BC20" s="30">
        <f t="shared" si="14"/>
        <v>195302</v>
      </c>
      <c r="BD20" s="27">
        <f t="shared" si="9"/>
        <v>2401040</v>
      </c>
      <c r="BE20" s="33"/>
      <c r="BF20" s="33"/>
      <c r="BG20" s="42"/>
      <c r="BH20" s="33"/>
      <c r="BI20" s="42"/>
      <c r="BJ20" s="33"/>
      <c r="BK20" s="33"/>
    </row>
    <row r="21" spans="1:63" s="36" customFormat="1" ht="9.75" hidden="1">
      <c r="A21" s="44" t="s">
        <v>39</v>
      </c>
      <c r="B21" s="33"/>
      <c r="C21" s="24">
        <v>0</v>
      </c>
      <c r="D21" s="33">
        <v>27225</v>
      </c>
      <c r="E21" s="24">
        <f>F21/D21</f>
        <v>0.33998163452708907</v>
      </c>
      <c r="F21" s="33">
        <v>9256</v>
      </c>
      <c r="G21" s="24">
        <f t="shared" si="15"/>
        <v>0</v>
      </c>
      <c r="H21" s="33"/>
      <c r="I21" s="33"/>
      <c r="J21" s="25">
        <f t="shared" si="2"/>
        <v>36481</v>
      </c>
      <c r="K21" s="33"/>
      <c r="L21" s="24">
        <v>0</v>
      </c>
      <c r="M21" s="33">
        <v>0</v>
      </c>
      <c r="N21" s="24">
        <v>0</v>
      </c>
      <c r="O21" s="33">
        <v>3827</v>
      </c>
      <c r="P21" s="24">
        <f t="shared" si="16"/>
        <v>0</v>
      </c>
      <c r="Q21" s="33"/>
      <c r="R21" s="33"/>
      <c r="S21" s="27">
        <f t="shared" si="3"/>
        <v>3827</v>
      </c>
      <c r="T21" s="33"/>
      <c r="U21" s="24">
        <v>0</v>
      </c>
      <c r="V21" s="33">
        <v>0</v>
      </c>
      <c r="W21" s="24">
        <v>0</v>
      </c>
      <c r="X21" s="33">
        <v>1622</v>
      </c>
      <c r="Y21" s="24">
        <f t="shared" si="17"/>
        <v>0</v>
      </c>
      <c r="Z21" s="33"/>
      <c r="AA21" s="33"/>
      <c r="AB21" s="25">
        <f t="shared" si="4"/>
        <v>1622</v>
      </c>
      <c r="AC21" s="33"/>
      <c r="AD21" s="24">
        <v>0</v>
      </c>
      <c r="AE21" s="33">
        <v>0</v>
      </c>
      <c r="AF21" s="24">
        <v>0</v>
      </c>
      <c r="AG21" s="33">
        <v>1376</v>
      </c>
      <c r="AH21" s="24">
        <f t="shared" si="18"/>
        <v>0</v>
      </c>
      <c r="AI21" s="33"/>
      <c r="AJ21" s="33"/>
      <c r="AK21" s="25">
        <f t="shared" si="5"/>
        <v>1376</v>
      </c>
      <c r="AL21" s="33"/>
      <c r="AM21" s="24">
        <v>0</v>
      </c>
      <c r="AN21" s="33">
        <v>29</v>
      </c>
      <c r="AO21" s="24">
        <f>AP21/AN21</f>
        <v>57.93103448275862</v>
      </c>
      <c r="AP21" s="33">
        <v>1680</v>
      </c>
      <c r="AQ21" s="24">
        <f t="shared" si="19"/>
        <v>0</v>
      </c>
      <c r="AR21" s="33"/>
      <c r="AS21" s="33"/>
      <c r="AT21" s="25">
        <f t="shared" si="6"/>
        <v>1709</v>
      </c>
      <c r="AU21" s="23"/>
      <c r="AV21" s="30">
        <f t="shared" si="20"/>
        <v>0</v>
      </c>
      <c r="AW21" s="29">
        <v>0</v>
      </c>
      <c r="AX21" s="30">
        <f t="shared" si="10"/>
        <v>27254</v>
      </c>
      <c r="AY21" s="29">
        <f t="shared" si="11"/>
        <v>0.6516841564540985</v>
      </c>
      <c r="AZ21" s="30">
        <f t="shared" si="12"/>
        <v>17761</v>
      </c>
      <c r="BA21" s="29">
        <f t="shared" si="21"/>
        <v>0</v>
      </c>
      <c r="BB21" s="30">
        <f t="shared" si="13"/>
        <v>0</v>
      </c>
      <c r="BC21" s="30">
        <f t="shared" si="14"/>
        <v>0</v>
      </c>
      <c r="BD21" s="27">
        <f t="shared" si="9"/>
        <v>45015</v>
      </c>
      <c r="BE21" s="33"/>
      <c r="BF21" s="33"/>
      <c r="BG21" s="42"/>
      <c r="BH21" s="33"/>
      <c r="BI21" s="42"/>
      <c r="BJ21" s="33"/>
      <c r="BK21" s="33"/>
    </row>
    <row r="22" spans="1:63" s="36" customFormat="1" ht="9.75" hidden="1">
      <c r="A22" s="44" t="s">
        <v>40</v>
      </c>
      <c r="B22" s="33"/>
      <c r="C22" s="24">
        <v>0</v>
      </c>
      <c r="D22" s="33">
        <v>14033</v>
      </c>
      <c r="E22" s="24">
        <f>F22/D22</f>
        <v>0.2638067412527613</v>
      </c>
      <c r="F22" s="33">
        <v>3702</v>
      </c>
      <c r="G22" s="24">
        <f t="shared" si="15"/>
        <v>0</v>
      </c>
      <c r="H22" s="33"/>
      <c r="I22" s="33"/>
      <c r="J22" s="25">
        <f t="shared" si="2"/>
        <v>17735</v>
      </c>
      <c r="K22" s="33"/>
      <c r="L22" s="24">
        <v>0</v>
      </c>
      <c r="M22" s="33">
        <v>0</v>
      </c>
      <c r="N22" s="24">
        <v>0</v>
      </c>
      <c r="O22" s="33">
        <v>0</v>
      </c>
      <c r="P22" s="24" t="e">
        <f t="shared" si="16"/>
        <v>#DIV/0!</v>
      </c>
      <c r="Q22" s="33"/>
      <c r="R22" s="33"/>
      <c r="S22" s="27">
        <f t="shared" si="3"/>
        <v>0</v>
      </c>
      <c r="T22" s="33"/>
      <c r="U22" s="24">
        <v>0</v>
      </c>
      <c r="V22" s="33">
        <v>0</v>
      </c>
      <c r="W22" s="24">
        <v>0</v>
      </c>
      <c r="X22" s="33">
        <v>0</v>
      </c>
      <c r="Y22" s="24" t="e">
        <f t="shared" si="17"/>
        <v>#DIV/0!</v>
      </c>
      <c r="Z22" s="33"/>
      <c r="AA22" s="33"/>
      <c r="AB22" s="25">
        <f t="shared" si="4"/>
        <v>0</v>
      </c>
      <c r="AC22" s="33"/>
      <c r="AD22" s="24">
        <v>0</v>
      </c>
      <c r="AE22" s="33">
        <v>1792</v>
      </c>
      <c r="AF22" s="24">
        <f>AG22/AE22</f>
        <v>0.45200892857142855</v>
      </c>
      <c r="AG22" s="33">
        <v>810</v>
      </c>
      <c r="AH22" s="24">
        <f t="shared" si="18"/>
        <v>0</v>
      </c>
      <c r="AI22" s="33"/>
      <c r="AJ22" s="33"/>
      <c r="AK22" s="25">
        <f t="shared" si="5"/>
        <v>2602</v>
      </c>
      <c r="AL22" s="33"/>
      <c r="AM22" s="24">
        <v>0</v>
      </c>
      <c r="AN22" s="33">
        <v>0</v>
      </c>
      <c r="AO22" s="24">
        <v>0</v>
      </c>
      <c r="AP22" s="33">
        <v>0</v>
      </c>
      <c r="AQ22" s="24" t="e">
        <f t="shared" si="19"/>
        <v>#DIV/0!</v>
      </c>
      <c r="AR22" s="33"/>
      <c r="AS22" s="33"/>
      <c r="AT22" s="25">
        <f t="shared" si="6"/>
        <v>0</v>
      </c>
      <c r="AU22" s="23"/>
      <c r="AV22" s="30">
        <f t="shared" si="20"/>
        <v>0</v>
      </c>
      <c r="AW22" s="29">
        <v>0</v>
      </c>
      <c r="AX22" s="30">
        <f t="shared" si="10"/>
        <v>15825</v>
      </c>
      <c r="AY22" s="29">
        <f t="shared" si="11"/>
        <v>0.28511848341232227</v>
      </c>
      <c r="AZ22" s="30">
        <f t="shared" si="12"/>
        <v>4512</v>
      </c>
      <c r="BA22" s="29">
        <f t="shared" si="21"/>
        <v>0</v>
      </c>
      <c r="BB22" s="30">
        <f t="shared" si="13"/>
        <v>0</v>
      </c>
      <c r="BC22" s="30">
        <f t="shared" si="14"/>
        <v>0</v>
      </c>
      <c r="BD22" s="27">
        <f t="shared" si="9"/>
        <v>20337</v>
      </c>
      <c r="BE22" s="33"/>
      <c r="BF22" s="33"/>
      <c r="BG22" s="42"/>
      <c r="BH22" s="33"/>
      <c r="BI22" s="42"/>
      <c r="BJ22" s="33"/>
      <c r="BK22" s="33"/>
    </row>
    <row r="23" spans="1:63" s="36" customFormat="1" ht="9.75" hidden="1">
      <c r="A23" s="44" t="s">
        <v>41</v>
      </c>
      <c r="B23" s="33"/>
      <c r="C23" s="24">
        <v>0</v>
      </c>
      <c r="D23" s="33">
        <v>13192</v>
      </c>
      <c r="E23" s="24">
        <f>F23/D23</f>
        <v>1.7420406306852638</v>
      </c>
      <c r="F23" s="33">
        <v>22981</v>
      </c>
      <c r="G23" s="24">
        <f t="shared" si="15"/>
        <v>0</v>
      </c>
      <c r="H23" s="33"/>
      <c r="I23" s="33"/>
      <c r="J23" s="25">
        <f t="shared" si="2"/>
        <v>36173</v>
      </c>
      <c r="K23" s="33"/>
      <c r="L23" s="24">
        <v>0</v>
      </c>
      <c r="M23" s="33">
        <v>1371</v>
      </c>
      <c r="N23" s="24">
        <v>0</v>
      </c>
      <c r="O23" s="33">
        <v>352761</v>
      </c>
      <c r="P23" s="24">
        <f t="shared" si="16"/>
        <v>0</v>
      </c>
      <c r="Q23" s="33"/>
      <c r="R23" s="33"/>
      <c r="S23" s="27">
        <f t="shared" si="3"/>
        <v>354132</v>
      </c>
      <c r="T23" s="33"/>
      <c r="U23" s="24">
        <v>0</v>
      </c>
      <c r="V23" s="33">
        <v>15928</v>
      </c>
      <c r="W23" s="24">
        <f>X23/V23</f>
        <v>0.7505650426921145</v>
      </c>
      <c r="X23" s="33">
        <v>11955</v>
      </c>
      <c r="Y23" s="24">
        <f t="shared" si="17"/>
        <v>0</v>
      </c>
      <c r="Z23" s="33"/>
      <c r="AA23" s="33"/>
      <c r="AB23" s="25">
        <f t="shared" si="4"/>
        <v>27883</v>
      </c>
      <c r="AC23" s="33"/>
      <c r="AD23" s="24">
        <v>0</v>
      </c>
      <c r="AE23" s="33">
        <v>6282</v>
      </c>
      <c r="AF23" s="24">
        <f>AG23/AE23</f>
        <v>3.017510347023241</v>
      </c>
      <c r="AG23" s="33">
        <v>18956</v>
      </c>
      <c r="AH23" s="24">
        <f t="shared" si="18"/>
        <v>0</v>
      </c>
      <c r="AI23" s="33"/>
      <c r="AJ23" s="33"/>
      <c r="AK23" s="25">
        <f t="shared" si="5"/>
        <v>25238</v>
      </c>
      <c r="AL23" s="33"/>
      <c r="AM23" s="24">
        <v>0</v>
      </c>
      <c r="AN23" s="33">
        <v>0</v>
      </c>
      <c r="AO23" s="24">
        <v>0</v>
      </c>
      <c r="AP23" s="33">
        <v>5049</v>
      </c>
      <c r="AQ23" s="24">
        <f t="shared" si="19"/>
        <v>0</v>
      </c>
      <c r="AR23" s="33"/>
      <c r="AS23" s="33"/>
      <c r="AT23" s="25">
        <f t="shared" si="6"/>
        <v>5049</v>
      </c>
      <c r="AU23" s="23"/>
      <c r="AV23" s="30">
        <f t="shared" si="20"/>
        <v>0</v>
      </c>
      <c r="AW23" s="29">
        <v>0</v>
      </c>
      <c r="AX23" s="30">
        <f t="shared" si="10"/>
        <v>36773</v>
      </c>
      <c r="AY23" s="29">
        <f t="shared" si="11"/>
        <v>11.195768634596035</v>
      </c>
      <c r="AZ23" s="30">
        <f t="shared" si="12"/>
        <v>411702</v>
      </c>
      <c r="BA23" s="29">
        <f t="shared" si="21"/>
        <v>0</v>
      </c>
      <c r="BB23" s="30">
        <f t="shared" si="13"/>
        <v>0</v>
      </c>
      <c r="BC23" s="30">
        <f t="shared" si="14"/>
        <v>0</v>
      </c>
      <c r="BD23" s="27">
        <f t="shared" si="9"/>
        <v>448475</v>
      </c>
      <c r="BE23" s="33"/>
      <c r="BF23" s="33"/>
      <c r="BG23" s="42"/>
      <c r="BH23" s="33"/>
      <c r="BI23" s="42"/>
      <c r="BJ23" s="33"/>
      <c r="BK23" s="33"/>
    </row>
    <row r="24" spans="1:63" s="36" customFormat="1" ht="9.75">
      <c r="A24" s="33" t="s">
        <v>42</v>
      </c>
      <c r="B24" s="45">
        <v>0</v>
      </c>
      <c r="C24" s="24"/>
      <c r="D24" s="33">
        <v>0</v>
      </c>
      <c r="E24" s="24"/>
      <c r="F24" s="33">
        <v>475402</v>
      </c>
      <c r="G24" s="24">
        <f t="shared" si="15"/>
        <v>0.2126537120163567</v>
      </c>
      <c r="H24" s="33">
        <v>101096</v>
      </c>
      <c r="I24" s="33">
        <v>703500</v>
      </c>
      <c r="J24" s="25">
        <f t="shared" si="2"/>
        <v>1279998</v>
      </c>
      <c r="K24" s="33">
        <v>0</v>
      </c>
      <c r="L24" s="24"/>
      <c r="M24" s="33">
        <v>0</v>
      </c>
      <c r="N24" s="24"/>
      <c r="O24" s="33">
        <v>80441</v>
      </c>
      <c r="P24" s="24">
        <f t="shared" si="16"/>
        <v>0.7441105903705821</v>
      </c>
      <c r="Q24" s="33">
        <v>59857</v>
      </c>
      <c r="R24" s="33">
        <v>0</v>
      </c>
      <c r="S24" s="27">
        <f t="shared" si="3"/>
        <v>140298</v>
      </c>
      <c r="T24" s="33">
        <v>0</v>
      </c>
      <c r="U24" s="24"/>
      <c r="V24" s="33">
        <v>0</v>
      </c>
      <c r="W24" s="24"/>
      <c r="X24" s="33">
        <v>46972</v>
      </c>
      <c r="Y24" s="24">
        <f t="shared" si="17"/>
        <v>0.024823298986630334</v>
      </c>
      <c r="Z24" s="33">
        <v>1166</v>
      </c>
      <c r="AA24" s="33">
        <v>-219</v>
      </c>
      <c r="AB24" s="25">
        <f t="shared" si="4"/>
        <v>47919</v>
      </c>
      <c r="AC24" s="33">
        <v>0</v>
      </c>
      <c r="AD24" s="24"/>
      <c r="AE24" s="33">
        <v>0</v>
      </c>
      <c r="AF24" s="24"/>
      <c r="AG24" s="33">
        <v>16955</v>
      </c>
      <c r="AH24" s="24">
        <f t="shared" si="18"/>
        <v>0.07832497788263049</v>
      </c>
      <c r="AI24" s="33">
        <v>1328</v>
      </c>
      <c r="AJ24" s="33">
        <v>-387</v>
      </c>
      <c r="AK24" s="25">
        <f t="shared" si="5"/>
        <v>17896</v>
      </c>
      <c r="AL24" s="33">
        <v>0</v>
      </c>
      <c r="AM24" s="24"/>
      <c r="AN24" s="33">
        <v>0</v>
      </c>
      <c r="AO24" s="24"/>
      <c r="AP24" s="33">
        <v>30230</v>
      </c>
      <c r="AQ24" s="24">
        <f t="shared" si="19"/>
        <v>0.05081045319219318</v>
      </c>
      <c r="AR24" s="33">
        <v>1536</v>
      </c>
      <c r="AS24" s="33">
        <v>0</v>
      </c>
      <c r="AT24" s="25">
        <f t="shared" si="6"/>
        <v>31766</v>
      </c>
      <c r="AU24" s="23">
        <v>0</v>
      </c>
      <c r="AV24" s="30">
        <f t="shared" si="20"/>
        <v>0</v>
      </c>
      <c r="AW24" s="29"/>
      <c r="AX24" s="30">
        <f t="shared" si="10"/>
        <v>0</v>
      </c>
      <c r="AY24" s="29"/>
      <c r="AZ24" s="30">
        <f t="shared" si="12"/>
        <v>650000</v>
      </c>
      <c r="BA24" s="29">
        <f t="shared" si="21"/>
        <v>0.25382</v>
      </c>
      <c r="BB24" s="30">
        <f t="shared" si="13"/>
        <v>164983</v>
      </c>
      <c r="BC24" s="30">
        <f t="shared" si="14"/>
        <v>702894</v>
      </c>
      <c r="BD24" s="27">
        <f t="shared" si="9"/>
        <v>1517877</v>
      </c>
      <c r="BE24" s="33"/>
      <c r="BF24" s="33"/>
      <c r="BG24" s="42"/>
      <c r="BH24" s="33"/>
      <c r="BI24" s="42"/>
      <c r="BJ24" s="33"/>
      <c r="BK24" s="33"/>
    </row>
    <row r="25" spans="1:63" s="36" customFormat="1" ht="9.75">
      <c r="A25" s="33" t="s">
        <v>43</v>
      </c>
      <c r="B25" s="45">
        <v>0</v>
      </c>
      <c r="C25" s="24"/>
      <c r="D25" s="33">
        <v>0</v>
      </c>
      <c r="E25" s="24"/>
      <c r="F25" s="33">
        <v>144586</v>
      </c>
      <c r="G25" s="24">
        <f t="shared" si="15"/>
        <v>0.9294606670078708</v>
      </c>
      <c r="H25" s="33">
        <v>134387</v>
      </c>
      <c r="I25" s="33">
        <v>23709</v>
      </c>
      <c r="J25" s="25">
        <f t="shared" si="2"/>
        <v>302682</v>
      </c>
      <c r="K25" s="33"/>
      <c r="L25" s="24"/>
      <c r="M25" s="33"/>
      <c r="N25" s="24"/>
      <c r="O25" s="33"/>
      <c r="P25" s="24"/>
      <c r="Q25" s="33">
        <v>270581</v>
      </c>
      <c r="R25" s="33">
        <v>59669</v>
      </c>
      <c r="S25" s="27">
        <f t="shared" si="3"/>
        <v>330250</v>
      </c>
      <c r="T25" s="33"/>
      <c r="U25" s="24"/>
      <c r="V25" s="33"/>
      <c r="W25" s="24"/>
      <c r="X25" s="33"/>
      <c r="Y25" s="24"/>
      <c r="Z25" s="33">
        <v>283637</v>
      </c>
      <c r="AA25" s="33">
        <v>80994</v>
      </c>
      <c r="AB25" s="25">
        <f t="shared" si="4"/>
        <v>364631</v>
      </c>
      <c r="AC25" s="33"/>
      <c r="AD25" s="24"/>
      <c r="AE25" s="33"/>
      <c r="AF25" s="24"/>
      <c r="AG25" s="33"/>
      <c r="AH25" s="24"/>
      <c r="AI25" s="33">
        <v>154056</v>
      </c>
      <c r="AJ25" s="33">
        <v>73231</v>
      </c>
      <c r="AK25" s="25">
        <f t="shared" si="5"/>
        <v>227287</v>
      </c>
      <c r="AL25" s="33"/>
      <c r="AM25" s="24"/>
      <c r="AN25" s="33"/>
      <c r="AO25" s="24"/>
      <c r="AP25" s="33">
        <v>281671</v>
      </c>
      <c r="AQ25" s="24">
        <f t="shared" si="19"/>
        <v>0.3657316514657171</v>
      </c>
      <c r="AR25" s="33">
        <v>103016</v>
      </c>
      <c r="AS25" s="33">
        <v>111787</v>
      </c>
      <c r="AT25" s="25">
        <f t="shared" si="6"/>
        <v>496474</v>
      </c>
      <c r="AU25" s="23"/>
      <c r="AV25" s="30">
        <f t="shared" si="20"/>
        <v>0</v>
      </c>
      <c r="AW25" s="29"/>
      <c r="AX25" s="30">
        <f t="shared" si="10"/>
        <v>0</v>
      </c>
      <c r="AY25" s="29"/>
      <c r="AZ25" s="30">
        <f t="shared" si="12"/>
        <v>426257</v>
      </c>
      <c r="BA25" s="29">
        <f t="shared" si="21"/>
        <v>2.218560633608363</v>
      </c>
      <c r="BB25" s="30">
        <f t="shared" si="13"/>
        <v>945677</v>
      </c>
      <c r="BC25" s="30">
        <f t="shared" si="14"/>
        <v>349390</v>
      </c>
      <c r="BD25" s="27">
        <f t="shared" si="9"/>
        <v>1721324</v>
      </c>
      <c r="BE25" s="33"/>
      <c r="BF25" s="33"/>
      <c r="BG25" s="42"/>
      <c r="BH25" s="33"/>
      <c r="BI25" s="42"/>
      <c r="BJ25" s="33"/>
      <c r="BK25" s="33"/>
    </row>
    <row r="26" spans="1:63" s="36" customFormat="1" ht="9.75">
      <c r="A26" s="46" t="s">
        <v>44</v>
      </c>
      <c r="B26" s="23">
        <v>1414848</v>
      </c>
      <c r="C26" s="24">
        <f aca="true" t="shared" si="22" ref="C26:C31">D26/B26</f>
        <v>1.015989703487583</v>
      </c>
      <c r="D26" s="33">
        <v>1437471</v>
      </c>
      <c r="E26" s="24">
        <f aca="true" t="shared" si="23" ref="E26:E35">F26/D26</f>
        <v>1.2529797122863695</v>
      </c>
      <c r="F26" s="33">
        <v>1801122</v>
      </c>
      <c r="G26" s="24">
        <f t="shared" si="15"/>
        <v>0.8426292055729706</v>
      </c>
      <c r="H26" s="33">
        <v>1517678</v>
      </c>
      <c r="I26" s="33">
        <v>2019761</v>
      </c>
      <c r="J26" s="25">
        <v>1414848</v>
      </c>
      <c r="K26" s="33">
        <v>379717</v>
      </c>
      <c r="L26" s="24">
        <f>M26/K26</f>
        <v>0.5234740609453883</v>
      </c>
      <c r="M26" s="33">
        <v>198772</v>
      </c>
      <c r="N26" s="24">
        <f>O26/M26</f>
        <v>0.28223291006781637</v>
      </c>
      <c r="O26" s="33">
        <v>56100</v>
      </c>
      <c r="P26" s="24">
        <f>Q26/O26</f>
        <v>2.2929233511586453</v>
      </c>
      <c r="Q26" s="33">
        <v>128633</v>
      </c>
      <c r="R26" s="33">
        <v>267696</v>
      </c>
      <c r="S26" s="25">
        <v>379717</v>
      </c>
      <c r="T26" s="33">
        <v>117577</v>
      </c>
      <c r="U26" s="24">
        <f>V26/T26</f>
        <v>0.4212133325395273</v>
      </c>
      <c r="V26" s="33">
        <v>49525</v>
      </c>
      <c r="W26" s="24">
        <f>X26/V26</f>
        <v>0.9315901060070672</v>
      </c>
      <c r="X26" s="33">
        <v>46137</v>
      </c>
      <c r="Y26" s="24">
        <f>Z26/X26</f>
        <v>1.5908489932158572</v>
      </c>
      <c r="Z26" s="33">
        <v>73397</v>
      </c>
      <c r="AA26" s="33">
        <v>87914</v>
      </c>
      <c r="AB26" s="25">
        <v>107577</v>
      </c>
      <c r="AC26" s="33">
        <v>45837</v>
      </c>
      <c r="AD26" s="24">
        <f aca="true" t="shared" si="24" ref="AD26:AD31">AE26/AC26</f>
        <v>2.5946942426424067</v>
      </c>
      <c r="AE26" s="33">
        <v>118933</v>
      </c>
      <c r="AF26" s="24">
        <f aca="true" t="shared" si="25" ref="AF26:AF34">AG26/AE26</f>
        <v>0.4981796473644825</v>
      </c>
      <c r="AG26" s="33">
        <v>59250</v>
      </c>
      <c r="AH26" s="24">
        <f aca="true" t="shared" si="26" ref="AH26:AH33">AI26/AG26</f>
        <v>1.7103291139240506</v>
      </c>
      <c r="AI26" s="33">
        <v>101337</v>
      </c>
      <c r="AJ26" s="33">
        <v>185816</v>
      </c>
      <c r="AK26" s="25">
        <v>45837</v>
      </c>
      <c r="AL26" s="33">
        <v>40123</v>
      </c>
      <c r="AM26" s="24">
        <f aca="true" t="shared" si="27" ref="AM26:AM31">AN26/AL26</f>
        <v>0.16509234105126736</v>
      </c>
      <c r="AN26" s="33">
        <v>6624</v>
      </c>
      <c r="AO26" s="24">
        <f aca="true" t="shared" si="28" ref="AO26:AO34">AP26/AN26</f>
        <v>14.390096618357488</v>
      </c>
      <c r="AP26" s="33">
        <v>95320</v>
      </c>
      <c r="AQ26" s="24">
        <f t="shared" si="19"/>
        <v>0.8484053713806127</v>
      </c>
      <c r="AR26" s="33">
        <v>80870</v>
      </c>
      <c r="AS26" s="33">
        <v>115109</v>
      </c>
      <c r="AT26" s="25">
        <v>40123</v>
      </c>
      <c r="AU26" s="23">
        <v>35099</v>
      </c>
      <c r="AV26" s="30">
        <v>2040201</v>
      </c>
      <c r="AW26" s="29">
        <f aca="true" t="shared" si="29" ref="AW26:AW31">AX26/AV26</f>
        <v>0.8878169356842782</v>
      </c>
      <c r="AX26" s="30">
        <f t="shared" si="10"/>
        <v>1811325</v>
      </c>
      <c r="AY26" s="29">
        <f aca="true" t="shared" si="30" ref="AY26:AY35">AZ26/AX26</f>
        <v>1.1361456392419913</v>
      </c>
      <c r="AZ26" s="30">
        <f t="shared" si="12"/>
        <v>2057929</v>
      </c>
      <c r="BA26" s="29">
        <f t="shared" si="21"/>
        <v>0.9241888325593351</v>
      </c>
      <c r="BB26" s="30">
        <f aca="true" t="shared" si="31" ref="BB26:BB33">H26+Q26+Z26+AI26+AR26</f>
        <v>1901915</v>
      </c>
      <c r="BC26" s="30">
        <v>2676296</v>
      </c>
      <c r="BD26" s="47">
        <v>2040201</v>
      </c>
      <c r="BE26" s="33"/>
      <c r="BF26" s="33"/>
      <c r="BG26" s="42"/>
      <c r="BH26" s="33"/>
      <c r="BI26" s="42"/>
      <c r="BJ26" s="33"/>
      <c r="BK26" s="33"/>
    </row>
    <row r="27" spans="1:63" s="36" customFormat="1" ht="11.25">
      <c r="A27" s="18" t="s">
        <v>45</v>
      </c>
      <c r="B27" s="18">
        <v>8623267</v>
      </c>
      <c r="C27" s="19">
        <f t="shared" si="22"/>
        <v>1.2888841317333675</v>
      </c>
      <c r="D27" s="18">
        <v>11114392</v>
      </c>
      <c r="E27" s="19">
        <f t="shared" si="23"/>
        <v>1.264716774430846</v>
      </c>
      <c r="F27" s="18">
        <v>14056558</v>
      </c>
      <c r="G27" s="19">
        <f t="shared" si="15"/>
        <v>1.308305347582246</v>
      </c>
      <c r="H27" s="18">
        <v>18390270</v>
      </c>
      <c r="I27" s="18">
        <v>20463365</v>
      </c>
      <c r="J27" s="48">
        <v>20463365</v>
      </c>
      <c r="K27" s="18">
        <v>1118962</v>
      </c>
      <c r="L27" s="19">
        <f>M27/K27</f>
        <v>1.90854470482465</v>
      </c>
      <c r="M27" s="18">
        <v>2135589</v>
      </c>
      <c r="N27" s="19">
        <f>O27/M27</f>
        <v>1.0216581935943667</v>
      </c>
      <c r="O27" s="18">
        <v>2181842</v>
      </c>
      <c r="P27" s="19">
        <f>Q27/O27</f>
        <v>1.6039433652849289</v>
      </c>
      <c r="Q27" s="18">
        <v>3499551</v>
      </c>
      <c r="R27" s="18">
        <v>3577002</v>
      </c>
      <c r="S27" s="48">
        <v>3577002</v>
      </c>
      <c r="T27" s="18">
        <v>1485228</v>
      </c>
      <c r="U27" s="19">
        <f>V27/T27</f>
        <v>0.7339788907830986</v>
      </c>
      <c r="V27" s="18">
        <v>1090126</v>
      </c>
      <c r="W27" s="19">
        <f>X27/V27</f>
        <v>1.2633879019489491</v>
      </c>
      <c r="X27" s="18">
        <v>1377252</v>
      </c>
      <c r="Y27" s="19">
        <f>Z27/X27</f>
        <v>0.9749414050587693</v>
      </c>
      <c r="Z27" s="18">
        <v>1342740</v>
      </c>
      <c r="AA27" s="18">
        <v>1398799</v>
      </c>
      <c r="AB27" s="48">
        <v>1398799</v>
      </c>
      <c r="AC27" s="18">
        <v>875314</v>
      </c>
      <c r="AD27" s="19">
        <f t="shared" si="24"/>
        <v>1.2301128509312087</v>
      </c>
      <c r="AE27" s="18">
        <v>1076735</v>
      </c>
      <c r="AF27" s="19">
        <f t="shared" si="25"/>
        <v>1.1754637863541169</v>
      </c>
      <c r="AG27" s="18">
        <v>1265663</v>
      </c>
      <c r="AH27" s="19">
        <f t="shared" si="26"/>
        <v>1.0413443388958987</v>
      </c>
      <c r="AI27" s="18">
        <v>1317991</v>
      </c>
      <c r="AJ27" s="18">
        <v>1514628</v>
      </c>
      <c r="AK27" s="48">
        <v>1514628</v>
      </c>
      <c r="AL27" s="18">
        <v>866862</v>
      </c>
      <c r="AM27" s="19">
        <f t="shared" si="27"/>
        <v>1.024529855963233</v>
      </c>
      <c r="AN27" s="18">
        <v>888126</v>
      </c>
      <c r="AO27" s="19">
        <f t="shared" si="28"/>
        <v>1.4651896239947935</v>
      </c>
      <c r="AP27" s="18">
        <v>1301273</v>
      </c>
      <c r="AQ27" s="19">
        <f t="shared" si="19"/>
        <v>1.133802822313227</v>
      </c>
      <c r="AR27" s="18">
        <v>1475387</v>
      </c>
      <c r="AS27" s="18">
        <v>1784798</v>
      </c>
      <c r="AT27" s="48">
        <v>1784798</v>
      </c>
      <c r="AU27" s="49">
        <v>872125</v>
      </c>
      <c r="AV27" s="18">
        <f>B27+K27+T27+AC27+AL27+AU27</f>
        <v>13841758</v>
      </c>
      <c r="AW27" s="50">
        <f t="shared" si="29"/>
        <v>1.1779549967569147</v>
      </c>
      <c r="AX27" s="18">
        <f t="shared" si="10"/>
        <v>16304968</v>
      </c>
      <c r="AY27" s="50">
        <f t="shared" si="30"/>
        <v>1.2378183140255166</v>
      </c>
      <c r="AZ27" s="18">
        <f t="shared" si="12"/>
        <v>20182588</v>
      </c>
      <c r="BA27" s="19">
        <f t="shared" si="21"/>
        <v>1.2895243662507505</v>
      </c>
      <c r="BB27" s="18">
        <f t="shared" si="31"/>
        <v>26025939</v>
      </c>
      <c r="BC27" s="18">
        <f aca="true" t="shared" si="32" ref="BC27:BC33">I27+R27+AA27+AJ27+AS27</f>
        <v>28738592</v>
      </c>
      <c r="BD27" s="48">
        <v>28738592</v>
      </c>
      <c r="BE27" s="34"/>
      <c r="BF27" s="34"/>
      <c r="BG27" s="35"/>
      <c r="BH27" s="34"/>
      <c r="BI27" s="35"/>
      <c r="BJ27" s="34"/>
      <c r="BK27" s="34"/>
    </row>
    <row r="28" spans="1:63" s="36" customFormat="1" ht="9.75">
      <c r="A28" s="33" t="s">
        <v>46</v>
      </c>
      <c r="B28" s="33">
        <v>4292434</v>
      </c>
      <c r="C28" s="24">
        <f t="shared" si="22"/>
        <v>1.3092329433603405</v>
      </c>
      <c r="D28" s="33">
        <v>5619796</v>
      </c>
      <c r="E28" s="24">
        <f t="shared" si="23"/>
        <v>1.1350344389725178</v>
      </c>
      <c r="F28" s="33">
        <v>6378662</v>
      </c>
      <c r="G28" s="24">
        <f t="shared" si="15"/>
        <v>1.128707870083099</v>
      </c>
      <c r="H28" s="33">
        <v>7199646</v>
      </c>
      <c r="I28" s="33">
        <v>7807565</v>
      </c>
      <c r="J28" s="51" t="s">
        <v>47</v>
      </c>
      <c r="K28" s="33">
        <v>874954</v>
      </c>
      <c r="L28" s="24">
        <f>M28/K28</f>
        <v>1.862609920064369</v>
      </c>
      <c r="M28" s="33">
        <v>1629698</v>
      </c>
      <c r="N28" s="24">
        <f>O28/M28</f>
        <v>0.9182320896264216</v>
      </c>
      <c r="O28" s="33">
        <v>1496441</v>
      </c>
      <c r="P28" s="24">
        <f>Q28/O28</f>
        <v>1.2030932058129924</v>
      </c>
      <c r="Q28" s="33">
        <v>1800358</v>
      </c>
      <c r="R28" s="33">
        <v>1683992</v>
      </c>
      <c r="S28" s="51" t="s">
        <v>47</v>
      </c>
      <c r="T28" s="33">
        <v>720412</v>
      </c>
      <c r="U28" s="24">
        <f>V28/T28</f>
        <v>0.9403216492784684</v>
      </c>
      <c r="V28" s="33">
        <v>677419</v>
      </c>
      <c r="W28" s="24">
        <f>X28/V28</f>
        <v>0.913732859574355</v>
      </c>
      <c r="X28" s="33">
        <v>618980</v>
      </c>
      <c r="Y28" s="24">
        <f>Z28/X28</f>
        <v>1.1112830786132024</v>
      </c>
      <c r="Z28" s="33">
        <v>687862</v>
      </c>
      <c r="AA28" s="33">
        <v>725470</v>
      </c>
      <c r="AB28" s="51" t="s">
        <v>47</v>
      </c>
      <c r="AC28" s="33">
        <v>516878</v>
      </c>
      <c r="AD28" s="24">
        <f t="shared" si="24"/>
        <v>1.2947562093956408</v>
      </c>
      <c r="AE28" s="33">
        <v>669231</v>
      </c>
      <c r="AF28" s="24">
        <f t="shared" si="25"/>
        <v>1.128547541880158</v>
      </c>
      <c r="AG28" s="33">
        <v>755259</v>
      </c>
      <c r="AH28" s="24">
        <f t="shared" si="26"/>
        <v>0.9613258498078143</v>
      </c>
      <c r="AI28" s="33">
        <v>726050</v>
      </c>
      <c r="AJ28" s="33">
        <v>810013</v>
      </c>
      <c r="AK28" s="51" t="s">
        <v>47</v>
      </c>
      <c r="AL28" s="33">
        <v>572421</v>
      </c>
      <c r="AM28" s="24">
        <f t="shared" si="27"/>
        <v>1.0605149007461292</v>
      </c>
      <c r="AN28" s="33">
        <v>607061</v>
      </c>
      <c r="AO28" s="24">
        <f t="shared" si="28"/>
        <v>1.0245527220493493</v>
      </c>
      <c r="AP28" s="33">
        <v>621966</v>
      </c>
      <c r="AQ28" s="24">
        <f t="shared" si="19"/>
        <v>0.9847145985471875</v>
      </c>
      <c r="AR28" s="33">
        <v>612459</v>
      </c>
      <c r="AS28" s="33">
        <v>624635</v>
      </c>
      <c r="AT28" s="51" t="s">
        <v>47</v>
      </c>
      <c r="AU28" s="52">
        <v>610092</v>
      </c>
      <c r="AV28" s="30">
        <f>B28+K28+T28+AC28+AL28+AU28</f>
        <v>7587191</v>
      </c>
      <c r="AW28" s="29">
        <f t="shared" si="29"/>
        <v>1.2129923973180587</v>
      </c>
      <c r="AX28" s="33">
        <v>9203205</v>
      </c>
      <c r="AY28" s="29">
        <f t="shared" si="30"/>
        <v>1.072594601554567</v>
      </c>
      <c r="AZ28" s="23">
        <f t="shared" si="12"/>
        <v>9871308</v>
      </c>
      <c r="BA28" s="29">
        <f t="shared" si="21"/>
        <v>1.1170125580115624</v>
      </c>
      <c r="BB28" s="23">
        <f t="shared" si="31"/>
        <v>11026375</v>
      </c>
      <c r="BC28" s="23">
        <f t="shared" si="32"/>
        <v>11651675</v>
      </c>
      <c r="BD28" s="51" t="s">
        <v>47</v>
      </c>
      <c r="BE28" s="33"/>
      <c r="BF28" s="33"/>
      <c r="BG28" s="42"/>
      <c r="BH28" s="33"/>
      <c r="BI28" s="42"/>
      <c r="BJ28" s="33"/>
      <c r="BK28" s="33"/>
    </row>
    <row r="29" spans="1:63" s="36" customFormat="1" ht="9.75">
      <c r="A29" s="33" t="s">
        <v>48</v>
      </c>
      <c r="B29" s="33">
        <v>959103</v>
      </c>
      <c r="C29" s="24">
        <f t="shared" si="22"/>
        <v>1.3731695135976012</v>
      </c>
      <c r="D29" s="33">
        <v>1317011</v>
      </c>
      <c r="E29" s="24">
        <f t="shared" si="23"/>
        <v>1.4735776694348035</v>
      </c>
      <c r="F29" s="33">
        <v>1940718</v>
      </c>
      <c r="G29" s="24">
        <f t="shared" si="15"/>
        <v>1.6485883059774784</v>
      </c>
      <c r="H29" s="33">
        <v>3199445</v>
      </c>
      <c r="I29" s="33">
        <v>3538534</v>
      </c>
      <c r="J29" s="51" t="s">
        <v>47</v>
      </c>
      <c r="K29" s="33">
        <v>221655</v>
      </c>
      <c r="L29" s="24">
        <f>M29/K29</f>
        <v>1.5861947621303376</v>
      </c>
      <c r="M29" s="33">
        <v>351588</v>
      </c>
      <c r="N29" s="24">
        <f>O29/M29</f>
        <v>1.1875661285368102</v>
      </c>
      <c r="O29" s="33">
        <v>417534</v>
      </c>
      <c r="P29" s="24">
        <f>Q29/O29</f>
        <v>0.9410443221390354</v>
      </c>
      <c r="Q29" s="33">
        <v>392918</v>
      </c>
      <c r="R29" s="33">
        <v>558043</v>
      </c>
      <c r="S29" s="51" t="s">
        <v>47</v>
      </c>
      <c r="T29" s="33">
        <v>748612</v>
      </c>
      <c r="U29" s="24">
        <f>V29/T29</f>
        <v>0.1536122851356911</v>
      </c>
      <c r="V29" s="33">
        <v>114996</v>
      </c>
      <c r="W29" s="24">
        <f>X29/V29</f>
        <v>1.1026557445476364</v>
      </c>
      <c r="X29" s="33">
        <v>126801</v>
      </c>
      <c r="Y29" s="24">
        <f>Z29/X29</f>
        <v>1.1683898391968517</v>
      </c>
      <c r="Z29" s="33">
        <v>148153</v>
      </c>
      <c r="AA29" s="33">
        <v>113493</v>
      </c>
      <c r="AB29" s="51" t="s">
        <v>47</v>
      </c>
      <c r="AC29" s="33">
        <v>149195</v>
      </c>
      <c r="AD29" s="24">
        <f t="shared" si="24"/>
        <v>0.5576862495391937</v>
      </c>
      <c r="AE29" s="33">
        <v>83204</v>
      </c>
      <c r="AF29" s="24">
        <f t="shared" si="25"/>
        <v>0.9866833325320898</v>
      </c>
      <c r="AG29" s="33">
        <v>82096</v>
      </c>
      <c r="AH29" s="24">
        <f t="shared" si="26"/>
        <v>1.0743397973104658</v>
      </c>
      <c r="AI29" s="33">
        <v>88199</v>
      </c>
      <c r="AJ29" s="33">
        <v>78738</v>
      </c>
      <c r="AK29" s="51" t="s">
        <v>47</v>
      </c>
      <c r="AL29" s="33">
        <v>127470</v>
      </c>
      <c r="AM29" s="24">
        <f t="shared" si="27"/>
        <v>0.8436416411704715</v>
      </c>
      <c r="AN29" s="33">
        <v>107539</v>
      </c>
      <c r="AO29" s="24">
        <f t="shared" si="28"/>
        <v>0.8751057755790922</v>
      </c>
      <c r="AP29" s="33">
        <v>94108</v>
      </c>
      <c r="AQ29" s="24">
        <f t="shared" si="19"/>
        <v>1.0831491477876483</v>
      </c>
      <c r="AR29" s="33">
        <v>101933</v>
      </c>
      <c r="AS29" s="33">
        <v>250741</v>
      </c>
      <c r="AT29" s="51" t="s">
        <v>47</v>
      </c>
      <c r="AU29" s="52">
        <v>166058</v>
      </c>
      <c r="AV29" s="30">
        <f>B29+K29+T29+AC29+AL29+AU29</f>
        <v>2372093</v>
      </c>
      <c r="AW29" s="29">
        <f t="shared" si="29"/>
        <v>0.8323189689443036</v>
      </c>
      <c r="AX29" s="33">
        <v>1974338</v>
      </c>
      <c r="AY29" s="29">
        <f t="shared" si="30"/>
        <v>1.3479237091116112</v>
      </c>
      <c r="AZ29" s="23">
        <f t="shared" si="12"/>
        <v>2661257</v>
      </c>
      <c r="BA29" s="29">
        <f t="shared" si="21"/>
        <v>1.4769892573321555</v>
      </c>
      <c r="BB29" s="23">
        <f t="shared" si="31"/>
        <v>3930648</v>
      </c>
      <c r="BC29" s="23">
        <f t="shared" si="32"/>
        <v>4539549</v>
      </c>
      <c r="BD29" s="51" t="s">
        <v>47</v>
      </c>
      <c r="BE29" s="33"/>
      <c r="BF29" s="33"/>
      <c r="BG29" s="42"/>
      <c r="BH29" s="33"/>
      <c r="BI29" s="42"/>
      <c r="BJ29" s="33"/>
      <c r="BK29" s="33"/>
    </row>
    <row r="30" spans="1:63" s="36" customFormat="1" ht="9.75">
      <c r="A30" s="33" t="s">
        <v>49</v>
      </c>
      <c r="B30" s="33">
        <v>61814</v>
      </c>
      <c r="C30" s="24">
        <f t="shared" si="22"/>
        <v>1.5962403339049407</v>
      </c>
      <c r="D30" s="33">
        <v>98670</v>
      </c>
      <c r="E30" s="24">
        <f t="shared" si="23"/>
        <v>7.002077632512415</v>
      </c>
      <c r="F30" s="33">
        <v>690895</v>
      </c>
      <c r="G30" s="24">
        <f t="shared" si="15"/>
        <v>2.852672258447376</v>
      </c>
      <c r="H30" s="33">
        <v>1970897</v>
      </c>
      <c r="I30" s="33">
        <v>2656128</v>
      </c>
      <c r="J30" s="51" t="s">
        <v>47</v>
      </c>
      <c r="K30" s="33">
        <v>0</v>
      </c>
      <c r="L30" s="24"/>
      <c r="M30" s="33">
        <v>0</v>
      </c>
      <c r="N30" s="24"/>
      <c r="O30" s="33">
        <v>0</v>
      </c>
      <c r="P30" s="24"/>
      <c r="Q30" s="33">
        <v>34322</v>
      </c>
      <c r="R30" s="33">
        <v>34096</v>
      </c>
      <c r="S30" s="51" t="s">
        <v>47</v>
      </c>
      <c r="T30" s="33">
        <v>0</v>
      </c>
      <c r="U30" s="24"/>
      <c r="V30" s="33">
        <v>0</v>
      </c>
      <c r="W30" s="24"/>
      <c r="X30" s="33">
        <v>0</v>
      </c>
      <c r="Y30" s="24"/>
      <c r="Z30" s="33">
        <v>26</v>
      </c>
      <c r="AA30" s="33">
        <v>22307</v>
      </c>
      <c r="AB30" s="51" t="s">
        <v>47</v>
      </c>
      <c r="AC30" s="33">
        <v>20300</v>
      </c>
      <c r="AD30" s="24">
        <f t="shared" si="24"/>
        <v>0.0745320197044335</v>
      </c>
      <c r="AE30" s="33">
        <v>1513</v>
      </c>
      <c r="AF30" s="24">
        <f t="shared" si="25"/>
        <v>8.539986781229345</v>
      </c>
      <c r="AG30" s="33">
        <v>12921</v>
      </c>
      <c r="AH30" s="24">
        <f t="shared" si="26"/>
        <v>1.641359027939014</v>
      </c>
      <c r="AI30" s="33">
        <v>21208</v>
      </c>
      <c r="AJ30" s="33">
        <v>83729</v>
      </c>
      <c r="AK30" s="51" t="s">
        <v>47</v>
      </c>
      <c r="AL30" s="33">
        <v>135811</v>
      </c>
      <c r="AM30" s="24">
        <f t="shared" si="27"/>
        <v>0.10034533285227264</v>
      </c>
      <c r="AN30" s="33">
        <v>13628</v>
      </c>
      <c r="AO30" s="24">
        <f t="shared" si="28"/>
        <v>4.048282946874083</v>
      </c>
      <c r="AP30" s="33">
        <v>55170</v>
      </c>
      <c r="AQ30" s="24">
        <f t="shared" si="19"/>
        <v>6.251821642196846</v>
      </c>
      <c r="AR30" s="33">
        <v>344913</v>
      </c>
      <c r="AS30" s="33">
        <v>486498</v>
      </c>
      <c r="AT30" s="51" t="s">
        <v>47</v>
      </c>
      <c r="AU30" s="52">
        <v>87252</v>
      </c>
      <c r="AV30" s="30">
        <f>B30+K30+T30+AC30+AL30+AU30</f>
        <v>305177</v>
      </c>
      <c r="AW30" s="29">
        <f t="shared" si="29"/>
        <v>0.3729343954491983</v>
      </c>
      <c r="AX30" s="33">
        <v>113811</v>
      </c>
      <c r="AY30" s="29">
        <f t="shared" si="30"/>
        <v>6.668828144906907</v>
      </c>
      <c r="AZ30" s="23">
        <f t="shared" si="12"/>
        <v>758986</v>
      </c>
      <c r="BA30" s="29">
        <f t="shared" si="21"/>
        <v>3.124387011091114</v>
      </c>
      <c r="BB30" s="23">
        <f t="shared" si="31"/>
        <v>2371366</v>
      </c>
      <c r="BC30" s="23">
        <f t="shared" si="32"/>
        <v>3282758</v>
      </c>
      <c r="BD30" s="51" t="s">
        <v>47</v>
      </c>
      <c r="BE30" s="33"/>
      <c r="BF30" s="33"/>
      <c r="BG30" s="42"/>
      <c r="BH30" s="33"/>
      <c r="BI30" s="42"/>
      <c r="BJ30" s="33"/>
      <c r="BK30" s="33"/>
    </row>
    <row r="31" spans="1:63" s="36" customFormat="1" ht="9.75">
      <c r="A31" s="33" t="s">
        <v>50</v>
      </c>
      <c r="B31" s="33">
        <v>3309916</v>
      </c>
      <c r="C31" s="24">
        <f t="shared" si="22"/>
        <v>0.06325840293227986</v>
      </c>
      <c r="D31" s="33">
        <v>209380</v>
      </c>
      <c r="E31" s="24">
        <f t="shared" si="23"/>
        <v>0.6880743146432324</v>
      </c>
      <c r="F31" s="33">
        <v>144069</v>
      </c>
      <c r="G31" s="24">
        <f t="shared" si="15"/>
        <v>0.7045998792245383</v>
      </c>
      <c r="H31" s="33">
        <v>101511</v>
      </c>
      <c r="I31" s="33">
        <v>96490</v>
      </c>
      <c r="J31" s="51" t="s">
        <v>47</v>
      </c>
      <c r="K31" s="33">
        <v>22353</v>
      </c>
      <c r="L31" s="24">
        <f>M31/K31</f>
        <v>0.6077484006621036</v>
      </c>
      <c r="M31" s="33">
        <v>13585</v>
      </c>
      <c r="N31" s="24">
        <f>O31/M31</f>
        <v>0.8839896945160103</v>
      </c>
      <c r="O31" s="33">
        <v>12009</v>
      </c>
      <c r="P31" s="24">
        <f>Q31/O31</f>
        <v>0.7504371721209093</v>
      </c>
      <c r="Q31" s="33">
        <v>9012</v>
      </c>
      <c r="R31" s="33">
        <v>25564</v>
      </c>
      <c r="S31" s="51" t="s">
        <v>47</v>
      </c>
      <c r="T31" s="33">
        <v>16204</v>
      </c>
      <c r="U31" s="24">
        <f>V31/T31</f>
        <v>0.023882991853863243</v>
      </c>
      <c r="V31" s="33">
        <v>387</v>
      </c>
      <c r="W31" s="24"/>
      <c r="X31" s="33">
        <v>242987</v>
      </c>
      <c r="Y31" s="24">
        <f>Z31/X31</f>
        <v>0.011794869684386408</v>
      </c>
      <c r="Z31" s="33">
        <v>2866</v>
      </c>
      <c r="AA31" s="33">
        <v>3130</v>
      </c>
      <c r="AB31" s="51" t="s">
        <v>47</v>
      </c>
      <c r="AC31" s="33">
        <v>188941</v>
      </c>
      <c r="AD31" s="24">
        <f t="shared" si="24"/>
        <v>0.0399013448642698</v>
      </c>
      <c r="AE31" s="33">
        <v>7539</v>
      </c>
      <c r="AF31" s="24">
        <f t="shared" si="25"/>
        <v>1.358668258389707</v>
      </c>
      <c r="AG31" s="33">
        <v>10243</v>
      </c>
      <c r="AH31" s="24">
        <f t="shared" si="26"/>
        <v>0.2918090403202187</v>
      </c>
      <c r="AI31" s="33">
        <v>2989</v>
      </c>
      <c r="AJ31" s="33">
        <v>2940</v>
      </c>
      <c r="AK31" s="51" t="s">
        <v>47</v>
      </c>
      <c r="AL31" s="33">
        <v>31160</v>
      </c>
      <c r="AM31" s="24">
        <f t="shared" si="27"/>
        <v>2.4830551989730423</v>
      </c>
      <c r="AN31" s="33">
        <v>77372</v>
      </c>
      <c r="AO31" s="24">
        <f t="shared" si="28"/>
        <v>4.766478829550742</v>
      </c>
      <c r="AP31" s="33">
        <v>368792</v>
      </c>
      <c r="AQ31" s="24">
        <f t="shared" si="19"/>
        <v>0.41217813835441114</v>
      </c>
      <c r="AR31" s="33">
        <v>152008</v>
      </c>
      <c r="AS31" s="33">
        <v>152391</v>
      </c>
      <c r="AT31" s="51" t="s">
        <v>47</v>
      </c>
      <c r="AU31" s="52">
        <v>8722</v>
      </c>
      <c r="AV31" s="30">
        <f>B31+K31+T31+AC31+AL31+AU31</f>
        <v>3577296</v>
      </c>
      <c r="AW31" s="29">
        <f t="shared" si="29"/>
        <v>0.08617206963024586</v>
      </c>
      <c r="AX31" s="33">
        <v>308263</v>
      </c>
      <c r="AY31" s="29">
        <f t="shared" si="30"/>
        <v>2.5241433451306188</v>
      </c>
      <c r="AZ31" s="23">
        <f t="shared" si="12"/>
        <v>778100</v>
      </c>
      <c r="BA31" s="29">
        <f t="shared" si="21"/>
        <v>0.34492481686158594</v>
      </c>
      <c r="BB31" s="23">
        <f t="shared" si="31"/>
        <v>268386</v>
      </c>
      <c r="BC31" s="23">
        <f t="shared" si="32"/>
        <v>280515</v>
      </c>
      <c r="BD31" s="51" t="s">
        <v>47</v>
      </c>
      <c r="BE31" s="33"/>
      <c r="BF31" s="33"/>
      <c r="BG31" s="42"/>
      <c r="BH31" s="33"/>
      <c r="BI31" s="42"/>
      <c r="BJ31" s="33"/>
      <c r="BK31" s="33"/>
    </row>
    <row r="32" spans="1:63" s="36" customFormat="1" ht="9.75">
      <c r="A32" s="33" t="s">
        <v>51</v>
      </c>
      <c r="B32" s="33">
        <v>0</v>
      </c>
      <c r="C32" s="24"/>
      <c r="D32" s="33">
        <v>3869535</v>
      </c>
      <c r="E32" s="24">
        <f t="shared" si="23"/>
        <v>1.2668741851411087</v>
      </c>
      <c r="F32" s="33">
        <v>4902214</v>
      </c>
      <c r="G32" s="24">
        <f t="shared" si="15"/>
        <v>1.207366916254574</v>
      </c>
      <c r="H32" s="33">
        <v>5918771</v>
      </c>
      <c r="I32" s="33">
        <v>6364648</v>
      </c>
      <c r="J32" s="51" t="s">
        <v>47</v>
      </c>
      <c r="K32" s="33">
        <v>0</v>
      </c>
      <c r="L32" s="24"/>
      <c r="M32" s="33">
        <v>140718</v>
      </c>
      <c r="N32" s="24">
        <f>O32/M32</f>
        <v>1.8182322090990493</v>
      </c>
      <c r="O32" s="33">
        <v>255858</v>
      </c>
      <c r="P32" s="24">
        <f>Q32/O32</f>
        <v>4.936101274925935</v>
      </c>
      <c r="Q32" s="33">
        <v>1262941</v>
      </c>
      <c r="R32" s="33">
        <f>1268181+7126</f>
        <v>1275307</v>
      </c>
      <c r="S32" s="51" t="s">
        <v>47</v>
      </c>
      <c r="T32" s="33">
        <v>0</v>
      </c>
      <c r="U32" s="24"/>
      <c r="V32" s="33">
        <v>297324</v>
      </c>
      <c r="W32" s="24">
        <f>X32/V32</f>
        <v>1.3066015525151013</v>
      </c>
      <c r="X32" s="33">
        <v>388484</v>
      </c>
      <c r="Y32" s="24">
        <f>Z32/X32</f>
        <v>1.2969208513091917</v>
      </c>
      <c r="Z32" s="33">
        <f>490283+13550</f>
        <v>503833</v>
      </c>
      <c r="AA32" s="33">
        <f>518618+15781</f>
        <v>534399</v>
      </c>
      <c r="AB32" s="51" t="s">
        <v>47</v>
      </c>
      <c r="AC32" s="33">
        <v>0</v>
      </c>
      <c r="AD32" s="24"/>
      <c r="AE32" s="33">
        <v>315248</v>
      </c>
      <c r="AF32" s="24">
        <f t="shared" si="25"/>
        <v>1.2851596203623814</v>
      </c>
      <c r="AG32" s="33">
        <v>405144</v>
      </c>
      <c r="AH32" s="24">
        <f t="shared" si="26"/>
        <v>1.1836408783049976</v>
      </c>
      <c r="AI32" s="33">
        <f>478667+878</f>
        <v>479545</v>
      </c>
      <c r="AJ32" s="33">
        <f>537922+1286</f>
        <v>539208</v>
      </c>
      <c r="AK32" s="51" t="s">
        <v>47</v>
      </c>
      <c r="AL32" s="33">
        <v>0</v>
      </c>
      <c r="AM32" s="24"/>
      <c r="AN32" s="33">
        <v>82526</v>
      </c>
      <c r="AO32" s="24">
        <f t="shared" si="28"/>
        <v>1.9537721445362675</v>
      </c>
      <c r="AP32" s="33">
        <v>161237</v>
      </c>
      <c r="AQ32" s="24">
        <f t="shared" si="19"/>
        <v>1.6378002567648864</v>
      </c>
      <c r="AR32" s="33">
        <f>253732+10342</f>
        <v>264074</v>
      </c>
      <c r="AS32" s="33">
        <f>260413+10120</f>
        <v>270533</v>
      </c>
      <c r="AT32" s="51" t="s">
        <v>47</v>
      </c>
      <c r="AU32" s="52"/>
      <c r="AV32" s="30"/>
      <c r="AW32" s="29"/>
      <c r="AX32" s="33">
        <v>4705351</v>
      </c>
      <c r="AY32" s="29">
        <f t="shared" si="30"/>
        <v>1.2991458023004023</v>
      </c>
      <c r="AZ32" s="23">
        <f t="shared" si="12"/>
        <v>6112937</v>
      </c>
      <c r="BA32" s="29">
        <f t="shared" si="21"/>
        <v>1.3789057534864173</v>
      </c>
      <c r="BB32" s="23">
        <f t="shared" si="31"/>
        <v>8429164</v>
      </c>
      <c r="BC32" s="23">
        <f t="shared" si="32"/>
        <v>8984095</v>
      </c>
      <c r="BD32" s="51" t="s">
        <v>47</v>
      </c>
      <c r="BE32" s="33"/>
      <c r="BF32" s="33"/>
      <c r="BG32" s="42"/>
      <c r="BH32" s="33"/>
      <c r="BI32" s="42"/>
      <c r="BJ32" s="33"/>
      <c r="BK32" s="33"/>
    </row>
    <row r="33" spans="1:63" ht="12.75">
      <c r="A33" s="17" t="s">
        <v>85</v>
      </c>
      <c r="B33" s="18">
        <v>23737258</v>
      </c>
      <c r="C33" s="19">
        <f>D33/B33</f>
        <v>1.2173245115337248</v>
      </c>
      <c r="D33" s="18">
        <v>28895946</v>
      </c>
      <c r="E33" s="19">
        <f t="shared" si="23"/>
        <v>1.087035288617995</v>
      </c>
      <c r="F33" s="18">
        <v>31410913</v>
      </c>
      <c r="G33" s="19">
        <f t="shared" si="15"/>
        <v>1.0535529801378267</v>
      </c>
      <c r="H33" s="18">
        <v>33093061</v>
      </c>
      <c r="I33" s="18">
        <v>18344913</v>
      </c>
      <c r="J33" s="20">
        <f>B33+D33+F33+H33+I33</f>
        <v>135482091</v>
      </c>
      <c r="K33" s="18">
        <v>5661952</v>
      </c>
      <c r="L33" s="19">
        <f>M33/K33</f>
        <v>0.8954899299746801</v>
      </c>
      <c r="M33" s="18">
        <v>5070221</v>
      </c>
      <c r="N33" s="19">
        <f>O33/M33</f>
        <v>1.1639845679310625</v>
      </c>
      <c r="O33" s="18">
        <v>5901659</v>
      </c>
      <c r="P33" s="19">
        <f>Q33/O33</f>
        <v>1.2075355421246805</v>
      </c>
      <c r="Q33" s="18">
        <v>7126463</v>
      </c>
      <c r="R33" s="18">
        <v>3559708</v>
      </c>
      <c r="S33" s="20">
        <f>K33+M33+O33+Q33+R33</f>
        <v>27320003</v>
      </c>
      <c r="T33" s="18">
        <v>3284849</v>
      </c>
      <c r="U33" s="19">
        <f>V33/T33</f>
        <v>1.04224851735955</v>
      </c>
      <c r="V33" s="18">
        <v>3423629</v>
      </c>
      <c r="W33" s="19">
        <f>X33/V33</f>
        <v>0.9328668497667242</v>
      </c>
      <c r="X33" s="18">
        <v>3193790</v>
      </c>
      <c r="Y33" s="19">
        <f>Z33/X33</f>
        <v>1.1690439884901638</v>
      </c>
      <c r="Z33" s="18">
        <v>3733681</v>
      </c>
      <c r="AA33" s="18">
        <v>1953391</v>
      </c>
      <c r="AB33" s="20">
        <f>T33+V33+X33+Z33+AA33</f>
        <v>15589340</v>
      </c>
      <c r="AC33" s="18">
        <v>2713510</v>
      </c>
      <c r="AD33" s="19">
        <f>AE33/AC33</f>
        <v>1.0654278038407818</v>
      </c>
      <c r="AE33" s="18">
        <v>2891049</v>
      </c>
      <c r="AF33" s="19">
        <f t="shared" si="25"/>
        <v>0.7670485695676552</v>
      </c>
      <c r="AG33" s="18">
        <v>2217575</v>
      </c>
      <c r="AH33" s="19">
        <f t="shared" si="26"/>
        <v>1.1428380099883881</v>
      </c>
      <c r="AI33" s="18">
        <v>2534329</v>
      </c>
      <c r="AJ33" s="18">
        <v>1368228</v>
      </c>
      <c r="AK33" s="20">
        <f>AC33+AE33+AG33+AI33+AJ33</f>
        <v>11724691</v>
      </c>
      <c r="AL33" s="18">
        <v>3848029</v>
      </c>
      <c r="AM33" s="19">
        <f>AN33/AL33</f>
        <v>0.8718902586233108</v>
      </c>
      <c r="AN33" s="18">
        <v>3355059</v>
      </c>
      <c r="AO33" s="19">
        <f t="shared" si="28"/>
        <v>0.9287946948175874</v>
      </c>
      <c r="AP33" s="18">
        <v>3116161</v>
      </c>
      <c r="AQ33" s="19">
        <f t="shared" si="19"/>
        <v>1.012318041333551</v>
      </c>
      <c r="AR33" s="18">
        <v>3154546</v>
      </c>
      <c r="AS33" s="18">
        <v>1752826</v>
      </c>
      <c r="AT33" s="20">
        <f>AL33+AN33+AP33+AR33+AS33</f>
        <v>15226621</v>
      </c>
      <c r="AU33" s="49">
        <v>4041815</v>
      </c>
      <c r="AV33" s="18">
        <f>B33+K33+T33+AC33+AL33+AU33</f>
        <v>43287413</v>
      </c>
      <c r="AW33" s="50">
        <f>AX33/AV33</f>
        <v>1.00805063125394</v>
      </c>
      <c r="AX33" s="18">
        <f>D33+M33+V33+AE33+AN33</f>
        <v>43635904</v>
      </c>
      <c r="AY33" s="50">
        <f t="shared" si="30"/>
        <v>1.0505133112402116</v>
      </c>
      <c r="AZ33" s="18">
        <f t="shared" si="12"/>
        <v>45840098</v>
      </c>
      <c r="BA33" s="19">
        <f t="shared" si="21"/>
        <v>1.0829400931909003</v>
      </c>
      <c r="BB33" s="18">
        <f t="shared" si="31"/>
        <v>49642080</v>
      </c>
      <c r="BC33" s="18">
        <f t="shared" si="32"/>
        <v>26979066</v>
      </c>
      <c r="BD33" s="20">
        <f>AV33+AX33+AZ33+BB33+BC33</f>
        <v>209384561</v>
      </c>
      <c r="BI33" s="53"/>
      <c r="BJ33" s="54"/>
      <c r="BK33" s="54"/>
    </row>
    <row r="34" spans="1:63" ht="12.75" hidden="1">
      <c r="A34" s="21" t="s">
        <v>52</v>
      </c>
      <c r="B34" s="18">
        <f>B33-B7-B8</f>
        <v>23187258</v>
      </c>
      <c r="C34" s="19">
        <f>D34/B34</f>
        <v>1.1684922382801797</v>
      </c>
      <c r="D34" s="18">
        <f>D33-D7-D8</f>
        <v>27094131</v>
      </c>
      <c r="E34" s="19">
        <f t="shared" si="23"/>
        <v>1.1493231504638404</v>
      </c>
      <c r="F34" s="18">
        <f>F33-F7-F8</f>
        <v>31139912</v>
      </c>
      <c r="G34" s="24">
        <f t="shared" si="15"/>
        <v>0</v>
      </c>
      <c r="H34" s="18"/>
      <c r="I34" s="18"/>
      <c r="J34" s="25">
        <f>B34+D34+F34+H34</f>
        <v>81421301</v>
      </c>
      <c r="K34" s="18">
        <f>K33-K7-K8</f>
        <v>4941952</v>
      </c>
      <c r="L34" s="19">
        <f>M34/K34</f>
        <v>0.9613025379445207</v>
      </c>
      <c r="M34" s="18">
        <f>M33-M7-M8</f>
        <v>4750711</v>
      </c>
      <c r="N34" s="19">
        <f>O34/M34</f>
        <v>1.2322841780946052</v>
      </c>
      <c r="O34" s="18">
        <f>O33-O7-O8</f>
        <v>5854226</v>
      </c>
      <c r="P34" s="19">
        <f>Q34/O34</f>
        <v>0</v>
      </c>
      <c r="Q34" s="18"/>
      <c r="R34" s="18"/>
      <c r="S34" s="27">
        <f>K34+M34+O34+Q34+R34</f>
        <v>15546889</v>
      </c>
      <c r="T34" s="18">
        <f>T33-T7-T8</f>
        <v>3284849</v>
      </c>
      <c r="U34" s="19">
        <f>V34/T34</f>
        <v>0.9759243118937887</v>
      </c>
      <c r="V34" s="18">
        <f>V33-V7-V8</f>
        <v>3205764</v>
      </c>
      <c r="W34" s="19">
        <f>X34/V34</f>
        <v>0.9865579624701007</v>
      </c>
      <c r="X34" s="18">
        <f>X33-X7-X8</f>
        <v>3162672</v>
      </c>
      <c r="Y34" s="18"/>
      <c r="Z34" s="18"/>
      <c r="AA34" s="18"/>
      <c r="AB34" s="25">
        <f>T34+V34+X34+Z34+AA34</f>
        <v>9653285</v>
      </c>
      <c r="AC34" s="18">
        <f>AC33-AC7-AC8</f>
        <v>2563510</v>
      </c>
      <c r="AD34" s="19">
        <f>AE34/AC34</f>
        <v>1.0049674079679813</v>
      </c>
      <c r="AE34" s="18">
        <f>AE33-AE7-AE8</f>
        <v>2576244</v>
      </c>
      <c r="AF34" s="19">
        <f t="shared" si="25"/>
        <v>0.8518385680859422</v>
      </c>
      <c r="AG34" s="18">
        <f>AG33-AG7-AG8</f>
        <v>2194544</v>
      </c>
      <c r="AH34" s="18"/>
      <c r="AI34" s="18"/>
      <c r="AJ34" s="18"/>
      <c r="AK34" s="25">
        <f>AC34+AE34+AG34+AI34+AJ34</f>
        <v>7334298</v>
      </c>
      <c r="AL34" s="18">
        <f>AL33-AL7-AL8</f>
        <v>3848029</v>
      </c>
      <c r="AM34" s="19">
        <f>AN34/AL34</f>
        <v>0.805898032473248</v>
      </c>
      <c r="AN34" s="18">
        <f>AN33-AN7-AN8</f>
        <v>3101119</v>
      </c>
      <c r="AO34" s="19">
        <f t="shared" si="28"/>
        <v>0.9960095049561142</v>
      </c>
      <c r="AP34" s="18">
        <f>AP33-AP7-AP8</f>
        <v>3088744</v>
      </c>
      <c r="AQ34" s="18"/>
      <c r="AR34" s="18"/>
      <c r="AS34" s="18"/>
      <c r="AT34" s="25">
        <f>AL34+AN34+AP34+AR34+AS34</f>
        <v>10037892</v>
      </c>
      <c r="AU34" s="55"/>
      <c r="AV34" s="30">
        <f>B34+K34+T34+AC34+AL34+AU34</f>
        <v>37825598</v>
      </c>
      <c r="AW34" s="19">
        <f>AX34/AV34</f>
        <v>1.0767303401257529</v>
      </c>
      <c r="AX34" s="18">
        <f>D34+M34+V34+AE34+AN34</f>
        <v>40727969</v>
      </c>
      <c r="AY34" s="29">
        <f t="shared" si="30"/>
        <v>1.1156976180177312</v>
      </c>
      <c r="AZ34" s="18">
        <f t="shared" si="12"/>
        <v>45440098</v>
      </c>
      <c r="BA34" s="18"/>
      <c r="BB34" s="18"/>
      <c r="BC34" s="18"/>
      <c r="BD34" s="18">
        <f>BD33-BD7-BD8</f>
        <v>204256626</v>
      </c>
      <c r="BI34" s="53"/>
      <c r="BJ34" s="54"/>
      <c r="BK34" s="54"/>
    </row>
    <row r="35" spans="1:63" ht="12.75" hidden="1">
      <c r="A35" s="56" t="s">
        <v>53</v>
      </c>
      <c r="B35" s="57">
        <f>B33-B39</f>
        <v>22778991</v>
      </c>
      <c r="C35" s="19">
        <f>D35/B35</f>
        <v>1.2298256318728078</v>
      </c>
      <c r="D35" s="57">
        <f>D33-D39</f>
        <v>28014187</v>
      </c>
      <c r="E35" s="19">
        <f t="shared" si="23"/>
        <v>1.0864073620983539</v>
      </c>
      <c r="F35" s="57">
        <f>F33-F39</f>
        <v>30434819</v>
      </c>
      <c r="G35" s="24">
        <f t="shared" si="15"/>
        <v>0</v>
      </c>
      <c r="H35" s="57"/>
      <c r="I35" s="57"/>
      <c r="J35" s="25">
        <f>B35+D35+F35+H35</f>
        <v>81227997</v>
      </c>
      <c r="K35" s="57">
        <f>K33-K39</f>
        <v>5294582</v>
      </c>
      <c r="L35" s="19">
        <f>M35/K35</f>
        <v>0.8717046973679886</v>
      </c>
      <c r="M35" s="57">
        <f>M33-M39</f>
        <v>4615312</v>
      </c>
      <c r="N35" s="19">
        <f>O35/M35</f>
        <v>1.1899009211078255</v>
      </c>
      <c r="O35" s="57">
        <f>O33-O39</f>
        <v>5491764</v>
      </c>
      <c r="P35" s="19">
        <f>Q35/O35</f>
        <v>0</v>
      </c>
      <c r="Q35" s="57"/>
      <c r="R35" s="57"/>
      <c r="S35" s="27">
        <f>K35+M35+O35+Q35+R35</f>
        <v>15401658</v>
      </c>
      <c r="T35" s="57">
        <f>T33-T39</f>
        <v>3096559</v>
      </c>
      <c r="U35" s="57">
        <f>U33-U39</f>
        <v>0.0546920884467027</v>
      </c>
      <c r="V35" s="57">
        <f>V33-V39</f>
        <v>3237682</v>
      </c>
      <c r="W35" s="57">
        <f>W33-W39</f>
        <v>0.02914697259742327</v>
      </c>
      <c r="X35" s="57">
        <f>X33-X39</f>
        <v>3025746</v>
      </c>
      <c r="Y35" s="57"/>
      <c r="Z35" s="57"/>
      <c r="AA35" s="57"/>
      <c r="AB35" s="25">
        <f>T35+V35+X35+Z35+AA35</f>
        <v>9359987</v>
      </c>
      <c r="AC35" s="57">
        <f>AC33-AC39</f>
        <v>2545014</v>
      </c>
      <c r="AD35" s="57">
        <f>AD33-AD39</f>
        <v>0.3973407275897136</v>
      </c>
      <c r="AE35" s="57">
        <f>AE33-AE39</f>
        <v>2778479</v>
      </c>
      <c r="AF35" s="57">
        <f>AF33-AF39</f>
        <v>-0.14567240404876125</v>
      </c>
      <c r="AG35" s="57">
        <f>AG33-AG39</f>
        <v>2114830</v>
      </c>
      <c r="AH35" s="57"/>
      <c r="AI35" s="57"/>
      <c r="AJ35" s="57"/>
      <c r="AK35" s="25">
        <f>AC35+AE35+AG35+AI35+AJ35</f>
        <v>7438323</v>
      </c>
      <c r="AL35" s="57">
        <f>AL33-AL39</f>
        <v>3681645</v>
      </c>
      <c r="AM35" s="57">
        <f>AM33-AM39</f>
        <v>0.10681068366418012</v>
      </c>
      <c r="AN35" s="57">
        <f>AN33-AN39</f>
        <v>3227762</v>
      </c>
      <c r="AO35" s="57">
        <f>AO33-AO39</f>
        <v>0.016927172409360924</v>
      </c>
      <c r="AP35" s="57">
        <f>AP33-AP39</f>
        <v>3000083</v>
      </c>
      <c r="AQ35" s="57"/>
      <c r="AR35" s="57"/>
      <c r="AS35" s="57"/>
      <c r="AT35" s="25">
        <f>AL35+AN35+AP35+AR35+AS35</f>
        <v>9909490</v>
      </c>
      <c r="AU35" s="58"/>
      <c r="AV35" s="30">
        <f>B35+K35+T35+AC35+AL35+AU35</f>
        <v>37396791</v>
      </c>
      <c r="AW35" s="57">
        <f>AW33-AW39</f>
        <v>0.12127705088602447</v>
      </c>
      <c r="AX35" s="18">
        <f>D35+M35+V35+AE35+AN35</f>
        <v>41873422</v>
      </c>
      <c r="AY35" s="29">
        <f t="shared" si="30"/>
        <v>1.0523917056504242</v>
      </c>
      <c r="AZ35" s="18">
        <f t="shared" si="12"/>
        <v>44067242</v>
      </c>
      <c r="BA35" s="18"/>
      <c r="BB35" s="57"/>
      <c r="BC35" s="57"/>
      <c r="BD35" s="57">
        <f>BD33-BD39</f>
        <v>201454398</v>
      </c>
      <c r="BI35" s="53"/>
      <c r="BJ35" s="54"/>
      <c r="BK35" s="54"/>
    </row>
    <row r="36" spans="1:63" s="31" customFormat="1" ht="9.75" customHeight="1">
      <c r="A36" s="43" t="s">
        <v>54</v>
      </c>
      <c r="B36" s="59"/>
      <c r="C36" s="59"/>
      <c r="D36" s="59"/>
      <c r="E36" s="59"/>
      <c r="F36" s="59"/>
      <c r="G36" s="24"/>
      <c r="H36" s="59"/>
      <c r="I36" s="59"/>
      <c r="J36" s="25"/>
      <c r="K36" s="59"/>
      <c r="L36" s="59"/>
      <c r="M36" s="59"/>
      <c r="N36" s="59"/>
      <c r="O36" s="59"/>
      <c r="P36" s="59"/>
      <c r="Q36" s="59"/>
      <c r="R36" s="59"/>
      <c r="S36" s="27"/>
      <c r="T36" s="59"/>
      <c r="U36" s="59"/>
      <c r="V36" s="59"/>
      <c r="W36" s="59"/>
      <c r="X36" s="59"/>
      <c r="Y36" s="59"/>
      <c r="Z36" s="59"/>
      <c r="AA36" s="59"/>
      <c r="AB36" s="25"/>
      <c r="AC36" s="59"/>
      <c r="AD36" s="59"/>
      <c r="AE36" s="59"/>
      <c r="AF36" s="59"/>
      <c r="AG36" s="59"/>
      <c r="AH36" s="59"/>
      <c r="AI36" s="59"/>
      <c r="AJ36" s="59"/>
      <c r="AK36" s="25"/>
      <c r="AL36" s="59"/>
      <c r="AM36" s="59"/>
      <c r="AN36" s="59"/>
      <c r="AO36" s="59"/>
      <c r="AP36" s="59"/>
      <c r="AQ36" s="59"/>
      <c r="AR36" s="59"/>
      <c r="AS36" s="59"/>
      <c r="AT36" s="25"/>
      <c r="AU36" s="52"/>
      <c r="AV36" s="30"/>
      <c r="AW36" s="30"/>
      <c r="AX36" s="60"/>
      <c r="AY36" s="29"/>
      <c r="AZ36" s="23"/>
      <c r="BA36" s="23"/>
      <c r="BB36" s="59"/>
      <c r="BC36" s="59"/>
      <c r="BD36" s="25"/>
      <c r="BI36" s="61"/>
      <c r="BJ36" s="62"/>
      <c r="BK36" s="62"/>
    </row>
    <row r="37" spans="1:63" s="36" customFormat="1" ht="9.75">
      <c r="A37" s="34" t="s">
        <v>55</v>
      </c>
      <c r="B37" s="34">
        <v>21575657</v>
      </c>
      <c r="C37" s="24">
        <f>D37/B37</f>
        <v>1.2678662346180234</v>
      </c>
      <c r="D37" s="34">
        <v>27355047</v>
      </c>
      <c r="E37" s="24">
        <f>F37/D37</f>
        <v>1.089755429774988</v>
      </c>
      <c r="F37" s="34">
        <v>29810311</v>
      </c>
      <c r="G37" s="24">
        <f>H37/F37</f>
        <v>1.0501093732299538</v>
      </c>
      <c r="H37" s="34">
        <v>31304087</v>
      </c>
      <c r="I37" s="34">
        <v>17575962</v>
      </c>
      <c r="J37" s="25">
        <f>B37+D37+F37+H37+I37</f>
        <v>127621064</v>
      </c>
      <c r="K37" s="34">
        <v>5122212</v>
      </c>
      <c r="L37" s="24">
        <f>M37/K37</f>
        <v>0.8627713964201403</v>
      </c>
      <c r="M37" s="34">
        <v>4419298</v>
      </c>
      <c r="N37" s="24">
        <f>O37/M37</f>
        <v>1.2501960718648075</v>
      </c>
      <c r="O37" s="34">
        <v>5524989</v>
      </c>
      <c r="P37" s="24">
        <f>Q37/O37</f>
        <v>1.1905621893545852</v>
      </c>
      <c r="Q37" s="34">
        <v>6577843</v>
      </c>
      <c r="R37" s="34">
        <v>3329331</v>
      </c>
      <c r="S37" s="27">
        <f>K37+M37+O37+Q37+R37</f>
        <v>24973673</v>
      </c>
      <c r="T37" s="34">
        <v>3018452</v>
      </c>
      <c r="U37" s="24">
        <f>V37/T37</f>
        <v>1.035494352734448</v>
      </c>
      <c r="V37" s="34">
        <v>3125590</v>
      </c>
      <c r="W37" s="24">
        <f>X37/V37</f>
        <v>0.9348049488256617</v>
      </c>
      <c r="X37" s="34">
        <v>2921817</v>
      </c>
      <c r="Y37" s="24">
        <f>Z37/X37</f>
        <v>1.1836442870994317</v>
      </c>
      <c r="Z37" s="34">
        <v>3458392</v>
      </c>
      <c r="AA37" s="34">
        <v>1816325</v>
      </c>
      <c r="AB37" s="25">
        <f>T37+V37+X37+Z37+AA37</f>
        <v>14340576</v>
      </c>
      <c r="AC37" s="34">
        <v>2476377</v>
      </c>
      <c r="AD37" s="24">
        <f>AE37/AC37</f>
        <v>1.0846813712128647</v>
      </c>
      <c r="AE37" s="34">
        <v>2686080</v>
      </c>
      <c r="AF37" s="24">
        <f>AG37/AE37</f>
        <v>0.7659209703359543</v>
      </c>
      <c r="AG37" s="34">
        <v>2057325</v>
      </c>
      <c r="AH37" s="24">
        <f>AI37/AG37</f>
        <v>1.1463152394492848</v>
      </c>
      <c r="AI37" s="34">
        <v>2358343</v>
      </c>
      <c r="AJ37" s="34">
        <v>1283917</v>
      </c>
      <c r="AK37" s="25">
        <f>AC37+AE37+AG37+AI37+AJ37</f>
        <v>10862042</v>
      </c>
      <c r="AL37" s="34">
        <v>3631422</v>
      </c>
      <c r="AM37" s="24">
        <f>AN37/AL37</f>
        <v>0.8825135167435787</v>
      </c>
      <c r="AN37" s="34">
        <v>3204779</v>
      </c>
      <c r="AO37" s="24">
        <f>AP37/AN37</f>
        <v>0.8432509698796703</v>
      </c>
      <c r="AP37" s="34">
        <v>2702433</v>
      </c>
      <c r="AQ37" s="24">
        <f aca="true" t="shared" si="33" ref="AQ37:AQ43">AR37/AP37</f>
        <v>1.1187888839427287</v>
      </c>
      <c r="AR37" s="34">
        <v>3023452</v>
      </c>
      <c r="AS37" s="34">
        <v>1687726</v>
      </c>
      <c r="AT37" s="25">
        <f aca="true" t="shared" si="34" ref="AT37:AT42">AL37+AN37+AP37+AR37+AS37</f>
        <v>14249812</v>
      </c>
      <c r="AU37" s="52">
        <v>3146801</v>
      </c>
      <c r="AV37" s="30">
        <f>B37+K37+T37+AC37+AL37+AU37</f>
        <v>38970921</v>
      </c>
      <c r="AW37" s="29">
        <f>AX37/AV37</f>
        <v>1.046698229174517</v>
      </c>
      <c r="AX37" s="23">
        <f>D37+M37+V37+AE37+AN37</f>
        <v>40790794</v>
      </c>
      <c r="AY37" s="29">
        <f>AZ37/AX37</f>
        <v>1.048934595389342</v>
      </c>
      <c r="AZ37" s="23">
        <v>42786875</v>
      </c>
      <c r="BA37" s="29">
        <f aca="true" t="shared" si="35" ref="BA37:BA43">BB37/AZ37</f>
        <v>1.0919731109131012</v>
      </c>
      <c r="BB37" s="23">
        <f aca="true" t="shared" si="36" ref="BB37:BC43">H37+Q37+Z37+AI37+AR37</f>
        <v>46722117</v>
      </c>
      <c r="BC37" s="23">
        <f t="shared" si="36"/>
        <v>25693261</v>
      </c>
      <c r="BD37" s="27">
        <f aca="true" t="shared" si="37" ref="BD37:BD42">AV37+AX37+AZ37+BB37+BC37</f>
        <v>194963968</v>
      </c>
      <c r="BI37" s="35"/>
      <c r="BJ37" s="34"/>
      <c r="BK37" s="34"/>
    </row>
    <row r="38" spans="1:63" s="36" customFormat="1" ht="9.75">
      <c r="A38" s="34" t="s">
        <v>56</v>
      </c>
      <c r="B38" s="34">
        <v>175386</v>
      </c>
      <c r="C38" s="24">
        <f>D38/B38</f>
        <v>1.0815800577012988</v>
      </c>
      <c r="D38" s="34">
        <v>189694</v>
      </c>
      <c r="E38" s="24">
        <f>F38/D38</f>
        <v>0.6326030343606018</v>
      </c>
      <c r="F38" s="34">
        <v>120001</v>
      </c>
      <c r="G38" s="24">
        <f>H38/F38</f>
        <v>1.1333322222314814</v>
      </c>
      <c r="H38" s="34">
        <v>136001</v>
      </c>
      <c r="I38" s="34">
        <v>0</v>
      </c>
      <c r="J38" s="25">
        <f>B38+D38+F38+H38+I38</f>
        <v>621082</v>
      </c>
      <c r="K38" s="34">
        <v>54781</v>
      </c>
      <c r="L38" s="24">
        <f>M38/K38</f>
        <v>0.47242657125645754</v>
      </c>
      <c r="M38" s="34">
        <v>25880</v>
      </c>
      <c r="N38" s="24">
        <f>O38/M38</f>
        <v>1.7014296754250386</v>
      </c>
      <c r="O38" s="34">
        <v>44033</v>
      </c>
      <c r="P38" s="24">
        <f>Q38/O38</f>
        <v>0.6167192787227761</v>
      </c>
      <c r="Q38" s="34">
        <v>27156</v>
      </c>
      <c r="R38" s="34">
        <v>11000</v>
      </c>
      <c r="S38" s="27">
        <f>K38+M38+O38+Q38+R38</f>
        <v>162850</v>
      </c>
      <c r="T38" s="34">
        <v>1</v>
      </c>
      <c r="U38" s="24"/>
      <c r="V38" s="34">
        <v>20198</v>
      </c>
      <c r="W38" s="24">
        <f>X38/V38</f>
        <v>1.0050995148034458</v>
      </c>
      <c r="X38" s="34">
        <v>20301</v>
      </c>
      <c r="Y38" s="24">
        <f>Z38/X38</f>
        <v>0.6251416186394759</v>
      </c>
      <c r="Z38" s="34">
        <v>12691</v>
      </c>
      <c r="AA38" s="34">
        <v>10762</v>
      </c>
      <c r="AB38" s="25">
        <f>T38+V38+X38+Z38+AA38</f>
        <v>63953</v>
      </c>
      <c r="AC38" s="34">
        <v>16737</v>
      </c>
      <c r="AD38" s="24">
        <f>AE38/AC38</f>
        <v>0.9729939654657346</v>
      </c>
      <c r="AE38" s="34">
        <v>16285</v>
      </c>
      <c r="AF38" s="24">
        <f>AG38/AE38</f>
        <v>0.3935523487872275</v>
      </c>
      <c r="AG38" s="34">
        <v>6409</v>
      </c>
      <c r="AH38" s="24">
        <f>AI38/AG38</f>
        <v>1.0993914807302232</v>
      </c>
      <c r="AI38" s="34">
        <v>7046</v>
      </c>
      <c r="AJ38" s="34">
        <v>36</v>
      </c>
      <c r="AK38" s="25">
        <f>AC38+AE38+AG38+AI38+AJ38</f>
        <v>46513</v>
      </c>
      <c r="AL38" s="34">
        <v>2217</v>
      </c>
      <c r="AM38" s="24">
        <f>AN38/AL38</f>
        <v>0.31483987370320254</v>
      </c>
      <c r="AN38" s="33">
        <v>698</v>
      </c>
      <c r="AO38" s="24">
        <f>AP38/AN38</f>
        <v>0.06876790830945559</v>
      </c>
      <c r="AP38" s="33">
        <v>48</v>
      </c>
      <c r="AQ38" s="24">
        <f t="shared" si="33"/>
        <v>0.020833333333333332</v>
      </c>
      <c r="AR38" s="33">
        <v>1</v>
      </c>
      <c r="AS38" s="33">
        <v>0</v>
      </c>
      <c r="AT38" s="25">
        <f t="shared" si="34"/>
        <v>2964</v>
      </c>
      <c r="AU38" s="52">
        <v>5400</v>
      </c>
      <c r="AV38" s="30">
        <f>B38+K38+T38+AC38+AL38+AU38</f>
        <v>254522</v>
      </c>
      <c r="AW38" s="29">
        <f>AX38/AV38</f>
        <v>0.9934504679359741</v>
      </c>
      <c r="AX38" s="23">
        <v>252855</v>
      </c>
      <c r="AY38" s="29">
        <f>AZ38/AX38</f>
        <v>0.7545510272685927</v>
      </c>
      <c r="AZ38" s="23">
        <f aca="true" t="shared" si="38" ref="AZ38:AZ43">F38+O38+X38+AG38+AP38</f>
        <v>190792</v>
      </c>
      <c r="BA38" s="29">
        <f t="shared" si="35"/>
        <v>0.9586093756551637</v>
      </c>
      <c r="BB38" s="23">
        <f t="shared" si="36"/>
        <v>182895</v>
      </c>
      <c r="BC38" s="23">
        <f t="shared" si="36"/>
        <v>21798</v>
      </c>
      <c r="BD38" s="27">
        <f t="shared" si="37"/>
        <v>902862</v>
      </c>
      <c r="BI38" s="42"/>
      <c r="BJ38" s="33"/>
      <c r="BK38" s="33"/>
    </row>
    <row r="39" spans="1:63" s="36" customFormat="1" ht="9.75">
      <c r="A39" s="34" t="s">
        <v>57</v>
      </c>
      <c r="B39" s="34">
        <v>958267</v>
      </c>
      <c r="C39" s="24">
        <f>D39/B39</f>
        <v>0.9201600389035623</v>
      </c>
      <c r="D39" s="34">
        <v>881759</v>
      </c>
      <c r="E39" s="24">
        <f>F39/D39</f>
        <v>1.1069850151798848</v>
      </c>
      <c r="F39" s="34">
        <v>976094</v>
      </c>
      <c r="G39" s="24">
        <f>H39/F39</f>
        <v>0.8841279630855226</v>
      </c>
      <c r="H39" s="34">
        <v>862992</v>
      </c>
      <c r="I39" s="34">
        <v>412575</v>
      </c>
      <c r="J39" s="25">
        <f>B39+D39+F39+H39+I39</f>
        <v>4091687</v>
      </c>
      <c r="K39" s="34">
        <v>367370</v>
      </c>
      <c r="L39" s="24">
        <f>M39/K39</f>
        <v>1.238285652067398</v>
      </c>
      <c r="M39" s="34">
        <v>454909</v>
      </c>
      <c r="N39" s="24">
        <f>O39/M39</f>
        <v>0.9010483415364392</v>
      </c>
      <c r="O39" s="34">
        <v>409895</v>
      </c>
      <c r="P39" s="24">
        <f>Q39/O39</f>
        <v>0.8577635735981166</v>
      </c>
      <c r="Q39" s="34">
        <v>351593</v>
      </c>
      <c r="R39" s="34">
        <v>150338</v>
      </c>
      <c r="S39" s="27">
        <f>K39+M39+O39+Q39+R39</f>
        <v>1734105</v>
      </c>
      <c r="T39" s="34">
        <v>188290</v>
      </c>
      <c r="U39" s="24">
        <f>V39/T39</f>
        <v>0.9875564289128472</v>
      </c>
      <c r="V39" s="34">
        <v>185947</v>
      </c>
      <c r="W39" s="24">
        <f>X39/V39</f>
        <v>0.9037198771693009</v>
      </c>
      <c r="X39" s="34">
        <v>168044</v>
      </c>
      <c r="Y39" s="24">
        <f>Z39/X39</f>
        <v>1.0870902858775082</v>
      </c>
      <c r="Z39" s="34">
        <v>182679</v>
      </c>
      <c r="AA39" s="34">
        <v>89550</v>
      </c>
      <c r="AB39" s="25">
        <f>T39+V39+X39+Z39+AA39</f>
        <v>814510</v>
      </c>
      <c r="AC39" s="34">
        <v>168496</v>
      </c>
      <c r="AD39" s="24">
        <f>AE39/AC39</f>
        <v>0.6680870762510682</v>
      </c>
      <c r="AE39" s="34">
        <v>112570</v>
      </c>
      <c r="AF39" s="24">
        <f>AG39/AE39</f>
        <v>0.9127209736164165</v>
      </c>
      <c r="AG39" s="34">
        <v>102745</v>
      </c>
      <c r="AH39" s="24">
        <f>AI39/AG39</f>
        <v>1.0717309844761302</v>
      </c>
      <c r="AI39" s="34">
        <v>110115</v>
      </c>
      <c r="AJ39" s="34">
        <v>60757</v>
      </c>
      <c r="AK39" s="25">
        <f>AC39+AE39+AG39+AI39+AJ39</f>
        <v>554683</v>
      </c>
      <c r="AL39" s="34">
        <v>166384</v>
      </c>
      <c r="AM39" s="24">
        <f>AN39/AL39</f>
        <v>0.7650795749591307</v>
      </c>
      <c r="AN39" s="34">
        <v>127297</v>
      </c>
      <c r="AO39" s="24">
        <f>AP39/AN39</f>
        <v>0.9118675224082264</v>
      </c>
      <c r="AP39" s="34">
        <v>116078</v>
      </c>
      <c r="AQ39" s="24">
        <f t="shared" si="33"/>
        <v>1.0694446837471356</v>
      </c>
      <c r="AR39" s="34">
        <v>124139</v>
      </c>
      <c r="AS39" s="34">
        <v>62565</v>
      </c>
      <c r="AT39" s="25">
        <f t="shared" si="34"/>
        <v>596463</v>
      </c>
      <c r="AU39" s="52">
        <v>138715</v>
      </c>
      <c r="AV39" s="30">
        <f>B39+K39+T39+AC39+AL39+AU39</f>
        <v>1987522</v>
      </c>
      <c r="AW39" s="29">
        <f>AX39/AV39</f>
        <v>0.8867735803679154</v>
      </c>
      <c r="AX39" s="23">
        <f>D39+M39+V39+AE39+AN39</f>
        <v>1762482</v>
      </c>
      <c r="AY39" s="29">
        <f>AZ39/AX39</f>
        <v>1.0058860175593283</v>
      </c>
      <c r="AZ39" s="23">
        <f t="shared" si="38"/>
        <v>1772856</v>
      </c>
      <c r="BA39" s="29">
        <f t="shared" si="35"/>
        <v>0.9202766609358007</v>
      </c>
      <c r="BB39" s="23">
        <f t="shared" si="36"/>
        <v>1631518</v>
      </c>
      <c r="BC39" s="23">
        <f t="shared" si="36"/>
        <v>775785</v>
      </c>
      <c r="BD39" s="27">
        <f t="shared" si="37"/>
        <v>7930163</v>
      </c>
      <c r="BI39" s="42"/>
      <c r="BJ39" s="33"/>
      <c r="BK39" s="33"/>
    </row>
    <row r="40" spans="1:63" s="36" customFormat="1" ht="9.75">
      <c r="A40" s="34" t="s">
        <v>58</v>
      </c>
      <c r="B40" s="34">
        <v>345937</v>
      </c>
      <c r="C40" s="24">
        <f>D40/B40</f>
        <v>1.28616193121869</v>
      </c>
      <c r="D40" s="34">
        <v>444931</v>
      </c>
      <c r="E40" s="24">
        <f>F40/D40</f>
        <v>1.0863392301278176</v>
      </c>
      <c r="F40" s="34">
        <v>483346</v>
      </c>
      <c r="G40" s="24">
        <f>H40/F40</f>
        <v>1.0999408291368915</v>
      </c>
      <c r="H40" s="34">
        <v>531652</v>
      </c>
      <c r="I40" s="34">
        <v>354948</v>
      </c>
      <c r="J40" s="25">
        <f>B40+D40+F40+H40+I40</f>
        <v>2160814</v>
      </c>
      <c r="K40" s="34">
        <v>117589</v>
      </c>
      <c r="L40" s="24">
        <f>M40/K40</f>
        <v>1.4464788373062105</v>
      </c>
      <c r="M40" s="34">
        <v>170090</v>
      </c>
      <c r="N40" s="24">
        <f>O40/M40</f>
        <v>0.8980069375036746</v>
      </c>
      <c r="O40" s="34">
        <v>152742</v>
      </c>
      <c r="P40" s="24">
        <f>Q40/O40</f>
        <v>1.1121433528433569</v>
      </c>
      <c r="Q40" s="34">
        <v>169871</v>
      </c>
      <c r="R40" s="34">
        <v>69039</v>
      </c>
      <c r="S40" s="27">
        <f>K40+M40+O40+Q40+R40</f>
        <v>679331</v>
      </c>
      <c r="T40" s="34">
        <v>78106</v>
      </c>
      <c r="U40" s="24">
        <f>V40/T40</f>
        <v>1.1765293319335262</v>
      </c>
      <c r="V40" s="34">
        <v>91894</v>
      </c>
      <c r="W40" s="24">
        <f>X40/V40</f>
        <v>0.9100485341806864</v>
      </c>
      <c r="X40" s="34">
        <v>83628</v>
      </c>
      <c r="Y40" s="24">
        <f>Z40/X40</f>
        <v>0.9556488257521404</v>
      </c>
      <c r="Z40" s="34">
        <v>79919</v>
      </c>
      <c r="AA40" s="34">
        <v>36754</v>
      </c>
      <c r="AB40" s="25">
        <f>T40+V40+X40+Z40+AA40</f>
        <v>370301</v>
      </c>
      <c r="AC40" s="34">
        <v>51900</v>
      </c>
      <c r="AD40" s="24">
        <f>AE40/AC40</f>
        <v>1.4655491329479768</v>
      </c>
      <c r="AE40" s="34">
        <v>76062</v>
      </c>
      <c r="AF40" s="24">
        <f>AG40/AE40</f>
        <v>0.6717677683994636</v>
      </c>
      <c r="AG40" s="34">
        <v>51096</v>
      </c>
      <c r="AH40" s="24">
        <f>AI40/AG40</f>
        <v>1.1512642868326288</v>
      </c>
      <c r="AI40" s="34">
        <v>58825</v>
      </c>
      <c r="AJ40" s="34">
        <v>23518</v>
      </c>
      <c r="AK40" s="25">
        <f>AC40+AE40+AG40+AI40+AJ40</f>
        <v>261401</v>
      </c>
      <c r="AL40" s="34">
        <v>14420</v>
      </c>
      <c r="AM40" s="24">
        <f>AN40/AL40</f>
        <v>1.5414008321775312</v>
      </c>
      <c r="AN40" s="34">
        <v>22227</v>
      </c>
      <c r="AO40" s="24">
        <f>AP40/AN40</f>
        <v>0.7167409007063481</v>
      </c>
      <c r="AP40" s="34">
        <v>15931</v>
      </c>
      <c r="AQ40" s="24">
        <f t="shared" si="33"/>
        <v>0.43587973134140984</v>
      </c>
      <c r="AR40" s="34">
        <v>6944</v>
      </c>
      <c r="AS40" s="34">
        <v>2535</v>
      </c>
      <c r="AT40" s="25">
        <f t="shared" si="34"/>
        <v>62057</v>
      </c>
      <c r="AU40" s="52">
        <v>-1</v>
      </c>
      <c r="AV40" s="30">
        <f>B40+K40+T40+AC40+AL40+AU40</f>
        <v>607951</v>
      </c>
      <c r="AW40" s="29">
        <f>AX40/AV40</f>
        <v>1.3244554248615432</v>
      </c>
      <c r="AX40" s="23">
        <f>D40+M40+V40+AE40+AN40</f>
        <v>805204</v>
      </c>
      <c r="AY40" s="29">
        <f>AZ40/AX40</f>
        <v>0.9770728908450529</v>
      </c>
      <c r="AZ40" s="23">
        <f t="shared" si="38"/>
        <v>786743</v>
      </c>
      <c r="BA40" s="29">
        <f t="shared" si="35"/>
        <v>1.0768586438010888</v>
      </c>
      <c r="BB40" s="23">
        <f t="shared" si="36"/>
        <v>847211</v>
      </c>
      <c r="BC40" s="23">
        <f t="shared" si="36"/>
        <v>486794</v>
      </c>
      <c r="BD40" s="27">
        <f t="shared" si="37"/>
        <v>3533903</v>
      </c>
      <c r="BI40" s="42"/>
      <c r="BJ40" s="33"/>
      <c r="BK40" s="33"/>
    </row>
    <row r="41" spans="1:63" s="36" customFormat="1" ht="9.75">
      <c r="A41" s="34" t="s">
        <v>59</v>
      </c>
      <c r="B41" s="34">
        <v>682011</v>
      </c>
      <c r="C41" s="24">
        <f>D41/B41</f>
        <v>0.03593930303176928</v>
      </c>
      <c r="D41" s="34">
        <v>24511</v>
      </c>
      <c r="E41" s="24">
        <f>F41/D41</f>
        <v>0.8633266696585207</v>
      </c>
      <c r="F41" s="34">
        <v>21161</v>
      </c>
      <c r="G41" s="24">
        <f>H41/F41</f>
        <v>12.207787911724399</v>
      </c>
      <c r="H41" s="34">
        <v>258329</v>
      </c>
      <c r="I41" s="34">
        <v>1428</v>
      </c>
      <c r="J41" s="25">
        <f>B41+D41+F41+H41+I41</f>
        <v>987440</v>
      </c>
      <c r="K41" s="34">
        <v>0</v>
      </c>
      <c r="L41" s="24"/>
      <c r="M41" s="34">
        <v>0</v>
      </c>
      <c r="N41" s="24"/>
      <c r="O41" s="34">
        <v>0</v>
      </c>
      <c r="P41" s="24"/>
      <c r="Q41" s="34">
        <v>0</v>
      </c>
      <c r="R41" s="34">
        <v>0</v>
      </c>
      <c r="S41" s="27">
        <f>K41+M41+O41+Q41+R41</f>
        <v>0</v>
      </c>
      <c r="T41" s="34">
        <v>0</v>
      </c>
      <c r="U41" s="24"/>
      <c r="V41" s="34">
        <v>0</v>
      </c>
      <c r="W41" s="24"/>
      <c r="X41" s="34">
        <v>0</v>
      </c>
      <c r="Y41" s="24"/>
      <c r="Z41" s="34">
        <v>0</v>
      </c>
      <c r="AA41" s="34">
        <v>0</v>
      </c>
      <c r="AB41" s="25">
        <f>T41+V41+X41+Z41+AA41</f>
        <v>0</v>
      </c>
      <c r="AC41" s="34">
        <v>0</v>
      </c>
      <c r="AD41" s="24"/>
      <c r="AE41" s="34">
        <v>0</v>
      </c>
      <c r="AF41" s="24"/>
      <c r="AG41" s="34">
        <v>0</v>
      </c>
      <c r="AH41" s="24"/>
      <c r="AI41" s="34">
        <v>0</v>
      </c>
      <c r="AJ41" s="34">
        <v>0</v>
      </c>
      <c r="AK41" s="25">
        <f>AC41+AE41+AG41+AI41+AJ41</f>
        <v>0</v>
      </c>
      <c r="AL41" s="34">
        <v>33586</v>
      </c>
      <c r="AM41" s="24">
        <f>AN41/AL41</f>
        <v>0.00172691002203299</v>
      </c>
      <c r="AN41" s="34">
        <v>58</v>
      </c>
      <c r="AO41" s="24"/>
      <c r="AP41" s="34">
        <v>281671</v>
      </c>
      <c r="AQ41" s="24">
        <f t="shared" si="33"/>
        <v>3.5502412388921826E-05</v>
      </c>
      <c r="AR41" s="34">
        <v>10</v>
      </c>
      <c r="AS41" s="34">
        <v>0</v>
      </c>
      <c r="AT41" s="25">
        <f t="shared" si="34"/>
        <v>315325</v>
      </c>
      <c r="AU41" s="52">
        <v>750900</v>
      </c>
      <c r="AV41" s="30">
        <f>B41+K41+T41+AC41+AL41+AU41</f>
        <v>1466497</v>
      </c>
      <c r="AW41" s="29">
        <f>AX41/AV41</f>
        <v>0.016753528987785177</v>
      </c>
      <c r="AX41" s="23">
        <f>D41+M41+V41+AE41+AN41</f>
        <v>24569</v>
      </c>
      <c r="AY41" s="29">
        <f>AZ41/AX41</f>
        <v>12.32577638487525</v>
      </c>
      <c r="AZ41" s="23">
        <f t="shared" si="38"/>
        <v>302832</v>
      </c>
      <c r="BA41" s="29">
        <f t="shared" si="35"/>
        <v>0.8530769535584086</v>
      </c>
      <c r="BB41" s="23">
        <f t="shared" si="36"/>
        <v>258339</v>
      </c>
      <c r="BC41" s="23">
        <f t="shared" si="36"/>
        <v>1428</v>
      </c>
      <c r="BD41" s="27">
        <f t="shared" si="37"/>
        <v>2053665</v>
      </c>
      <c r="BI41" s="42"/>
      <c r="BJ41" s="33"/>
      <c r="BK41" s="33"/>
    </row>
    <row r="42" spans="1:63" s="36" customFormat="1" ht="9.75">
      <c r="A42" s="34" t="s">
        <v>60</v>
      </c>
      <c r="B42" s="34"/>
      <c r="C42" s="24"/>
      <c r="D42" s="34"/>
      <c r="E42" s="24"/>
      <c r="F42" s="34"/>
      <c r="G42" s="24"/>
      <c r="H42" s="34"/>
      <c r="I42" s="34"/>
      <c r="J42" s="25"/>
      <c r="K42" s="34"/>
      <c r="L42" s="24"/>
      <c r="M42" s="34"/>
      <c r="N42" s="24"/>
      <c r="O42" s="34"/>
      <c r="P42" s="24"/>
      <c r="Q42" s="34"/>
      <c r="R42" s="34"/>
      <c r="S42" s="27"/>
      <c r="T42" s="34"/>
      <c r="U42" s="24"/>
      <c r="V42" s="34"/>
      <c r="W42" s="24"/>
      <c r="X42" s="34"/>
      <c r="Y42" s="34"/>
      <c r="Z42" s="34"/>
      <c r="AA42" s="34"/>
      <c r="AB42" s="25"/>
      <c r="AC42" s="34"/>
      <c r="AD42" s="24"/>
      <c r="AE42" s="34"/>
      <c r="AF42" s="24"/>
      <c r="AG42" s="34"/>
      <c r="AH42" s="34"/>
      <c r="AI42" s="34"/>
      <c r="AJ42" s="34"/>
      <c r="AK42" s="25"/>
      <c r="AL42" s="34"/>
      <c r="AM42" s="24"/>
      <c r="AN42" s="34"/>
      <c r="AO42" s="24"/>
      <c r="AP42" s="34">
        <v>281671</v>
      </c>
      <c r="AQ42" s="24">
        <f t="shared" si="33"/>
        <v>0</v>
      </c>
      <c r="AR42" s="34"/>
      <c r="AS42" s="34"/>
      <c r="AT42" s="25">
        <f t="shared" si="34"/>
        <v>281671</v>
      </c>
      <c r="AU42" s="52"/>
      <c r="AV42" s="30"/>
      <c r="AW42" s="29"/>
      <c r="AX42" s="34"/>
      <c r="AY42" s="29"/>
      <c r="AZ42" s="23">
        <f t="shared" si="38"/>
        <v>281671</v>
      </c>
      <c r="BA42" s="29">
        <f t="shared" si="35"/>
        <v>0</v>
      </c>
      <c r="BB42" s="23">
        <f t="shared" si="36"/>
        <v>0</v>
      </c>
      <c r="BC42" s="23">
        <f t="shared" si="36"/>
        <v>0</v>
      </c>
      <c r="BD42" s="27">
        <f t="shared" si="37"/>
        <v>281671</v>
      </c>
      <c r="BI42" s="42"/>
      <c r="BJ42" s="33"/>
      <c r="BK42" s="33"/>
    </row>
    <row r="43" spans="1:63" ht="12.75">
      <c r="A43" s="18" t="s">
        <v>61</v>
      </c>
      <c r="B43" s="18">
        <v>4826695</v>
      </c>
      <c r="C43" s="19">
        <f>D43/B43</f>
        <v>1.379223878865352</v>
      </c>
      <c r="D43" s="18">
        <v>6657093</v>
      </c>
      <c r="E43" s="19">
        <f>F43/D43</f>
        <v>1.2144655332289935</v>
      </c>
      <c r="F43" s="18">
        <v>8084810</v>
      </c>
      <c r="G43" s="19">
        <f>H43/F43</f>
        <v>1.2097768531356952</v>
      </c>
      <c r="H43" s="18">
        <v>9780816</v>
      </c>
      <c r="I43" s="18">
        <v>9609459</v>
      </c>
      <c r="J43" s="48">
        <v>9609459</v>
      </c>
      <c r="K43" s="18">
        <v>2201457</v>
      </c>
      <c r="L43" s="19">
        <f>M43/K43</f>
        <v>1.3657450497556844</v>
      </c>
      <c r="M43" s="18">
        <v>3006629</v>
      </c>
      <c r="N43" s="19">
        <f>O43/M43</f>
        <v>1.3051693441392336</v>
      </c>
      <c r="O43" s="18">
        <v>3924160</v>
      </c>
      <c r="P43" s="19">
        <f aca="true" t="shared" si="39" ref="P43:P52">Q43/O43</f>
        <v>1.2055601708391095</v>
      </c>
      <c r="Q43" s="18">
        <v>4730811</v>
      </c>
      <c r="R43" s="18">
        <v>5897851</v>
      </c>
      <c r="S43" s="48">
        <v>5897851</v>
      </c>
      <c r="T43" s="18">
        <v>2120955</v>
      </c>
      <c r="U43" s="19">
        <f>V43/T43</f>
        <v>0.7279720691858149</v>
      </c>
      <c r="V43" s="18">
        <v>1543996</v>
      </c>
      <c r="W43" s="19">
        <f>X43/V43</f>
        <v>0.9926295145842347</v>
      </c>
      <c r="X43" s="18">
        <v>1532616</v>
      </c>
      <c r="Y43" s="19">
        <f>Z43/X43</f>
        <v>0.8863955485261801</v>
      </c>
      <c r="Z43" s="18">
        <v>1358504</v>
      </c>
      <c r="AA43" s="18">
        <v>1461333</v>
      </c>
      <c r="AB43" s="48">
        <v>1461333</v>
      </c>
      <c r="AC43" s="18">
        <v>1034218</v>
      </c>
      <c r="AD43" s="19">
        <f>AE43/AC43</f>
        <v>0.7999067894776537</v>
      </c>
      <c r="AE43" s="18">
        <v>827278</v>
      </c>
      <c r="AF43" s="19">
        <f>AG43/AE43</f>
        <v>1.0687459354654663</v>
      </c>
      <c r="AG43" s="18">
        <v>884150</v>
      </c>
      <c r="AH43" s="19">
        <f>AI43/AG43</f>
        <v>0.9081909178306848</v>
      </c>
      <c r="AI43" s="18">
        <v>802977</v>
      </c>
      <c r="AJ43" s="18">
        <v>713984</v>
      </c>
      <c r="AK43" s="48">
        <v>713984</v>
      </c>
      <c r="AL43" s="18">
        <v>1421854</v>
      </c>
      <c r="AM43" s="19">
        <f>AN43/AL43</f>
        <v>0.8788975520693405</v>
      </c>
      <c r="AN43" s="18">
        <v>1249664</v>
      </c>
      <c r="AO43" s="19">
        <f>AP43/AN43</f>
        <v>1.135248354757759</v>
      </c>
      <c r="AP43" s="18">
        <v>1418679</v>
      </c>
      <c r="AQ43" s="19">
        <f t="shared" si="33"/>
        <v>0.8340963671133498</v>
      </c>
      <c r="AR43" s="18">
        <v>1183315</v>
      </c>
      <c r="AS43" s="18">
        <v>1039781</v>
      </c>
      <c r="AT43" s="48">
        <v>1039781</v>
      </c>
      <c r="AU43" s="49">
        <v>1417544</v>
      </c>
      <c r="AV43" s="18">
        <f aca="true" t="shared" si="40" ref="AV43:AV52">B43+K43+T43+AC43+AL43+AU43</f>
        <v>13022723</v>
      </c>
      <c r="AW43" s="19">
        <f aca="true" t="shared" si="41" ref="AW43:AW52">AX43/AV43</f>
        <v>1.0201138425504406</v>
      </c>
      <c r="AX43" s="18">
        <f>D43+M43+V43+AE43+AN43</f>
        <v>13284660</v>
      </c>
      <c r="AY43" s="19">
        <f aca="true" t="shared" si="42" ref="AY43:AY52">AZ43/AX43</f>
        <v>1.1926850216716123</v>
      </c>
      <c r="AZ43" s="18">
        <f t="shared" si="38"/>
        <v>15844415</v>
      </c>
      <c r="BA43" s="19">
        <f t="shared" si="35"/>
        <v>1.1269853131213743</v>
      </c>
      <c r="BB43" s="18">
        <f t="shared" si="36"/>
        <v>17856423</v>
      </c>
      <c r="BC43" s="18">
        <f t="shared" si="36"/>
        <v>18722408</v>
      </c>
      <c r="BD43" s="48">
        <v>18722408</v>
      </c>
      <c r="BF43" s="63"/>
      <c r="BI43" s="53"/>
      <c r="BJ43" s="54"/>
      <c r="BK43" s="54"/>
    </row>
    <row r="44" spans="1:63" ht="12.75" hidden="1">
      <c r="A44" s="64" t="s">
        <v>62</v>
      </c>
      <c r="B44" s="18">
        <v>4826695</v>
      </c>
      <c r="C44" s="19"/>
      <c r="D44" s="64">
        <f>D43-B43</f>
        <v>1830398</v>
      </c>
      <c r="E44" s="19"/>
      <c r="F44" s="64">
        <f>F43-D43</f>
        <v>1427717</v>
      </c>
      <c r="G44" s="24">
        <f>H44/F44</f>
        <v>1.187914691777152</v>
      </c>
      <c r="H44" s="64">
        <f>H43-F43</f>
        <v>1696006</v>
      </c>
      <c r="I44" s="64"/>
      <c r="J44" s="48" t="s">
        <v>47</v>
      </c>
      <c r="K44" s="64">
        <v>2201457</v>
      </c>
      <c r="L44" s="19"/>
      <c r="M44" s="64">
        <f>M43-K43</f>
        <v>805172</v>
      </c>
      <c r="N44" s="19"/>
      <c r="O44" s="64">
        <f>O43-M43</f>
        <v>917531</v>
      </c>
      <c r="P44" s="19">
        <f t="shared" si="39"/>
        <v>0.879153946842123</v>
      </c>
      <c r="Q44" s="64">
        <f>Q43-O43</f>
        <v>806651</v>
      </c>
      <c r="R44" s="64"/>
      <c r="S44" s="65">
        <f>SUM(K44:Q44)</f>
        <v>4730811.879153946</v>
      </c>
      <c r="T44" s="64">
        <v>2120955</v>
      </c>
      <c r="U44" s="19"/>
      <c r="V44" s="64">
        <f>V43-T43</f>
        <v>-576959</v>
      </c>
      <c r="W44" s="19"/>
      <c r="X44" s="64">
        <f>X43-V43</f>
        <v>-11380</v>
      </c>
      <c r="Y44" s="64"/>
      <c r="Z44" s="64">
        <f>Z43-X43</f>
        <v>-174112</v>
      </c>
      <c r="AA44" s="64"/>
      <c r="AB44" s="65">
        <f>Z44+X44+V44+T44</f>
        <v>1358504</v>
      </c>
      <c r="AC44" s="64">
        <v>1034218</v>
      </c>
      <c r="AD44" s="19"/>
      <c r="AE44" s="64">
        <f>AE43-AC43</f>
        <v>-206940</v>
      </c>
      <c r="AF44" s="19"/>
      <c r="AG44" s="64">
        <f>AG43-AE43</f>
        <v>56872</v>
      </c>
      <c r="AH44" s="64"/>
      <c r="AI44" s="64">
        <f>AI43-AG43</f>
        <v>-81173</v>
      </c>
      <c r="AJ44" s="64"/>
      <c r="AK44" s="65">
        <f>AI44+AG44+AE44+AC44</f>
        <v>802977</v>
      </c>
      <c r="AL44" s="64">
        <v>1421854</v>
      </c>
      <c r="AM44" s="19"/>
      <c r="AN44" s="64">
        <f>AN43-AL43</f>
        <v>-172190</v>
      </c>
      <c r="AO44" s="19"/>
      <c r="AP44" s="64">
        <f>AP43-AN43</f>
        <v>169015</v>
      </c>
      <c r="AQ44" s="64"/>
      <c r="AR44" s="64">
        <f>AR43-AP43</f>
        <v>-235364</v>
      </c>
      <c r="AS44" s="64"/>
      <c r="AT44" s="65">
        <f>AR44+AP44+AN44+AL44</f>
        <v>1183315</v>
      </c>
      <c r="AU44" s="66">
        <v>1417544</v>
      </c>
      <c r="AV44" s="18">
        <f t="shared" si="40"/>
        <v>13022723</v>
      </c>
      <c r="AW44" s="19">
        <f t="shared" si="41"/>
        <v>0.020113842550440488</v>
      </c>
      <c r="AX44" s="64">
        <f>AX43-AV43</f>
        <v>261937</v>
      </c>
      <c r="AY44" s="19">
        <f t="shared" si="42"/>
        <v>9.772407105525375</v>
      </c>
      <c r="AZ44" s="64">
        <f>AZ43-AX43</f>
        <v>2559755</v>
      </c>
      <c r="BA44" s="64"/>
      <c r="BB44" s="64">
        <f>BB43-AZ43</f>
        <v>2012008</v>
      </c>
      <c r="BC44" s="64">
        <f>BC43-BA43</f>
        <v>18722406.87301469</v>
      </c>
      <c r="BD44" s="65">
        <f>BB44+AZ44+AX44+AV44</f>
        <v>17856423</v>
      </c>
      <c r="BF44" s="63"/>
      <c r="BI44" s="53"/>
      <c r="BJ44" s="54"/>
      <c r="BK44" s="54"/>
    </row>
    <row r="45" spans="1:63" s="36" customFormat="1" ht="9.75">
      <c r="A45" s="23" t="s">
        <v>63</v>
      </c>
      <c r="B45" s="23">
        <v>2040799</v>
      </c>
      <c r="C45" s="24">
        <f aca="true" t="shared" si="43" ref="C45:C52">D45/B45</f>
        <v>1.2390842998257054</v>
      </c>
      <c r="D45" s="33">
        <v>2528722</v>
      </c>
      <c r="E45" s="24">
        <f>F45/D45</f>
        <v>1.4728479445348284</v>
      </c>
      <c r="F45" s="33">
        <v>3724423</v>
      </c>
      <c r="G45" s="24">
        <f>H45/F45</f>
        <v>1.4042161698604052</v>
      </c>
      <c r="H45" s="33">
        <v>5229895</v>
      </c>
      <c r="I45" s="33">
        <v>5081925</v>
      </c>
      <c r="J45" s="51" t="s">
        <v>47</v>
      </c>
      <c r="K45" s="33">
        <v>360028</v>
      </c>
      <c r="L45" s="24">
        <f>M45/K45</f>
        <v>1.4771795527014566</v>
      </c>
      <c r="M45" s="33">
        <v>531826</v>
      </c>
      <c r="N45" s="24">
        <f>O45/M45</f>
        <v>0.7707746518598189</v>
      </c>
      <c r="O45" s="33">
        <v>409918</v>
      </c>
      <c r="P45" s="24">
        <f t="shared" si="39"/>
        <v>0.8341156036085265</v>
      </c>
      <c r="Q45" s="33">
        <v>341919</v>
      </c>
      <c r="R45" s="33">
        <v>379525</v>
      </c>
      <c r="S45" s="51" t="s">
        <v>47</v>
      </c>
      <c r="T45" s="33">
        <v>333374</v>
      </c>
      <c r="U45" s="24">
        <f>V45/T45</f>
        <v>0.737774991451043</v>
      </c>
      <c r="V45" s="33">
        <v>245955</v>
      </c>
      <c r="W45" s="24">
        <f aca="true" t="shared" si="44" ref="W45:W50">X45/V45</f>
        <v>1.0738793681771055</v>
      </c>
      <c r="X45" s="33">
        <v>264126</v>
      </c>
      <c r="Y45" s="24">
        <f>Z45/X45</f>
        <v>1.2426417694585161</v>
      </c>
      <c r="Z45" s="33">
        <v>328214</v>
      </c>
      <c r="AA45" s="33">
        <v>388370</v>
      </c>
      <c r="AB45" s="51" t="s">
        <v>47</v>
      </c>
      <c r="AC45" s="33">
        <v>260231</v>
      </c>
      <c r="AD45" s="24">
        <f>AE45/AC45</f>
        <v>0.3024274586809412</v>
      </c>
      <c r="AE45" s="33">
        <v>78701</v>
      </c>
      <c r="AF45" s="24">
        <f aca="true" t="shared" si="45" ref="AF45:AF52">AG45/AE45</f>
        <v>0.9722621059452866</v>
      </c>
      <c r="AG45" s="33">
        <v>76518</v>
      </c>
      <c r="AH45" s="24">
        <f aca="true" t="shared" si="46" ref="AH45:AH50">AI45/AG45</f>
        <v>0.7478763166836562</v>
      </c>
      <c r="AI45" s="33">
        <v>57226</v>
      </c>
      <c r="AJ45" s="33">
        <v>77503</v>
      </c>
      <c r="AK45" s="51" t="s">
        <v>47</v>
      </c>
      <c r="AL45" s="33">
        <v>451438</v>
      </c>
      <c r="AM45" s="24">
        <f>AN45/AL45</f>
        <v>0.43510072257984483</v>
      </c>
      <c r="AN45" s="33">
        <v>196421</v>
      </c>
      <c r="AO45" s="24">
        <f>AP45/AN45</f>
        <v>1.0879590267843051</v>
      </c>
      <c r="AP45" s="33">
        <v>213698</v>
      </c>
      <c r="AQ45" s="24">
        <f>AR45/AP45</f>
        <v>1.1584151466087655</v>
      </c>
      <c r="AR45" s="33">
        <v>247551</v>
      </c>
      <c r="AS45" s="33">
        <v>224269</v>
      </c>
      <c r="AT45" s="51" t="s">
        <v>47</v>
      </c>
      <c r="AU45" s="52">
        <v>392811</v>
      </c>
      <c r="AV45" s="30">
        <f t="shared" si="40"/>
        <v>3838681</v>
      </c>
      <c r="AW45" s="29">
        <f t="shared" si="41"/>
        <v>0.9330353316673097</v>
      </c>
      <c r="AX45" s="33">
        <v>3581625</v>
      </c>
      <c r="AY45" s="29">
        <f t="shared" si="42"/>
        <v>1.309093777265906</v>
      </c>
      <c r="AZ45" s="23">
        <f aca="true" t="shared" si="47" ref="AZ45:AZ52">F45+O45+X45+AG45+AP45</f>
        <v>4688683</v>
      </c>
      <c r="BA45" s="29">
        <f aca="true" t="shared" si="48" ref="BA45:BA52">BB45/AZ45</f>
        <v>1.3233577531259844</v>
      </c>
      <c r="BB45" s="23">
        <f aca="true" t="shared" si="49" ref="BB45:BC51">H45+Q45+Z45+AI45+AR45</f>
        <v>6204805</v>
      </c>
      <c r="BC45" s="23">
        <f t="shared" si="49"/>
        <v>6151592</v>
      </c>
      <c r="BD45" s="51" t="s">
        <v>47</v>
      </c>
      <c r="BI45" s="42"/>
      <c r="BJ45" s="33"/>
      <c r="BK45" s="33"/>
    </row>
    <row r="46" spans="1:63" s="36" customFormat="1" ht="9.75">
      <c r="A46" s="33" t="s">
        <v>64</v>
      </c>
      <c r="B46" s="33">
        <v>183426</v>
      </c>
      <c r="C46" s="24">
        <f t="shared" si="43"/>
        <v>1.3096234993948512</v>
      </c>
      <c r="D46" s="33">
        <v>240219</v>
      </c>
      <c r="E46" s="24">
        <f>F46/D46</f>
        <v>1.430607071047669</v>
      </c>
      <c r="F46" s="33">
        <v>343659</v>
      </c>
      <c r="G46" s="24">
        <f>H46/F46</f>
        <v>1.4278310767359506</v>
      </c>
      <c r="H46" s="33">
        <v>490687</v>
      </c>
      <c r="I46" s="33">
        <v>477734</v>
      </c>
      <c r="J46" s="51" t="s">
        <v>47</v>
      </c>
      <c r="K46" s="33">
        <v>38241</v>
      </c>
      <c r="L46" s="24">
        <f>M46/K46</f>
        <v>1.781151120525091</v>
      </c>
      <c r="M46" s="33">
        <v>68113</v>
      </c>
      <c r="N46" s="24">
        <f>O46/M46</f>
        <v>0.27680472156563357</v>
      </c>
      <c r="O46" s="33">
        <v>18854</v>
      </c>
      <c r="P46" s="24">
        <f t="shared" si="39"/>
        <v>1.1885011138220007</v>
      </c>
      <c r="Q46" s="33">
        <v>22408</v>
      </c>
      <c r="R46" s="33">
        <v>17134</v>
      </c>
      <c r="S46" s="51" t="s">
        <v>47</v>
      </c>
      <c r="T46" s="33">
        <v>15910</v>
      </c>
      <c r="U46" s="24">
        <f>V46/T46</f>
        <v>1.06536769327467</v>
      </c>
      <c r="V46" s="33">
        <v>16950</v>
      </c>
      <c r="W46" s="24">
        <f t="shared" si="44"/>
        <v>1.2607079646017698</v>
      </c>
      <c r="X46" s="33">
        <v>21369</v>
      </c>
      <c r="Y46" s="24">
        <f>Z46/X46</f>
        <v>0.7914268332631382</v>
      </c>
      <c r="Z46" s="33">
        <v>16912</v>
      </c>
      <c r="AA46" s="33">
        <v>19881</v>
      </c>
      <c r="AB46" s="51" t="s">
        <v>47</v>
      </c>
      <c r="AC46" s="33">
        <v>28399</v>
      </c>
      <c r="AD46" s="24">
        <f>AE46/AC46</f>
        <v>0.3061375400542273</v>
      </c>
      <c r="AE46" s="33">
        <v>8694</v>
      </c>
      <c r="AF46" s="24">
        <f t="shared" si="45"/>
        <v>0.5385323211410168</v>
      </c>
      <c r="AG46" s="33">
        <v>4682</v>
      </c>
      <c r="AH46" s="24">
        <f t="shared" si="46"/>
        <v>0.7981631781290047</v>
      </c>
      <c r="AI46" s="33">
        <v>3737</v>
      </c>
      <c r="AJ46" s="33">
        <v>4469</v>
      </c>
      <c r="AK46" s="51" t="s">
        <v>47</v>
      </c>
      <c r="AL46" s="33">
        <v>33180</v>
      </c>
      <c r="AM46" s="24">
        <f>AN46/AL46</f>
        <v>0.4016576250753466</v>
      </c>
      <c r="AN46" s="33">
        <v>13327</v>
      </c>
      <c r="AO46" s="24">
        <f>AP46/AN46</f>
        <v>0.9413971636527351</v>
      </c>
      <c r="AP46" s="33">
        <v>12546</v>
      </c>
      <c r="AQ46" s="24">
        <f>AR46/AP46</f>
        <v>1.1410808225729316</v>
      </c>
      <c r="AR46" s="33">
        <v>14316</v>
      </c>
      <c r="AS46" s="33">
        <v>10905</v>
      </c>
      <c r="AT46" s="51" t="s">
        <v>47</v>
      </c>
      <c r="AU46" s="52">
        <v>8930</v>
      </c>
      <c r="AV46" s="30">
        <f t="shared" si="40"/>
        <v>308086</v>
      </c>
      <c r="AW46" s="29">
        <f t="shared" si="41"/>
        <v>1.127292379400557</v>
      </c>
      <c r="AX46" s="33">
        <v>347303</v>
      </c>
      <c r="AY46" s="29">
        <f t="shared" si="42"/>
        <v>1.1549281175227395</v>
      </c>
      <c r="AZ46" s="23">
        <f t="shared" si="47"/>
        <v>401110</v>
      </c>
      <c r="BA46" s="29">
        <f t="shared" si="48"/>
        <v>1.3663583555633119</v>
      </c>
      <c r="BB46" s="23">
        <f t="shared" si="49"/>
        <v>548060</v>
      </c>
      <c r="BC46" s="23">
        <f t="shared" si="49"/>
        <v>530123</v>
      </c>
      <c r="BD46" s="51" t="s">
        <v>47</v>
      </c>
      <c r="BI46" s="42"/>
      <c r="BJ46" s="33"/>
      <c r="BK46" s="33"/>
    </row>
    <row r="47" spans="1:63" s="36" customFormat="1" ht="9.75">
      <c r="A47" s="33" t="s">
        <v>65</v>
      </c>
      <c r="B47" s="33">
        <v>1116209</v>
      </c>
      <c r="C47" s="24">
        <f t="shared" si="43"/>
        <v>0.9831124816230652</v>
      </c>
      <c r="D47" s="33">
        <v>1097359</v>
      </c>
      <c r="E47" s="24">
        <f>F47/D47</f>
        <v>1.0987142767316804</v>
      </c>
      <c r="F47" s="33">
        <v>1205684</v>
      </c>
      <c r="G47" s="24">
        <f>H47/F47</f>
        <v>1.0723522913134784</v>
      </c>
      <c r="H47" s="33">
        <v>1292918</v>
      </c>
      <c r="I47" s="33">
        <v>1136343</v>
      </c>
      <c r="J47" s="51" t="s">
        <v>47</v>
      </c>
      <c r="K47" s="33">
        <v>1054823</v>
      </c>
      <c r="L47" s="24">
        <f>M47/K47</f>
        <v>1.2829270882413448</v>
      </c>
      <c r="M47" s="33">
        <v>1353261</v>
      </c>
      <c r="N47" s="24">
        <f>O47/M47</f>
        <v>1.0811646829399502</v>
      </c>
      <c r="O47" s="33">
        <v>1463098</v>
      </c>
      <c r="P47" s="24">
        <f t="shared" si="39"/>
        <v>0.5861001792087748</v>
      </c>
      <c r="Q47" s="33">
        <v>857522</v>
      </c>
      <c r="R47" s="33">
        <v>587280</v>
      </c>
      <c r="S47" s="51" t="s">
        <v>47</v>
      </c>
      <c r="T47" s="33">
        <v>1746208</v>
      </c>
      <c r="U47" s="24">
        <f>V47/T47</f>
        <v>0.5265094421741282</v>
      </c>
      <c r="V47" s="33">
        <v>919395</v>
      </c>
      <c r="W47" s="24">
        <f t="shared" si="44"/>
        <v>1.023030362357855</v>
      </c>
      <c r="X47" s="33">
        <v>940569</v>
      </c>
      <c r="Y47" s="24">
        <f>Z47/X47</f>
        <v>0.7094535329146506</v>
      </c>
      <c r="Z47" s="33">
        <v>667290</v>
      </c>
      <c r="AA47" s="33">
        <v>713318</v>
      </c>
      <c r="AB47" s="51" t="s">
        <v>47</v>
      </c>
      <c r="AC47" s="33">
        <v>487736</v>
      </c>
      <c r="AD47" s="24">
        <f>AE47/AC47</f>
        <v>1.0143848311381567</v>
      </c>
      <c r="AE47" s="33">
        <v>494752</v>
      </c>
      <c r="AF47" s="24">
        <f t="shared" si="45"/>
        <v>1.1748633658883643</v>
      </c>
      <c r="AG47" s="33">
        <v>581266</v>
      </c>
      <c r="AH47" s="24">
        <f t="shared" si="46"/>
        <v>0.6964092171226255</v>
      </c>
      <c r="AI47" s="33">
        <v>404799</v>
      </c>
      <c r="AJ47" s="33">
        <v>298794</v>
      </c>
      <c r="AK47" s="51" t="s">
        <v>47</v>
      </c>
      <c r="AL47" s="33">
        <v>868928</v>
      </c>
      <c r="AM47" s="24">
        <f>AN47/AL47</f>
        <v>0.9306467279222214</v>
      </c>
      <c r="AN47" s="33">
        <v>808665</v>
      </c>
      <c r="AO47" s="24">
        <f>AP47/AN47</f>
        <v>1.1440052432094872</v>
      </c>
      <c r="AP47" s="33">
        <v>925117</v>
      </c>
      <c r="AQ47" s="24">
        <f>AR47/AP47</f>
        <v>0.701989045709894</v>
      </c>
      <c r="AR47" s="33">
        <v>649422</v>
      </c>
      <c r="AS47" s="33">
        <v>532318</v>
      </c>
      <c r="AT47" s="51" t="s">
        <v>47</v>
      </c>
      <c r="AU47" s="52">
        <v>1006850</v>
      </c>
      <c r="AV47" s="30">
        <f t="shared" si="40"/>
        <v>6280754</v>
      </c>
      <c r="AW47" s="29">
        <f t="shared" si="41"/>
        <v>0.7440877321417142</v>
      </c>
      <c r="AX47" s="33">
        <v>4673432</v>
      </c>
      <c r="AY47" s="29">
        <f t="shared" si="42"/>
        <v>1.0946417964356816</v>
      </c>
      <c r="AZ47" s="23">
        <f t="shared" si="47"/>
        <v>5115734</v>
      </c>
      <c r="BA47" s="29">
        <f t="shared" si="48"/>
        <v>0.756871057017429</v>
      </c>
      <c r="BB47" s="23">
        <f t="shared" si="49"/>
        <v>3871951</v>
      </c>
      <c r="BC47" s="23">
        <f t="shared" si="49"/>
        <v>3268053</v>
      </c>
      <c r="BD47" s="51" t="s">
        <v>47</v>
      </c>
      <c r="BI47" s="42"/>
      <c r="BJ47" s="33"/>
      <c r="BK47" s="33"/>
    </row>
    <row r="48" spans="1:63" s="36" customFormat="1" ht="9.75">
      <c r="A48" s="33" t="s">
        <v>66</v>
      </c>
      <c r="B48" s="33">
        <v>295554</v>
      </c>
      <c r="C48" s="24">
        <f t="shared" si="43"/>
        <v>0</v>
      </c>
      <c r="D48" s="33">
        <v>0</v>
      </c>
      <c r="E48" s="24"/>
      <c r="F48" s="33">
        <v>0</v>
      </c>
      <c r="G48" s="24"/>
      <c r="H48" s="33">
        <v>0</v>
      </c>
      <c r="I48" s="33">
        <v>0</v>
      </c>
      <c r="J48" s="51" t="s">
        <v>47</v>
      </c>
      <c r="K48" s="33">
        <v>0</v>
      </c>
      <c r="L48" s="24"/>
      <c r="M48" s="33">
        <v>0</v>
      </c>
      <c r="N48" s="24"/>
      <c r="O48" s="33">
        <v>652393</v>
      </c>
      <c r="P48" s="24">
        <f t="shared" si="39"/>
        <v>2.7158936407962684</v>
      </c>
      <c r="Q48" s="33">
        <v>1771830</v>
      </c>
      <c r="R48" s="33">
        <v>2494584</v>
      </c>
      <c r="S48" s="51" t="s">
        <v>47</v>
      </c>
      <c r="T48" s="33">
        <v>0</v>
      </c>
      <c r="U48" s="24"/>
      <c r="V48" s="33">
        <v>100283</v>
      </c>
      <c r="W48" s="24">
        <f t="shared" si="44"/>
        <v>0</v>
      </c>
      <c r="X48" s="33">
        <v>0</v>
      </c>
      <c r="Y48" s="24"/>
      <c r="Z48" s="33">
        <v>11223</v>
      </c>
      <c r="AA48" s="33">
        <v>-1777</v>
      </c>
      <c r="AB48" s="51" t="s">
        <v>47</v>
      </c>
      <c r="AC48" s="33">
        <v>0</v>
      </c>
      <c r="AD48" s="24"/>
      <c r="AE48" s="33">
        <v>12165</v>
      </c>
      <c r="AF48" s="24">
        <f t="shared" si="45"/>
        <v>0.25606247431154955</v>
      </c>
      <c r="AG48" s="33">
        <v>3115</v>
      </c>
      <c r="AH48" s="24">
        <f t="shared" si="46"/>
        <v>41.9223113964687</v>
      </c>
      <c r="AI48" s="33">
        <v>130588</v>
      </c>
      <c r="AJ48" s="33">
        <v>127588</v>
      </c>
      <c r="AK48" s="51" t="s">
        <v>47</v>
      </c>
      <c r="AL48" s="33">
        <v>0</v>
      </c>
      <c r="AM48" s="24"/>
      <c r="AN48" s="33">
        <v>0</v>
      </c>
      <c r="AO48" s="24"/>
      <c r="AP48" s="33">
        <v>0</v>
      </c>
      <c r="AQ48" s="24"/>
      <c r="AR48" s="33">
        <v>0</v>
      </c>
      <c r="AS48" s="33">
        <v>0</v>
      </c>
      <c r="AT48" s="51" t="s">
        <v>47</v>
      </c>
      <c r="AU48" s="52">
        <v>0</v>
      </c>
      <c r="AV48" s="30">
        <f t="shared" si="40"/>
        <v>295554</v>
      </c>
      <c r="AW48" s="29">
        <f t="shared" si="41"/>
        <v>0.3804651603429492</v>
      </c>
      <c r="AX48" s="33">
        <v>112448</v>
      </c>
      <c r="AY48" s="29">
        <f t="shared" si="42"/>
        <v>5.829432270916334</v>
      </c>
      <c r="AZ48" s="23">
        <f t="shared" si="47"/>
        <v>655508</v>
      </c>
      <c r="BA48" s="29">
        <f t="shared" si="48"/>
        <v>2.9193251646051612</v>
      </c>
      <c r="BB48" s="23">
        <f t="shared" si="49"/>
        <v>1913641</v>
      </c>
      <c r="BC48" s="23">
        <f t="shared" si="49"/>
        <v>2620395</v>
      </c>
      <c r="BD48" s="51" t="s">
        <v>47</v>
      </c>
      <c r="BI48" s="42"/>
      <c r="BJ48" s="33"/>
      <c r="BK48" s="33"/>
    </row>
    <row r="49" spans="1:63" s="36" customFormat="1" ht="9.75">
      <c r="A49" s="33" t="s">
        <v>67</v>
      </c>
      <c r="B49" s="33">
        <f>B50+B51</f>
        <v>1169607</v>
      </c>
      <c r="C49" s="24">
        <f t="shared" si="43"/>
        <v>2.386094645466383</v>
      </c>
      <c r="D49" s="33">
        <v>2790793</v>
      </c>
      <c r="E49" s="24">
        <f>F49/D49</f>
        <v>0.9984577860127928</v>
      </c>
      <c r="F49" s="33">
        <v>2786489</v>
      </c>
      <c r="G49" s="24">
        <f>H49/F49</f>
        <v>0.9931192981562103</v>
      </c>
      <c r="H49" s="33">
        <f>H50+H51</f>
        <v>2767316</v>
      </c>
      <c r="I49" s="33">
        <f>I50+I51</f>
        <v>2913457</v>
      </c>
      <c r="J49" s="51" t="s">
        <v>47</v>
      </c>
      <c r="K49" s="33">
        <f>K50+K51</f>
        <v>748365</v>
      </c>
      <c r="L49" s="24">
        <f>M49/K49</f>
        <v>1.4076406566314565</v>
      </c>
      <c r="M49" s="33">
        <v>1053429</v>
      </c>
      <c r="N49" s="24">
        <f>O49/M49</f>
        <v>1.3099098278099426</v>
      </c>
      <c r="O49" s="33">
        <f>O50+O51</f>
        <v>1379897</v>
      </c>
      <c r="P49" s="24">
        <f t="shared" si="39"/>
        <v>1.2588852646248234</v>
      </c>
      <c r="Q49" s="33">
        <f>Q50+Q51</f>
        <v>1737132</v>
      </c>
      <c r="R49" s="33">
        <f>R50+R51</f>
        <v>2419328</v>
      </c>
      <c r="S49" s="51" t="s">
        <v>47</v>
      </c>
      <c r="T49" s="33">
        <v>25463</v>
      </c>
      <c r="U49" s="24">
        <f>V49/T49</f>
        <v>10.266386521619605</v>
      </c>
      <c r="V49" s="33">
        <v>261413</v>
      </c>
      <c r="W49" s="24">
        <f t="shared" si="44"/>
        <v>1.1726539996098129</v>
      </c>
      <c r="X49" s="33">
        <v>306547</v>
      </c>
      <c r="Y49" s="24">
        <f>Z49/X49</f>
        <v>1.092377351596982</v>
      </c>
      <c r="Z49" s="33">
        <f>Z50+Z51</f>
        <v>334865</v>
      </c>
      <c r="AA49" s="33">
        <f>AA50+AA51</f>
        <v>341541</v>
      </c>
      <c r="AB49" s="51" t="s">
        <v>47</v>
      </c>
      <c r="AC49" s="33">
        <v>257852</v>
      </c>
      <c r="AD49" s="24">
        <f>AE49/AC49</f>
        <v>0.9034872717683012</v>
      </c>
      <c r="AE49" s="33">
        <v>232966</v>
      </c>
      <c r="AF49" s="24">
        <f t="shared" si="45"/>
        <v>0.9382012825905927</v>
      </c>
      <c r="AG49" s="33">
        <v>218569</v>
      </c>
      <c r="AH49" s="24">
        <f t="shared" si="46"/>
        <v>0.9453627916127173</v>
      </c>
      <c r="AI49" s="33">
        <f>AI50+AI51</f>
        <v>206627</v>
      </c>
      <c r="AJ49" s="33">
        <f>AJ50+AJ51</f>
        <v>205630</v>
      </c>
      <c r="AK49" s="51" t="s">
        <v>47</v>
      </c>
      <c r="AL49" s="33">
        <v>68408</v>
      </c>
      <c r="AM49" s="24">
        <f>AN49/AL49</f>
        <v>3.3804671968190854</v>
      </c>
      <c r="AN49" s="33">
        <v>231251</v>
      </c>
      <c r="AO49" s="24">
        <f>AP49/AN49</f>
        <v>1.155960406657701</v>
      </c>
      <c r="AP49" s="33">
        <v>267317</v>
      </c>
      <c r="AQ49" s="24">
        <f>AR49/AP49</f>
        <v>1.017615789493373</v>
      </c>
      <c r="AR49" s="33">
        <f>AR50+AR51</f>
        <v>272026</v>
      </c>
      <c r="AS49" s="33">
        <f>AS50+AS51</f>
        <v>272289</v>
      </c>
      <c r="AT49" s="51" t="s">
        <v>47</v>
      </c>
      <c r="AU49" s="52">
        <v>848953</v>
      </c>
      <c r="AV49" s="30">
        <f t="shared" si="40"/>
        <v>3118648</v>
      </c>
      <c r="AW49" s="29">
        <f t="shared" si="41"/>
        <v>1.4653311306694439</v>
      </c>
      <c r="AX49" s="33">
        <v>4569852</v>
      </c>
      <c r="AY49" s="29">
        <f t="shared" si="42"/>
        <v>1.0851158855910432</v>
      </c>
      <c r="AZ49" s="23">
        <f t="shared" si="47"/>
        <v>4958819</v>
      </c>
      <c r="BA49" s="29">
        <f t="shared" si="48"/>
        <v>1.0724259143154853</v>
      </c>
      <c r="BB49" s="23">
        <f t="shared" si="49"/>
        <v>5317966</v>
      </c>
      <c r="BC49" s="23">
        <f t="shared" si="49"/>
        <v>6152245</v>
      </c>
      <c r="BD49" s="51" t="s">
        <v>47</v>
      </c>
      <c r="BI49" s="42"/>
      <c r="BJ49" s="33"/>
      <c r="BK49" s="33"/>
    </row>
    <row r="50" spans="1:63" s="71" customFormat="1" ht="9.75">
      <c r="A50" s="67" t="s">
        <v>68</v>
      </c>
      <c r="B50" s="67">
        <v>960517</v>
      </c>
      <c r="C50" s="24">
        <f t="shared" si="43"/>
        <v>2.4484886784929367</v>
      </c>
      <c r="D50" s="67">
        <v>2351815</v>
      </c>
      <c r="E50" s="24">
        <f>F50/D50</f>
        <v>1.1152310024385421</v>
      </c>
      <c r="F50" s="67">
        <v>2622817</v>
      </c>
      <c r="G50" s="24">
        <f>H50/F50</f>
        <v>0.8187059943564495</v>
      </c>
      <c r="H50" s="67">
        <v>2147316</v>
      </c>
      <c r="I50" s="67">
        <v>2147316</v>
      </c>
      <c r="J50" s="68" t="s">
        <v>47</v>
      </c>
      <c r="K50" s="67">
        <v>720000</v>
      </c>
      <c r="L50" s="24">
        <f>M50/K50</f>
        <v>1.4437638888888888</v>
      </c>
      <c r="M50" s="67">
        <v>1039510</v>
      </c>
      <c r="N50" s="24">
        <f>O50/M50</f>
        <v>1.045630152668084</v>
      </c>
      <c r="O50" s="67">
        <v>1086943</v>
      </c>
      <c r="P50" s="24">
        <f t="shared" si="39"/>
        <v>0.5468943633658803</v>
      </c>
      <c r="Q50" s="67">
        <v>594443</v>
      </c>
      <c r="R50" s="67">
        <v>594443</v>
      </c>
      <c r="S50" s="68" t="s">
        <v>47</v>
      </c>
      <c r="T50" s="67">
        <v>0</v>
      </c>
      <c r="U50" s="24"/>
      <c r="V50" s="67">
        <v>217865</v>
      </c>
      <c r="W50" s="24">
        <f t="shared" si="44"/>
        <v>1.1428315700089504</v>
      </c>
      <c r="X50" s="67">
        <v>248983</v>
      </c>
      <c r="Y50" s="24">
        <f>Z50/X50</f>
        <v>0.9375097898250081</v>
      </c>
      <c r="Z50" s="67">
        <v>233424</v>
      </c>
      <c r="AA50" s="67">
        <v>233424</v>
      </c>
      <c r="AB50" s="68" t="s">
        <v>47</v>
      </c>
      <c r="AC50" s="67">
        <v>0</v>
      </c>
      <c r="AD50" s="24"/>
      <c r="AE50" s="67">
        <v>186805</v>
      </c>
      <c r="AF50" s="24">
        <f t="shared" si="45"/>
        <v>1.1232889911940258</v>
      </c>
      <c r="AG50" s="67">
        <v>209836</v>
      </c>
      <c r="AH50" s="24">
        <f t="shared" si="46"/>
        <v>0.9451238109761909</v>
      </c>
      <c r="AI50" s="67">
        <v>198321</v>
      </c>
      <c r="AJ50" s="67">
        <v>198320</v>
      </c>
      <c r="AK50" s="68" t="s">
        <v>47</v>
      </c>
      <c r="AL50" s="67">
        <v>0</v>
      </c>
      <c r="AM50" s="24"/>
      <c r="AN50" s="67">
        <v>204005</v>
      </c>
      <c r="AO50" s="24">
        <f>AP50/AN50</f>
        <v>1.1343888630180632</v>
      </c>
      <c r="AP50" s="67">
        <v>231421</v>
      </c>
      <c r="AQ50" s="24">
        <f>AR50/AP50</f>
        <v>0.9407659633308991</v>
      </c>
      <c r="AR50" s="67">
        <v>217713</v>
      </c>
      <c r="AS50" s="67">
        <v>217713</v>
      </c>
      <c r="AT50" s="68" t="s">
        <v>47</v>
      </c>
      <c r="AU50" s="69">
        <v>0</v>
      </c>
      <c r="AV50" s="30">
        <f t="shared" si="40"/>
        <v>1680517</v>
      </c>
      <c r="AW50" s="70">
        <f t="shared" si="41"/>
        <v>2.3802198966151487</v>
      </c>
      <c r="AX50" s="67">
        <v>4000000</v>
      </c>
      <c r="AY50" s="70">
        <f t="shared" si="42"/>
        <v>1.1</v>
      </c>
      <c r="AZ50" s="23">
        <f t="shared" si="47"/>
        <v>4400000</v>
      </c>
      <c r="BA50" s="29">
        <f t="shared" si="48"/>
        <v>0.7707311363636363</v>
      </c>
      <c r="BB50" s="23">
        <f t="shared" si="49"/>
        <v>3391217</v>
      </c>
      <c r="BC50" s="23">
        <f t="shared" si="49"/>
        <v>3391216</v>
      </c>
      <c r="BD50" s="68" t="s">
        <v>47</v>
      </c>
      <c r="BI50" s="72"/>
      <c r="BJ50" s="67"/>
      <c r="BK50" s="67"/>
    </row>
    <row r="51" spans="1:63" s="71" customFormat="1" ht="9.75">
      <c r="A51" s="67" t="s">
        <v>69</v>
      </c>
      <c r="B51" s="67">
        <v>209090</v>
      </c>
      <c r="C51" s="24">
        <f t="shared" si="43"/>
        <v>0</v>
      </c>
      <c r="D51" s="67">
        <v>0</v>
      </c>
      <c r="E51" s="24"/>
      <c r="F51" s="67">
        <v>188227</v>
      </c>
      <c r="G51" s="24">
        <f>H51/F51</f>
        <v>3.293895137254485</v>
      </c>
      <c r="H51" s="67">
        <v>620000</v>
      </c>
      <c r="I51" s="67">
        <v>766141</v>
      </c>
      <c r="J51" s="68" t="s">
        <v>47</v>
      </c>
      <c r="K51" s="67">
        <v>28365</v>
      </c>
      <c r="L51" s="24">
        <f>M51/K51</f>
        <v>0</v>
      </c>
      <c r="M51" s="67">
        <v>0</v>
      </c>
      <c r="N51" s="24"/>
      <c r="O51" s="67">
        <v>292954</v>
      </c>
      <c r="P51" s="24">
        <f t="shared" si="39"/>
        <v>3.9005748342743227</v>
      </c>
      <c r="Q51" s="67">
        <v>1142689</v>
      </c>
      <c r="R51" s="67">
        <v>1824885</v>
      </c>
      <c r="S51" s="68" t="s">
        <v>47</v>
      </c>
      <c r="T51" s="67">
        <v>0</v>
      </c>
      <c r="U51" s="24"/>
      <c r="V51" s="67">
        <v>0</v>
      </c>
      <c r="W51" s="24"/>
      <c r="X51" s="67">
        <v>0</v>
      </c>
      <c r="Y51" s="24"/>
      <c r="Z51" s="67">
        <v>101441</v>
      </c>
      <c r="AA51" s="67">
        <v>108117</v>
      </c>
      <c r="AB51" s="68" t="s">
        <v>47</v>
      </c>
      <c r="AC51" s="67">
        <v>150000</v>
      </c>
      <c r="AD51" s="24">
        <f>AE51/AC51</f>
        <v>0.12</v>
      </c>
      <c r="AE51" s="67">
        <v>18000</v>
      </c>
      <c r="AF51" s="24">
        <f t="shared" si="45"/>
        <v>0</v>
      </c>
      <c r="AG51" s="67">
        <v>0</v>
      </c>
      <c r="AH51" s="24"/>
      <c r="AI51" s="67">
        <v>8306</v>
      </c>
      <c r="AJ51" s="67">
        <v>7310</v>
      </c>
      <c r="AK51" s="68" t="s">
        <v>47</v>
      </c>
      <c r="AL51" s="67">
        <v>0</v>
      </c>
      <c r="AM51" s="24"/>
      <c r="AN51" s="67">
        <v>0</v>
      </c>
      <c r="AO51" s="24"/>
      <c r="AP51" s="67">
        <v>0</v>
      </c>
      <c r="AQ51" s="24"/>
      <c r="AR51" s="67">
        <v>54313</v>
      </c>
      <c r="AS51" s="67">
        <v>54576</v>
      </c>
      <c r="AT51" s="68" t="s">
        <v>47</v>
      </c>
      <c r="AU51" s="69">
        <v>848953</v>
      </c>
      <c r="AV51" s="30">
        <f t="shared" si="40"/>
        <v>1236408</v>
      </c>
      <c r="AW51" s="70">
        <f t="shared" si="41"/>
        <v>0.014558301143311917</v>
      </c>
      <c r="AX51" s="67">
        <v>18000</v>
      </c>
      <c r="AY51" s="70">
        <f t="shared" si="42"/>
        <v>26.732277777777778</v>
      </c>
      <c r="AZ51" s="23">
        <f t="shared" si="47"/>
        <v>481181</v>
      </c>
      <c r="BA51" s="29">
        <f t="shared" si="48"/>
        <v>4.004208395593342</v>
      </c>
      <c r="BB51" s="23">
        <f t="shared" si="49"/>
        <v>1926749</v>
      </c>
      <c r="BC51" s="23">
        <f t="shared" si="49"/>
        <v>2761029</v>
      </c>
      <c r="BD51" s="68" t="s">
        <v>47</v>
      </c>
      <c r="BI51" s="72"/>
      <c r="BJ51" s="67"/>
      <c r="BK51" s="67"/>
    </row>
    <row r="52" spans="1:63" s="36" customFormat="1" ht="9.75" hidden="1">
      <c r="A52" s="73" t="s">
        <v>70</v>
      </c>
      <c r="B52" s="73"/>
      <c r="C52" s="24" t="e">
        <f t="shared" si="43"/>
        <v>#DIV/0!</v>
      </c>
      <c r="D52" s="74"/>
      <c r="E52" s="24"/>
      <c r="F52" s="74">
        <v>95.95</v>
      </c>
      <c r="G52" s="24">
        <f>H52/F52</f>
        <v>0</v>
      </c>
      <c r="H52" s="74"/>
      <c r="I52" s="74"/>
      <c r="J52" s="51" t="s">
        <v>47</v>
      </c>
      <c r="K52" s="74"/>
      <c r="L52" s="24">
        <v>0</v>
      </c>
      <c r="M52" s="74"/>
      <c r="N52" s="24"/>
      <c r="O52" s="74">
        <v>96.2</v>
      </c>
      <c r="P52" s="24">
        <f t="shared" si="39"/>
        <v>0</v>
      </c>
      <c r="Q52" s="74"/>
      <c r="R52" s="74"/>
      <c r="S52" s="25"/>
      <c r="T52" s="74"/>
      <c r="U52" s="24" t="e">
        <f>V52/T52</f>
        <v>#DIV/0!</v>
      </c>
      <c r="V52" s="73"/>
      <c r="W52" s="24" t="e">
        <f>X52/V52</f>
        <v>#DIV/0!</v>
      </c>
      <c r="X52" s="73">
        <v>94.53</v>
      </c>
      <c r="Y52" s="24"/>
      <c r="Z52" s="73"/>
      <c r="AA52" s="73"/>
      <c r="AB52" s="25">
        <f>T52+V52+X52</f>
        <v>94.53</v>
      </c>
      <c r="AC52" s="73"/>
      <c r="AD52" s="24" t="e">
        <f>AE52/AC52</f>
        <v>#DIV/0!</v>
      </c>
      <c r="AE52" s="73"/>
      <c r="AF52" s="24" t="e">
        <f t="shared" si="45"/>
        <v>#DIV/0!</v>
      </c>
      <c r="AG52" s="73">
        <v>93.2</v>
      </c>
      <c r="AH52" s="24"/>
      <c r="AI52" s="73"/>
      <c r="AJ52" s="73"/>
      <c r="AK52" s="25">
        <f>AC52+AE52+AG52</f>
        <v>93.2</v>
      </c>
      <c r="AL52" s="73"/>
      <c r="AM52" s="24"/>
      <c r="AN52" s="73"/>
      <c r="AO52" s="24" t="e">
        <f>AP52/AN52</f>
        <v>#DIV/0!</v>
      </c>
      <c r="AP52" s="73">
        <v>101.37</v>
      </c>
      <c r="AQ52" s="24"/>
      <c r="AR52" s="73"/>
      <c r="AS52" s="73"/>
      <c r="AT52" s="25">
        <f>AL52+AN52+AP52</f>
        <v>101.37</v>
      </c>
      <c r="AU52" s="75"/>
      <c r="AV52" s="30">
        <f t="shared" si="40"/>
        <v>0</v>
      </c>
      <c r="AW52" s="70" t="e">
        <f t="shared" si="41"/>
        <v>#DIV/0!</v>
      </c>
      <c r="AX52" s="73">
        <v>0</v>
      </c>
      <c r="AY52" s="29" t="e">
        <f t="shared" si="42"/>
        <v>#DIV/0!</v>
      </c>
      <c r="AZ52" s="23">
        <f t="shared" si="47"/>
        <v>481.25</v>
      </c>
      <c r="BA52" s="29">
        <f t="shared" si="48"/>
        <v>0</v>
      </c>
      <c r="BB52" s="23">
        <f>H52+Q52+Z52+AI52+AR52</f>
        <v>0</v>
      </c>
      <c r="BC52" s="23"/>
      <c r="BD52" s="51" t="s">
        <v>71</v>
      </c>
      <c r="BI52" s="76"/>
      <c r="BJ52" s="73"/>
      <c r="BK52" s="73"/>
    </row>
    <row r="53" spans="1:56" s="78" customFormat="1" ht="9.75">
      <c r="A53" s="77"/>
      <c r="B53" s="77"/>
      <c r="C53" s="24"/>
      <c r="D53" s="77"/>
      <c r="E53" s="24"/>
      <c r="F53" s="77"/>
      <c r="G53" s="24"/>
      <c r="H53" s="77"/>
      <c r="I53" s="77"/>
      <c r="J53" s="25"/>
      <c r="K53" s="77"/>
      <c r="L53" s="24"/>
      <c r="M53" s="77"/>
      <c r="N53" s="24"/>
      <c r="O53" s="77"/>
      <c r="P53" s="24"/>
      <c r="Q53" s="77"/>
      <c r="R53" s="77"/>
      <c r="S53" s="25"/>
      <c r="T53" s="77"/>
      <c r="U53" s="24"/>
      <c r="V53" s="77"/>
      <c r="W53" s="24"/>
      <c r="X53" s="77"/>
      <c r="Y53" s="24"/>
      <c r="Z53" s="77"/>
      <c r="AA53" s="77"/>
      <c r="AB53" s="25"/>
      <c r="AC53" s="77"/>
      <c r="AD53" s="24"/>
      <c r="AE53" s="77"/>
      <c r="AF53" s="24"/>
      <c r="AG53" s="77"/>
      <c r="AH53" s="24"/>
      <c r="AI53" s="77"/>
      <c r="AJ53" s="77"/>
      <c r="AK53" s="25"/>
      <c r="AL53" s="77"/>
      <c r="AM53" s="24"/>
      <c r="AN53" s="77"/>
      <c r="AO53" s="24"/>
      <c r="AP53" s="77"/>
      <c r="AQ53" s="24"/>
      <c r="AR53" s="77"/>
      <c r="AS53" s="77"/>
      <c r="AT53" s="25"/>
      <c r="AU53" s="52"/>
      <c r="AV53" s="30"/>
      <c r="AW53" s="70"/>
      <c r="AX53" s="77"/>
      <c r="AY53" s="29"/>
      <c r="AZ53" s="23"/>
      <c r="BA53" s="29"/>
      <c r="BB53" s="23"/>
      <c r="BC53" s="23"/>
      <c r="BD53" s="51"/>
    </row>
    <row r="54" spans="1:56" s="36" customFormat="1" ht="9.75">
      <c r="A54" s="79" t="s">
        <v>72</v>
      </c>
      <c r="B54" s="33">
        <f>B5-B33</f>
        <v>1694811</v>
      </c>
      <c r="C54" s="24">
        <f aca="true" t="shared" si="50" ref="C54:C60">D54/B54</f>
        <v>1.0627273483591975</v>
      </c>
      <c r="D54" s="33">
        <f>D5-D33</f>
        <v>1801122</v>
      </c>
      <c r="E54" s="24">
        <f>F54/D54</f>
        <v>0.8426292055729706</v>
      </c>
      <c r="F54" s="33">
        <f>F5-F33</f>
        <v>1517678</v>
      </c>
      <c r="G54" s="24">
        <f aca="true" t="shared" si="51" ref="G54:G62">H54/F54</f>
        <v>1.3308231390321268</v>
      </c>
      <c r="H54" s="33">
        <f>H5-H33</f>
        <v>2019761</v>
      </c>
      <c r="I54" s="33">
        <f>I5-I33</f>
        <v>2233448</v>
      </c>
      <c r="J54" s="25">
        <f>J5-J33</f>
        <v>2490788</v>
      </c>
      <c r="K54" s="23">
        <f>K5-K33</f>
        <v>198772</v>
      </c>
      <c r="L54" s="24">
        <f aca="true" t="shared" si="52" ref="L54:L60">M54/K54</f>
        <v>0.28223291006781637</v>
      </c>
      <c r="M54" s="23">
        <f>M5-M33</f>
        <v>56100</v>
      </c>
      <c r="N54" s="24">
        <f>O54/M54</f>
        <v>2.2929233511586453</v>
      </c>
      <c r="O54" s="23">
        <f>O5-O33</f>
        <v>128633</v>
      </c>
      <c r="P54" s="24">
        <f aca="true" t="shared" si="53" ref="P54:P62">Q54/O54</f>
        <v>2.081083392286583</v>
      </c>
      <c r="Q54" s="23">
        <f>Q5-Q33</f>
        <v>267696</v>
      </c>
      <c r="R54" s="23">
        <v>184487</v>
      </c>
      <c r="S54" s="25">
        <f>S5-S33</f>
        <v>184487</v>
      </c>
      <c r="T54" s="23">
        <f>T5-T33</f>
        <v>49525</v>
      </c>
      <c r="U54" s="24">
        <f aca="true" t="shared" si="54" ref="U54:U60">V54/T54</f>
        <v>1.1335083291267036</v>
      </c>
      <c r="V54" s="23">
        <f>V5-V33</f>
        <v>56137</v>
      </c>
      <c r="W54" s="24">
        <f aca="true" t="shared" si="55" ref="W54:W59">X54/V54</f>
        <v>1.3074621016441919</v>
      </c>
      <c r="X54" s="23">
        <f>X5-X33</f>
        <v>73397</v>
      </c>
      <c r="Y54" s="24">
        <f aca="true" t="shared" si="56" ref="Y54:Y60">Z54/X54</f>
        <v>1.1977873755058108</v>
      </c>
      <c r="Z54" s="23">
        <f>Z5-Z33</f>
        <v>87914</v>
      </c>
      <c r="AA54" s="23">
        <v>108053</v>
      </c>
      <c r="AB54" s="25">
        <f>AB5-AB33</f>
        <v>108053</v>
      </c>
      <c r="AC54" s="23">
        <f>AC5-AC33</f>
        <v>118933</v>
      </c>
      <c r="AD54" s="24">
        <f>AE54/AC54</f>
        <v>0.4981796473644825</v>
      </c>
      <c r="AE54" s="23">
        <f>AE5-AE33</f>
        <v>59250</v>
      </c>
      <c r="AF54" s="24">
        <f>AG54/AE54</f>
        <v>1.7103291139240506</v>
      </c>
      <c r="AG54" s="23">
        <f>AG5-AG33</f>
        <v>101337</v>
      </c>
      <c r="AH54" s="24">
        <f aca="true" t="shared" si="57" ref="AH54:AH60">AI54/AG54</f>
        <v>1.8336441773488459</v>
      </c>
      <c r="AI54" s="23">
        <f>AI5-AI33</f>
        <v>185816</v>
      </c>
      <c r="AJ54" s="23">
        <f>AJ5-AJ33</f>
        <v>182381</v>
      </c>
      <c r="AK54" s="25">
        <f>AK5-AK33</f>
        <v>182381</v>
      </c>
      <c r="AL54" s="23">
        <f>AL5-AL33</f>
        <v>-394</v>
      </c>
      <c r="AM54" s="24"/>
      <c r="AN54" s="23">
        <f>AN5-AN33</f>
        <v>95320</v>
      </c>
      <c r="AO54" s="24">
        <f>AP54/AN54</f>
        <v>0.8484053713806127</v>
      </c>
      <c r="AP54" s="23">
        <f>AP5-AP33</f>
        <v>80870</v>
      </c>
      <c r="AQ54" s="24">
        <f aca="true" t="shared" si="58" ref="AQ54:AQ62">AR54/AP54</f>
        <v>1.4233832076171633</v>
      </c>
      <c r="AR54" s="23">
        <f>AR5-AR33</f>
        <v>115109</v>
      </c>
      <c r="AS54" s="23">
        <f>AS5-AS33</f>
        <v>12972</v>
      </c>
      <c r="AT54" s="25">
        <v>12972</v>
      </c>
      <c r="AU54" s="23">
        <f>AU5-AU33</f>
        <v>67578</v>
      </c>
      <c r="AV54" s="23">
        <v>1811325</v>
      </c>
      <c r="AW54" s="70">
        <f aca="true" t="shared" si="59" ref="AW54:AW60">AX54/AV54</f>
        <v>1.1361456392419913</v>
      </c>
      <c r="AX54" s="23">
        <v>2057929</v>
      </c>
      <c r="AY54" s="29">
        <f>AZ54/AX54</f>
        <v>0.9241888325593351</v>
      </c>
      <c r="AZ54" s="23">
        <f>AZ5-AZ33</f>
        <v>1901915</v>
      </c>
      <c r="BA54" s="29">
        <f aca="true" t="shared" si="60" ref="BA54:BA60">BB54/AZ54</f>
        <v>1.407158574384239</v>
      </c>
      <c r="BB54" s="23">
        <f>BB5-BB33</f>
        <v>2676296</v>
      </c>
      <c r="BC54" s="23">
        <f>BC5-BC33</f>
        <v>2721341</v>
      </c>
      <c r="BD54" s="25">
        <v>2721341</v>
      </c>
    </row>
    <row r="55" spans="1:56" s="82" customFormat="1" ht="11.25">
      <c r="A55" s="80" t="s">
        <v>73</v>
      </c>
      <c r="B55" s="81">
        <f>B10-B33</f>
        <v>-270037</v>
      </c>
      <c r="C55" s="70">
        <f t="shared" si="50"/>
        <v>5.325803501001714</v>
      </c>
      <c r="D55" s="81">
        <f>D10-D33</f>
        <v>-1438164</v>
      </c>
      <c r="E55" s="70">
        <f>F55/D55</f>
        <v>0.4860579182902645</v>
      </c>
      <c r="F55" s="81">
        <f>F10-F33</f>
        <v>-699031</v>
      </c>
      <c r="G55" s="24">
        <f t="shared" si="51"/>
        <v>0.046212542791378354</v>
      </c>
      <c r="H55" s="81">
        <f>H10-H33</f>
        <v>-32304</v>
      </c>
      <c r="I55" s="81">
        <f>I10-I33</f>
        <v>189978</v>
      </c>
      <c r="J55" s="20">
        <f>J10-J33</f>
        <v>-2249558</v>
      </c>
      <c r="K55" s="81">
        <f>K10-K33</f>
        <v>-900945</v>
      </c>
      <c r="L55" s="70">
        <f t="shared" si="52"/>
        <v>0.5129969088013142</v>
      </c>
      <c r="M55" s="81">
        <f>M10-M33</f>
        <v>-462182</v>
      </c>
      <c r="N55" s="70">
        <f>O55/M55</f>
        <v>-0.05430761042186844</v>
      </c>
      <c r="O55" s="81">
        <f>O10-O33</f>
        <v>25100</v>
      </c>
      <c r="P55" s="70">
        <f t="shared" si="53"/>
        <v>-5.2397609561752985</v>
      </c>
      <c r="Q55" s="81">
        <f>Q10-Q33</f>
        <v>-131518</v>
      </c>
      <c r="R55" s="81">
        <f>R10-R33</f>
        <v>-142878</v>
      </c>
      <c r="S55" s="20">
        <f>S10-S33</f>
        <v>-1612423</v>
      </c>
      <c r="T55" s="59">
        <f>T10-T33</f>
        <v>-68052</v>
      </c>
      <c r="U55" s="70">
        <f t="shared" si="54"/>
        <v>3.1042878974901544</v>
      </c>
      <c r="V55" s="59">
        <f>V10-V33</f>
        <v>-211253</v>
      </c>
      <c r="W55" s="70">
        <f t="shared" si="55"/>
        <v>0.018262462544910606</v>
      </c>
      <c r="X55" s="59">
        <f>X10-X33</f>
        <v>-3858</v>
      </c>
      <c r="Y55" s="24">
        <f t="shared" si="56"/>
        <v>69.75635044064282</v>
      </c>
      <c r="Z55" s="59">
        <f>Z10-Z33</f>
        <v>-269120</v>
      </c>
      <c r="AA55" s="59">
        <f>AA10-AA33</f>
        <v>-60855</v>
      </c>
      <c r="AB55" s="20">
        <f>AB9-AB17-AB33-AB18</f>
        <v>-248507</v>
      </c>
      <c r="AC55" s="59">
        <f>AC10-AC33</f>
        <v>-76904</v>
      </c>
      <c r="AD55" s="70">
        <f>AE55/AC55</f>
        <v>4.869551648808905</v>
      </c>
      <c r="AE55" s="59">
        <f>AE10-AE33</f>
        <v>-374488</v>
      </c>
      <c r="AF55" s="70"/>
      <c r="AG55" s="59">
        <f>AG10-AG33</f>
        <v>19056</v>
      </c>
      <c r="AH55" s="24">
        <f t="shared" si="57"/>
        <v>-3.651185978169605</v>
      </c>
      <c r="AI55" s="59">
        <f>AI10-AI33</f>
        <v>-69577</v>
      </c>
      <c r="AJ55" s="59">
        <f>AJ10-AJ33</f>
        <v>-76666</v>
      </c>
      <c r="AK55" s="20">
        <f>AK10-AK33</f>
        <v>-578579</v>
      </c>
      <c r="AL55" s="59">
        <f>AL10-AL33</f>
        <v>-40517</v>
      </c>
      <c r="AM55" s="70">
        <f>AN55/AL55</f>
        <v>4.078386849964213</v>
      </c>
      <c r="AN55" s="59">
        <f>AN10-AN33</f>
        <v>-165244</v>
      </c>
      <c r="AO55" s="70">
        <f>AP55/AN55</f>
        <v>1.9579409842414852</v>
      </c>
      <c r="AP55" s="59">
        <f>AP10-AP33</f>
        <v>-323538</v>
      </c>
      <c r="AQ55" s="24">
        <f t="shared" si="58"/>
        <v>0.21257781157082012</v>
      </c>
      <c r="AR55" s="59">
        <f>AR10-AR33</f>
        <v>-68777</v>
      </c>
      <c r="AS55" s="59">
        <f>AS10-AS33</f>
        <v>-213924</v>
      </c>
      <c r="AT55" s="20">
        <f>AT10-AT33</f>
        <v>-812000</v>
      </c>
      <c r="AU55" s="59">
        <f>AU10-AU33</f>
        <v>32479</v>
      </c>
      <c r="AV55" s="59">
        <f>AV10-AV33</f>
        <v>-1323976</v>
      </c>
      <c r="AW55" s="29">
        <f t="shared" si="59"/>
        <v>2.002552161066364</v>
      </c>
      <c r="AX55" s="59">
        <f>AX10-AX33</f>
        <v>-2651331</v>
      </c>
      <c r="AY55" s="29">
        <f>AZ55/AX55</f>
        <v>0.37048222194814606</v>
      </c>
      <c r="AZ55" s="59">
        <f>AZ10-AZ33</f>
        <v>-982271</v>
      </c>
      <c r="BA55" s="29">
        <f t="shared" si="60"/>
        <v>0.5816073161072657</v>
      </c>
      <c r="BB55" s="59">
        <f>BB10-BB33</f>
        <v>-571296</v>
      </c>
      <c r="BC55" s="59">
        <f>BC10-BC33</f>
        <v>-304345</v>
      </c>
      <c r="BD55" s="20">
        <f>BD10-BD33</f>
        <v>-5833219</v>
      </c>
    </row>
    <row r="56" spans="1:56" s="36" customFormat="1" ht="9.75">
      <c r="A56" s="79" t="s">
        <v>74</v>
      </c>
      <c r="B56" s="33">
        <f>B9-B33</f>
        <v>279963</v>
      </c>
      <c r="C56" s="24">
        <f t="shared" si="50"/>
        <v>1.298925215117712</v>
      </c>
      <c r="D56" s="33">
        <f>D9-D33</f>
        <v>363651</v>
      </c>
      <c r="E56" s="24"/>
      <c r="F56" s="33">
        <f>F9-F33</f>
        <v>-283444</v>
      </c>
      <c r="G56" s="24">
        <f t="shared" si="51"/>
        <v>-1.7713657724277105</v>
      </c>
      <c r="H56" s="33">
        <f>H9-H33</f>
        <v>502083</v>
      </c>
      <c r="I56" s="33">
        <f>I9-I33</f>
        <v>213687</v>
      </c>
      <c r="J56" s="25">
        <f>J9-J33</f>
        <v>1075940</v>
      </c>
      <c r="K56" s="33">
        <f>K9-K33</f>
        <v>-180945</v>
      </c>
      <c r="L56" s="24">
        <f t="shared" si="52"/>
        <v>0.7884826881096466</v>
      </c>
      <c r="M56" s="33">
        <f>M9-M33</f>
        <v>-142672</v>
      </c>
      <c r="N56" s="24">
        <f>O56/M56</f>
        <v>-0.5083898732757653</v>
      </c>
      <c r="O56" s="33">
        <f>O9-O33</f>
        <v>72533</v>
      </c>
      <c r="P56" s="24">
        <f t="shared" si="53"/>
        <v>1.9172376711290033</v>
      </c>
      <c r="Q56" s="33">
        <f>Q9-Q33</f>
        <v>139063</v>
      </c>
      <c r="R56" s="33">
        <f>R9-R33</f>
        <v>-83209</v>
      </c>
      <c r="S56" s="25">
        <f>S9-S33</f>
        <v>-195230</v>
      </c>
      <c r="T56" s="23">
        <f>T9-T33</f>
        <v>-68052</v>
      </c>
      <c r="U56" s="24">
        <f t="shared" si="54"/>
        <v>-0.09716099453359196</v>
      </c>
      <c r="V56" s="23">
        <f>V9-V33</f>
        <v>6612</v>
      </c>
      <c r="W56" s="24">
        <f t="shared" si="55"/>
        <v>4.12280701754386</v>
      </c>
      <c r="X56" s="23">
        <f>X9-X33</f>
        <v>27260</v>
      </c>
      <c r="Y56" s="24">
        <f t="shared" si="56"/>
        <v>0.532538517975055</v>
      </c>
      <c r="Z56" s="23">
        <f>Z9-Z33</f>
        <v>14517</v>
      </c>
      <c r="AA56" s="23">
        <f>AA9-AA33</f>
        <v>20139</v>
      </c>
      <c r="AB56" s="25">
        <f>AB9-AB33</f>
        <v>476</v>
      </c>
      <c r="AC56" s="23">
        <f>AC9-AC33</f>
        <v>73096</v>
      </c>
      <c r="AD56" s="24"/>
      <c r="AE56" s="23">
        <f>AE9-AE33</f>
        <v>-59683</v>
      </c>
      <c r="AF56" s="24"/>
      <c r="AG56" s="23">
        <f>AG9-AG33</f>
        <v>42087</v>
      </c>
      <c r="AH56" s="24">
        <f t="shared" si="57"/>
        <v>2.0072468933399863</v>
      </c>
      <c r="AI56" s="23">
        <f>AI9-AI33</f>
        <v>84479</v>
      </c>
      <c r="AJ56" s="23">
        <f>AJ9-AJ33</f>
        <v>-3435</v>
      </c>
      <c r="AK56" s="25">
        <f>AK9-AK33</f>
        <v>136544</v>
      </c>
      <c r="AL56" s="23">
        <f>AL9-AL33</f>
        <v>-40517</v>
      </c>
      <c r="AM56" s="24"/>
      <c r="AN56" s="23">
        <f>AN9-AN33</f>
        <v>88696</v>
      </c>
      <c r="AO56" s="24"/>
      <c r="AP56" s="23">
        <f>AP9-AP33</f>
        <v>-14450</v>
      </c>
      <c r="AQ56" s="24">
        <f t="shared" si="58"/>
        <v>-2.3694809688581313</v>
      </c>
      <c r="AR56" s="23">
        <f>AR9-AR33</f>
        <v>34239</v>
      </c>
      <c r="AS56" s="23">
        <f>AS9-AS33</f>
        <v>-102137</v>
      </c>
      <c r="AT56" s="25">
        <v>-102137</v>
      </c>
      <c r="AU56" s="23">
        <f>AU9-AU33</f>
        <v>32479</v>
      </c>
      <c r="AV56" s="23">
        <f>AV9-AV33</f>
        <v>96024</v>
      </c>
      <c r="AW56" s="29">
        <f t="shared" si="59"/>
        <v>2.672290260768141</v>
      </c>
      <c r="AX56" s="23">
        <f>AX9-AX33</f>
        <v>256604</v>
      </c>
      <c r="AY56" s="29"/>
      <c r="AZ56" s="23">
        <f>AZ9-AZ33</f>
        <v>-156014</v>
      </c>
      <c r="BA56" s="29">
        <f t="shared" si="60"/>
        <v>-4.963535323752996</v>
      </c>
      <c r="BB56" s="23">
        <f>BB9-BB33</f>
        <v>774381</v>
      </c>
      <c r="BC56" s="23">
        <f>BC9-BC33</f>
        <v>45045</v>
      </c>
      <c r="BD56" s="51"/>
    </row>
    <row r="57" spans="1:56" s="87" customFormat="1" ht="9.75" hidden="1">
      <c r="A57" s="83" t="s">
        <v>75</v>
      </c>
      <c r="B57" s="84">
        <f>B9-B17-B24-B33-B18</f>
        <v>-270037</v>
      </c>
      <c r="C57" s="24">
        <f t="shared" si="50"/>
        <v>5.325803501001714</v>
      </c>
      <c r="D57" s="84">
        <f>D9-D17-D24-D33-D18</f>
        <v>-1438164</v>
      </c>
      <c r="E57" s="24">
        <f>F57/D57</f>
        <v>0.7160845355606176</v>
      </c>
      <c r="F57" s="84">
        <f>F9-F17-F24-F33-F18</f>
        <v>-1029847</v>
      </c>
      <c r="G57" s="24">
        <f t="shared" si="51"/>
        <v>0</v>
      </c>
      <c r="H57" s="84"/>
      <c r="I57" s="84"/>
      <c r="J57" s="85">
        <f>J9-J17-J24-J33-J18</f>
        <v>-3226874</v>
      </c>
      <c r="K57" s="84">
        <f>K9-K17-K24-K33-K18</f>
        <v>-900945</v>
      </c>
      <c r="L57" s="24">
        <f t="shared" si="52"/>
        <v>0.5129969088013142</v>
      </c>
      <c r="M57" s="84">
        <f>M9-M17-M24-M33-M18</f>
        <v>-462182</v>
      </c>
      <c r="N57" s="24">
        <f>O57/M57</f>
        <v>0.11973854455604069</v>
      </c>
      <c r="O57" s="84">
        <f>O9-O17-O24-O33-O18</f>
        <v>-55341</v>
      </c>
      <c r="P57" s="24">
        <f t="shared" si="53"/>
        <v>0</v>
      </c>
      <c r="Q57" s="84"/>
      <c r="R57" s="84"/>
      <c r="S57" s="85">
        <f>S9-S17-S24-S33-S18</f>
        <v>-1422471</v>
      </c>
      <c r="T57" s="84">
        <f>T9-T17-T24-T33-T18</f>
        <v>-68052</v>
      </c>
      <c r="U57" s="24">
        <f t="shared" si="54"/>
        <v>3.1042878974901544</v>
      </c>
      <c r="V57" s="84">
        <f>V9-V17-V24-V33-V18</f>
        <v>-211253</v>
      </c>
      <c r="W57" s="24">
        <f t="shared" si="55"/>
        <v>0.24061196764069623</v>
      </c>
      <c r="X57" s="84">
        <f>X9-X17-X24-X33-X18</f>
        <v>-50830</v>
      </c>
      <c r="Y57" s="24">
        <f t="shared" si="56"/>
        <v>0</v>
      </c>
      <c r="Z57" s="84"/>
      <c r="AA57" s="84"/>
      <c r="AB57" s="85">
        <f>AB9-AB17-AB24-AB33-AB18</f>
        <v>-296426</v>
      </c>
      <c r="AC57" s="84">
        <f>AC9-AC17-AC24-AC33-AC18</f>
        <v>-76904</v>
      </c>
      <c r="AD57" s="24">
        <f>AE57/AC57</f>
        <v>4.869551648808905</v>
      </c>
      <c r="AE57" s="84">
        <f>AE9-AE17-AE24-AE33-AE18</f>
        <v>-374488</v>
      </c>
      <c r="AF57" s="24">
        <f>AG57/AE57</f>
        <v>-0.0056103266326290825</v>
      </c>
      <c r="AG57" s="84">
        <f>AG9-AG17-AG24-AG33-AG18</f>
        <v>2101</v>
      </c>
      <c r="AH57" s="24">
        <f t="shared" si="57"/>
        <v>0</v>
      </c>
      <c r="AI57" s="84"/>
      <c r="AJ57" s="84"/>
      <c r="AK57" s="85">
        <f>AK9-AK17-AK24-AK33-AK18</f>
        <v>-369188</v>
      </c>
      <c r="AL57" s="84">
        <f>AL9-AL17-AL24-AL33-AL18</f>
        <v>-40517</v>
      </c>
      <c r="AM57" s="24">
        <f>AN57/AL57</f>
        <v>4.078386849964213</v>
      </c>
      <c r="AN57" s="84">
        <f>AN9-AN17-AN24-AN33-AN18</f>
        <v>-165244</v>
      </c>
      <c r="AO57" s="24"/>
      <c r="AP57" s="84">
        <f>AP9-AP17-AP24-AP33-AP18</f>
        <v>-72097</v>
      </c>
      <c r="AQ57" s="24">
        <f t="shared" si="58"/>
        <v>0</v>
      </c>
      <c r="AR57" s="84"/>
      <c r="AS57" s="84"/>
      <c r="AT57" s="85">
        <f>AT9-AT17-AT24-AT33-AT18</f>
        <v>-347292</v>
      </c>
      <c r="AU57" s="86"/>
      <c r="AV57" s="30">
        <f>B57+K57+T57+AC57+AL57+AU57</f>
        <v>-1356455</v>
      </c>
      <c r="AW57" s="29">
        <f t="shared" si="59"/>
        <v>1.9546029908843272</v>
      </c>
      <c r="AX57" s="84">
        <f>AX9-AX17-AX24-AX33-AX18</f>
        <v>-2651331</v>
      </c>
      <c r="AY57" s="29">
        <f>AZ57/AX57</f>
        <v>0.4548711571659668</v>
      </c>
      <c r="AZ57" s="23">
        <f>F57+O57+X57+AG57+AP57</f>
        <v>-1206014</v>
      </c>
      <c r="BA57" s="29">
        <f t="shared" si="60"/>
        <v>0</v>
      </c>
      <c r="BB57" s="23"/>
      <c r="BC57" s="23"/>
      <c r="BD57" s="85">
        <f>BD9-BD17-BD24-BD33-BD18</f>
        <v>-5629772</v>
      </c>
    </row>
    <row r="58" spans="1:63" s="36" customFormat="1" ht="18.75" hidden="1">
      <c r="A58" s="88" t="s">
        <v>76</v>
      </c>
      <c r="B58" s="44">
        <f>B5-(B33+B43-B50-B51)</f>
        <v>-1962277</v>
      </c>
      <c r="C58" s="24">
        <f t="shared" si="50"/>
        <v>1.2761480667612166</v>
      </c>
      <c r="D58" s="44">
        <f>D5-(D33+D43-D50-D51)</f>
        <v>-2504156</v>
      </c>
      <c r="E58" s="24">
        <f>F58/D58</f>
        <v>1.4999416969230353</v>
      </c>
      <c r="F58" s="44">
        <f>F5-(F33+F43-F50-F51)</f>
        <v>-3756088</v>
      </c>
      <c r="G58" s="24">
        <f t="shared" si="51"/>
        <v>0</v>
      </c>
      <c r="H58" s="44"/>
      <c r="I58" s="44"/>
      <c r="J58" s="44"/>
      <c r="K58" s="44">
        <f>K5-(K33+K43-K50-K51)</f>
        <v>-1254320</v>
      </c>
      <c r="L58" s="24">
        <f t="shared" si="52"/>
        <v>1.5235498118502455</v>
      </c>
      <c r="M58" s="44">
        <f>M5-(M33+M43-M50-M51)</f>
        <v>-1911019</v>
      </c>
      <c r="N58" s="89">
        <f>(N6+N28)-(N34+N45)</f>
        <v>0.1598360933053562</v>
      </c>
      <c r="O58" s="44">
        <f>O5-(O33+O43-O50-O51)</f>
        <v>-2415630</v>
      </c>
      <c r="P58" s="89">
        <f t="shared" si="53"/>
        <v>0</v>
      </c>
      <c r="Q58" s="44"/>
      <c r="R58" s="44"/>
      <c r="S58" s="44" t="e">
        <f>S5-(S33+S43-S50-S51)</f>
        <v>#VALUE!</v>
      </c>
      <c r="T58" s="44">
        <f>T5-(T33+T43-T50-T51)</f>
        <v>-2071430</v>
      </c>
      <c r="U58" s="24">
        <f t="shared" si="54"/>
        <v>0.6131001288964628</v>
      </c>
      <c r="V58" s="44">
        <f>V5-(V33+V43-V50-V51)</f>
        <v>-1269994</v>
      </c>
      <c r="W58" s="24">
        <f t="shared" si="55"/>
        <v>0.9529462343916586</v>
      </c>
      <c r="X58" s="44">
        <f>X5-(X33+X43-X50-X51)</f>
        <v>-1210236</v>
      </c>
      <c r="Y58" s="24">
        <f t="shared" si="56"/>
        <v>0</v>
      </c>
      <c r="Z58" s="44"/>
      <c r="AA58" s="44"/>
      <c r="AB58" s="44" t="e">
        <f>AB5-(AB33+AB43-AB50-AB51)</f>
        <v>#VALUE!</v>
      </c>
      <c r="AC58" s="44">
        <f>AC5-(AC33+AC43-AC50-AC51)</f>
        <v>-765285</v>
      </c>
      <c r="AD58" s="24">
        <f>AE58/AC58</f>
        <v>0.7359650326349008</v>
      </c>
      <c r="AE58" s="44">
        <f>AE5-(AE33+AE43-AE50-AE51)</f>
        <v>-563223</v>
      </c>
      <c r="AF58" s="24">
        <f>AG58/AE58</f>
        <v>1.0173181848042427</v>
      </c>
      <c r="AG58" s="44">
        <f>AG5-(AG33+AG43-AG50-AG51)</f>
        <v>-572977</v>
      </c>
      <c r="AH58" s="24">
        <f t="shared" si="57"/>
        <v>0</v>
      </c>
      <c r="AI58" s="44"/>
      <c r="AJ58" s="44"/>
      <c r="AK58" s="44"/>
      <c r="AL58" s="44">
        <f>AL5-(AL33+AL43-AL50-AL51)</f>
        <v>-1422248</v>
      </c>
      <c r="AM58" s="24">
        <f>AN58/AL58</f>
        <v>0.6681949983406551</v>
      </c>
      <c r="AN58" s="44">
        <f>AN5-(AN33+AN43-AN50-AN51)</f>
        <v>-950339</v>
      </c>
      <c r="AO58" s="24"/>
      <c r="AP58" s="44">
        <f>AP5-(AP33+AP43-AP50-AP51)</f>
        <v>-1106388</v>
      </c>
      <c r="AQ58" s="24">
        <f t="shared" si="58"/>
        <v>0</v>
      </c>
      <c r="AR58" s="44"/>
      <c r="AS58" s="44"/>
      <c r="AT58" s="44"/>
      <c r="AU58" s="90"/>
      <c r="AV58" s="30">
        <f>B58+K58+T58+AC58+AL58+AU58</f>
        <v>-7475560</v>
      </c>
      <c r="AW58" s="29">
        <f t="shared" si="59"/>
        <v>0.9629687943110616</v>
      </c>
      <c r="AX58" s="44">
        <f>AX5-(AX33+AX43-AX50-AX51)</f>
        <v>-7198731</v>
      </c>
      <c r="AY58" s="29">
        <f>AZ58/AX58</f>
        <v>1.2587383804173264</v>
      </c>
      <c r="AZ58" s="23">
        <f>F58+O58+X58+AG58+AP58</f>
        <v>-9061319</v>
      </c>
      <c r="BA58" s="29">
        <f t="shared" si="60"/>
        <v>0</v>
      </c>
      <c r="BB58" s="23"/>
      <c r="BC58" s="23"/>
      <c r="BD58" s="44"/>
      <c r="BE58" s="33"/>
      <c r="BF58" s="33"/>
      <c r="BG58" s="42"/>
      <c r="BH58" s="33"/>
      <c r="BI58" s="42"/>
      <c r="BJ58" s="33"/>
      <c r="BK58" s="33"/>
    </row>
    <row r="59" spans="1:63" s="36" customFormat="1" ht="9.75">
      <c r="A59" s="33" t="s">
        <v>77</v>
      </c>
      <c r="B59" s="33">
        <v>3004941</v>
      </c>
      <c r="C59" s="24">
        <f t="shared" si="50"/>
        <v>1.174224052984734</v>
      </c>
      <c r="D59" s="33">
        <v>3528474</v>
      </c>
      <c r="E59" s="24">
        <f>F59/D59</f>
        <v>1.045834828313883</v>
      </c>
      <c r="F59" s="33">
        <v>3690201</v>
      </c>
      <c r="G59" s="24">
        <f t="shared" si="51"/>
        <v>1.0002300687686119</v>
      </c>
      <c r="H59" s="33">
        <v>3691050</v>
      </c>
      <c r="I59" s="33">
        <v>3602256</v>
      </c>
      <c r="J59" s="51" t="s">
        <v>47</v>
      </c>
      <c r="K59" s="33">
        <v>689718</v>
      </c>
      <c r="L59" s="24">
        <f t="shared" si="52"/>
        <v>1.020002377783384</v>
      </c>
      <c r="M59" s="33">
        <v>703514</v>
      </c>
      <c r="N59" s="24">
        <f>O59/M59</f>
        <v>0.9992025745045585</v>
      </c>
      <c r="O59" s="33">
        <v>702953</v>
      </c>
      <c r="P59" s="24">
        <f t="shared" si="53"/>
        <v>0.9978761026697375</v>
      </c>
      <c r="Q59" s="33">
        <v>701460</v>
      </c>
      <c r="R59" s="33">
        <v>704772</v>
      </c>
      <c r="S59" s="51" t="s">
        <v>47</v>
      </c>
      <c r="T59" s="33">
        <v>496753</v>
      </c>
      <c r="U59" s="24">
        <f t="shared" si="54"/>
        <v>0.9180498155018691</v>
      </c>
      <c r="V59" s="33">
        <v>456044</v>
      </c>
      <c r="W59" s="24">
        <f t="shared" si="55"/>
        <v>0.969127978879231</v>
      </c>
      <c r="X59" s="33">
        <v>441965</v>
      </c>
      <c r="Y59" s="24">
        <f t="shared" si="56"/>
        <v>0.9915015894923807</v>
      </c>
      <c r="Z59" s="33">
        <v>438209</v>
      </c>
      <c r="AA59" s="33">
        <v>450395</v>
      </c>
      <c r="AB59" s="51" t="s">
        <v>47</v>
      </c>
      <c r="AC59" s="33">
        <v>415136</v>
      </c>
      <c r="AD59" s="24"/>
      <c r="AE59" s="33">
        <v>342290</v>
      </c>
      <c r="AF59" s="24">
        <f>AG59/AE59</f>
        <v>0.9378071226153262</v>
      </c>
      <c r="AG59" s="33">
        <v>321002</v>
      </c>
      <c r="AH59" s="24">
        <f t="shared" si="57"/>
        <v>0.9898162628270228</v>
      </c>
      <c r="AI59" s="33">
        <v>317733</v>
      </c>
      <c r="AJ59" s="33">
        <v>330988</v>
      </c>
      <c r="AK59" s="51" t="s">
        <v>47</v>
      </c>
      <c r="AL59" s="33">
        <v>534136</v>
      </c>
      <c r="AM59" s="24"/>
      <c r="AN59" s="33">
        <v>393745</v>
      </c>
      <c r="AO59" s="24"/>
      <c r="AP59" s="33">
        <v>382171</v>
      </c>
      <c r="AQ59" s="24">
        <f t="shared" si="58"/>
        <v>0.9957610598397053</v>
      </c>
      <c r="AR59" s="33">
        <v>380551</v>
      </c>
      <c r="AS59" s="33">
        <v>383855</v>
      </c>
      <c r="AT59" s="51" t="s">
        <v>47</v>
      </c>
      <c r="AU59" s="52">
        <v>466129</v>
      </c>
      <c r="AV59" s="30">
        <f>B59+K59+T59+AC59+AL59+AU59</f>
        <v>5606813</v>
      </c>
      <c r="AW59" s="29">
        <f t="shared" si="59"/>
        <v>0.9674064392730772</v>
      </c>
      <c r="AX59" s="33">
        <v>5424067</v>
      </c>
      <c r="AY59" s="29">
        <f>AZ59/AX59</f>
        <v>1.0210589212854486</v>
      </c>
      <c r="AZ59" s="23">
        <f>F59+O59+X59+AG59+AP59</f>
        <v>5538292</v>
      </c>
      <c r="BA59" s="29">
        <f t="shared" si="60"/>
        <v>0.9983227681025125</v>
      </c>
      <c r="BB59" s="23">
        <f>H59+Q59+Z59+AI59+AR59</f>
        <v>5529003</v>
      </c>
      <c r="BC59" s="23">
        <f>I59+R59+AA59+AJ59+AS59</f>
        <v>5472266</v>
      </c>
      <c r="BD59" s="51" t="s">
        <v>47</v>
      </c>
      <c r="BE59" s="33"/>
      <c r="BF59" s="33"/>
      <c r="BG59" s="42"/>
      <c r="BH59" s="33"/>
      <c r="BI59" s="42"/>
      <c r="BJ59" s="33"/>
      <c r="BK59" s="33"/>
    </row>
    <row r="60" spans="1:63" s="36" customFormat="1" ht="9.75">
      <c r="A60" s="33" t="s">
        <v>78</v>
      </c>
      <c r="B60" s="33">
        <v>1580</v>
      </c>
      <c r="C60" s="24">
        <f t="shared" si="50"/>
        <v>0</v>
      </c>
      <c r="D60" s="91"/>
      <c r="E60" s="24"/>
      <c r="F60" s="91">
        <v>1795</v>
      </c>
      <c r="G60" s="24">
        <f t="shared" si="51"/>
        <v>1.011142061281337</v>
      </c>
      <c r="H60" s="91">
        <v>1815</v>
      </c>
      <c r="I60" s="91">
        <v>1824</v>
      </c>
      <c r="J60" s="92" t="s">
        <v>47</v>
      </c>
      <c r="K60" s="91">
        <v>513</v>
      </c>
      <c r="L60" s="24">
        <f t="shared" si="52"/>
        <v>0</v>
      </c>
      <c r="M60" s="91"/>
      <c r="N60" s="24"/>
      <c r="O60" s="91">
        <v>487.41</v>
      </c>
      <c r="P60" s="24">
        <f t="shared" si="53"/>
        <v>0.9786422108696989</v>
      </c>
      <c r="Q60" s="91">
        <v>477</v>
      </c>
      <c r="R60" s="91">
        <v>476</v>
      </c>
      <c r="S60" s="92" t="s">
        <v>47</v>
      </c>
      <c r="T60" s="91">
        <v>408</v>
      </c>
      <c r="U60" s="24">
        <f t="shared" si="54"/>
        <v>0</v>
      </c>
      <c r="V60" s="42"/>
      <c r="W60" s="24"/>
      <c r="X60" s="33">
        <v>372</v>
      </c>
      <c r="Y60" s="24">
        <f t="shared" si="56"/>
        <v>0.989247311827957</v>
      </c>
      <c r="Z60" s="33">
        <v>368</v>
      </c>
      <c r="AA60" s="33">
        <v>365</v>
      </c>
      <c r="AB60" s="92" t="s">
        <v>47</v>
      </c>
      <c r="AC60" s="33">
        <v>133</v>
      </c>
      <c r="AD60" s="93">
        <f>AE60/AC60</f>
        <v>0</v>
      </c>
      <c r="AE60" s="33"/>
      <c r="AF60" s="24"/>
      <c r="AG60" s="33">
        <v>194</v>
      </c>
      <c r="AH60" s="24">
        <f t="shared" si="57"/>
        <v>1.0103092783505154</v>
      </c>
      <c r="AI60" s="33">
        <v>196</v>
      </c>
      <c r="AJ60" s="33">
        <v>206</v>
      </c>
      <c r="AK60" s="92" t="s">
        <v>47</v>
      </c>
      <c r="AL60" s="33"/>
      <c r="AM60" s="24"/>
      <c r="AN60" s="33"/>
      <c r="AO60" s="24"/>
      <c r="AP60" s="33">
        <v>267</v>
      </c>
      <c r="AQ60" s="24">
        <f t="shared" si="58"/>
        <v>1.0112359550561798</v>
      </c>
      <c r="AR60" s="33">
        <v>270</v>
      </c>
      <c r="AS60" s="33">
        <v>270</v>
      </c>
      <c r="AT60" s="92" t="s">
        <v>47</v>
      </c>
      <c r="AU60" s="94"/>
      <c r="AV60" s="30">
        <f>B60+K60+T60+AC60+AL60</f>
        <v>2634</v>
      </c>
      <c r="AW60" s="29">
        <f t="shared" si="59"/>
        <v>0</v>
      </c>
      <c r="AX60" s="33">
        <v>0</v>
      </c>
      <c r="AY60" s="29"/>
      <c r="AZ60" s="23">
        <f>F60+O60+X60+AG60+AP60</f>
        <v>3115.41</v>
      </c>
      <c r="BA60" s="29">
        <f t="shared" si="60"/>
        <v>1.003399231561817</v>
      </c>
      <c r="BB60" s="23">
        <f>H60+Q60+Z60+AI60+AR60</f>
        <v>3126</v>
      </c>
      <c r="BC60" s="23">
        <f>I60+R60+AA60+AJ60+AS60</f>
        <v>3141</v>
      </c>
      <c r="BD60" s="51" t="s">
        <v>47</v>
      </c>
      <c r="BE60" s="33"/>
      <c r="BF60" s="33"/>
      <c r="BG60" s="42"/>
      <c r="BH60" s="33"/>
      <c r="BI60" s="42"/>
      <c r="BJ60" s="33"/>
      <c r="BK60" s="33"/>
    </row>
    <row r="61" spans="1:63" s="36" customFormat="1" ht="11.25" hidden="1">
      <c r="A61" s="95" t="s">
        <v>79</v>
      </c>
      <c r="B61" s="96">
        <f>B10-B33</f>
        <v>-270037</v>
      </c>
      <c r="C61" s="96">
        <f>C10-C33</f>
        <v>-0.047276213100774456</v>
      </c>
      <c r="D61" s="96">
        <f>D10-D33</f>
        <v>-1438164</v>
      </c>
      <c r="E61" s="96">
        <f>E10-E33</f>
        <v>0.03147756140026203</v>
      </c>
      <c r="F61" s="96">
        <f>F10-F33</f>
        <v>-699031</v>
      </c>
      <c r="G61" s="24">
        <f t="shared" si="51"/>
        <v>0</v>
      </c>
      <c r="H61" s="96"/>
      <c r="I61" s="96"/>
      <c r="J61" s="96">
        <f aca="true" t="shared" si="61" ref="J61:O61">J10-J33</f>
        <v>-2249558</v>
      </c>
      <c r="K61" s="96">
        <f t="shared" si="61"/>
        <v>-900945</v>
      </c>
      <c r="L61" s="96">
        <f t="shared" si="61"/>
        <v>0.07238073268135037</v>
      </c>
      <c r="M61" s="96">
        <f t="shared" si="61"/>
        <v>-462182</v>
      </c>
      <c r="N61" s="96">
        <f t="shared" si="61"/>
        <v>0.12219356554393634</v>
      </c>
      <c r="O61" s="96">
        <f t="shared" si="61"/>
        <v>25100</v>
      </c>
      <c r="P61" s="19">
        <f t="shared" si="53"/>
        <v>0</v>
      </c>
      <c r="Q61" s="96"/>
      <c r="R61" s="96"/>
      <c r="S61" s="96">
        <f aca="true" t="shared" si="62" ref="S61:X61">S10-S33</f>
        <v>-1612423</v>
      </c>
      <c r="T61" s="96">
        <f t="shared" si="62"/>
        <v>-68052</v>
      </c>
      <c r="U61" s="96">
        <f t="shared" si="62"/>
        <v>-0.04362286581859165</v>
      </c>
      <c r="V61" s="96">
        <f t="shared" si="62"/>
        <v>-211253</v>
      </c>
      <c r="W61" s="96">
        <f t="shared" si="62"/>
        <v>0.06014642140701143</v>
      </c>
      <c r="X61" s="96">
        <f t="shared" si="62"/>
        <v>-3858</v>
      </c>
      <c r="Y61" s="96"/>
      <c r="Z61" s="96"/>
      <c r="AA61" s="96"/>
      <c r="AB61" s="96">
        <f aca="true" t="shared" si="63" ref="AB61:AG61">AB10-AB33</f>
        <v>-613138</v>
      </c>
      <c r="AC61" s="96">
        <f t="shared" si="63"/>
        <v>-76904</v>
      </c>
      <c r="AD61" s="96">
        <f t="shared" si="63"/>
        <v>-0.11095792855414444</v>
      </c>
      <c r="AE61" s="96">
        <f t="shared" si="63"/>
        <v>-374488</v>
      </c>
      <c r="AF61" s="96">
        <f t="shared" si="63"/>
        <v>0.12171629645387183</v>
      </c>
      <c r="AG61" s="96">
        <f t="shared" si="63"/>
        <v>19056</v>
      </c>
      <c r="AH61" s="96"/>
      <c r="AI61" s="96"/>
      <c r="AJ61" s="96"/>
      <c r="AK61" s="96">
        <f aca="true" t="shared" si="64" ref="AK61:AP61">AK10-AK33</f>
        <v>-578579</v>
      </c>
      <c r="AL61" s="96">
        <f t="shared" si="64"/>
        <v>-40517</v>
      </c>
      <c r="AM61" s="96">
        <f t="shared" si="64"/>
        <v>-0.0341213953866355</v>
      </c>
      <c r="AN61" s="96">
        <f t="shared" si="64"/>
        <v>-165244</v>
      </c>
      <c r="AO61" s="96">
        <f t="shared" si="64"/>
        <v>-0.05331351487454994</v>
      </c>
      <c r="AP61" s="96">
        <f t="shared" si="64"/>
        <v>-323538</v>
      </c>
      <c r="AQ61" s="24">
        <f t="shared" si="58"/>
        <v>0</v>
      </c>
      <c r="AR61" s="96"/>
      <c r="AS61" s="96"/>
      <c r="AT61" s="96">
        <f aca="true" t="shared" si="65" ref="AT61:AZ61">AT10-AT33</f>
        <v>-812000</v>
      </c>
      <c r="AU61" s="96">
        <f t="shared" si="65"/>
        <v>32479</v>
      </c>
      <c r="AV61" s="96">
        <f t="shared" si="65"/>
        <v>-1323976</v>
      </c>
      <c r="AW61" s="96">
        <f t="shared" si="65"/>
        <v>-0.03137722387789488</v>
      </c>
      <c r="AX61" s="96">
        <f t="shared" si="65"/>
        <v>-2651331</v>
      </c>
      <c r="AY61" s="96">
        <f t="shared" si="65"/>
        <v>0.04399185781449577</v>
      </c>
      <c r="AZ61" s="96">
        <f t="shared" si="65"/>
        <v>-982271</v>
      </c>
      <c r="BA61" s="96"/>
      <c r="BB61" s="96"/>
      <c r="BC61" s="96"/>
      <c r="BD61" s="96">
        <f>BD10-BD33</f>
        <v>-5833219</v>
      </c>
      <c r="BE61" s="96"/>
      <c r="BF61" s="96"/>
      <c r="BG61" s="96"/>
      <c r="BH61" s="96"/>
      <c r="BI61" s="96"/>
      <c r="BJ61" s="96"/>
      <c r="BK61" s="96"/>
    </row>
    <row r="62" spans="1:56" s="4" customFormat="1" ht="11.25" hidden="1">
      <c r="A62" s="4" t="s">
        <v>80</v>
      </c>
      <c r="B62" s="97">
        <f>B5-B33-B43</f>
        <v>-3131884</v>
      </c>
      <c r="C62" s="97">
        <f>C5-C33-C43</f>
        <v>-1.3895263427630782</v>
      </c>
      <c r="D62" s="97">
        <f>D5-D33-D44</f>
        <v>-29276</v>
      </c>
      <c r="E62" s="97">
        <f>E5-E33-E44</f>
        <v>-0.014340300288816499</v>
      </c>
      <c r="F62" s="97">
        <f>F5-F33-F44</f>
        <v>89961</v>
      </c>
      <c r="G62" s="24">
        <f t="shared" si="51"/>
        <v>3.598837273929814</v>
      </c>
      <c r="H62" s="97">
        <f>H5-H33-H44</f>
        <v>323755</v>
      </c>
      <c r="I62" s="97"/>
      <c r="J62" s="97" t="e">
        <f>J5-J33-J44</f>
        <v>#VALUE!</v>
      </c>
      <c r="K62" s="97">
        <f>K5-K33-K44</f>
        <v>-2002685</v>
      </c>
      <c r="M62" s="97">
        <f>M5-M33-M44</f>
        <v>-749072</v>
      </c>
      <c r="O62" s="97">
        <f>O5-O33-O44</f>
        <v>-788898</v>
      </c>
      <c r="P62" s="19">
        <f t="shared" si="53"/>
        <v>0.6831745041817827</v>
      </c>
      <c r="Q62" s="97">
        <f>Q5-Q33-Q44</f>
        <v>-538955</v>
      </c>
      <c r="R62" s="97"/>
      <c r="S62" s="97">
        <f>S5-S33-S44</f>
        <v>-4546324.879153946</v>
      </c>
      <c r="T62" s="97">
        <f>T5-T33-T44</f>
        <v>-2071430</v>
      </c>
      <c r="V62" s="97">
        <f>V5-V33-V44</f>
        <v>633096</v>
      </c>
      <c r="X62" s="97">
        <f>X5-X33-X44</f>
        <v>84777</v>
      </c>
      <c r="Y62" s="97"/>
      <c r="Z62" s="97">
        <f>Z5-Z33-Z44</f>
        <v>262026</v>
      </c>
      <c r="AA62" s="97"/>
      <c r="AB62" s="97">
        <f>AB5-AB33-AB44</f>
        <v>-1250451</v>
      </c>
      <c r="AC62" s="97">
        <f>AC5-AC33-AC44</f>
        <v>-915285</v>
      </c>
      <c r="AE62" s="97">
        <f>AE5-AE33-AE44</f>
        <v>266190</v>
      </c>
      <c r="AG62" s="97">
        <f>AG5-AG33-AG44</f>
        <v>44465</v>
      </c>
      <c r="AH62" s="97"/>
      <c r="AI62" s="97">
        <f>AI5-AI33-AI44</f>
        <v>266989</v>
      </c>
      <c r="AJ62" s="97"/>
      <c r="AK62" s="97">
        <f>AK5-AK33-AK44</f>
        <v>-620596</v>
      </c>
      <c r="AL62" s="97">
        <f>AL5-AL33-AL44</f>
        <v>-1422248</v>
      </c>
      <c r="AN62" s="97">
        <f>AN5-AN33-AN44</f>
        <v>267510</v>
      </c>
      <c r="AO62" s="97">
        <f>AO5-AO33-AO44</f>
        <v>-0.002220831482574015</v>
      </c>
      <c r="AP62" s="97">
        <f>AP5-AP33-AP44</f>
        <v>-88145</v>
      </c>
      <c r="AQ62" s="24">
        <f t="shared" si="58"/>
        <v>-3.976096205116569</v>
      </c>
      <c r="AR62" s="97">
        <f>AR5-AR33-AR44</f>
        <v>350473</v>
      </c>
      <c r="AS62" s="97"/>
      <c r="AT62" s="97">
        <f aca="true" t="shared" si="66" ref="AT62:AZ62">AT5-AT33-AT44</f>
        <v>-1177361</v>
      </c>
      <c r="AU62" s="97">
        <f t="shared" si="66"/>
        <v>-1349966</v>
      </c>
      <c r="AV62" s="97">
        <f t="shared" si="66"/>
        <v>-10886498</v>
      </c>
      <c r="AW62" s="97">
        <f t="shared" si="66"/>
        <v>-0.021995989457089717</v>
      </c>
      <c r="AX62" s="97">
        <f t="shared" si="66"/>
        <v>1805992</v>
      </c>
      <c r="AY62" s="97">
        <f t="shared" si="66"/>
        <v>-9.778325032391589</v>
      </c>
      <c r="AZ62" s="97">
        <f t="shared" si="66"/>
        <v>-657840</v>
      </c>
      <c r="BA62" s="97"/>
      <c r="BB62" s="97">
        <f>BB5-BB33-BB44</f>
        <v>664288</v>
      </c>
      <c r="BC62" s="97"/>
      <c r="BD62" s="97">
        <f>BD5-BD33-BD44</f>
        <v>-14800182</v>
      </c>
    </row>
    <row r="63" spans="2:13" s="4" customFormat="1" ht="11.25">
      <c r="B63" s="63"/>
      <c r="C63" s="98"/>
      <c r="E63" s="98"/>
      <c r="M63" s="63"/>
    </row>
    <row r="64" spans="2:18" s="99" customFormat="1" ht="11.25">
      <c r="B64" s="100">
        <f>B10-B33</f>
        <v>-270037</v>
      </c>
      <c r="C64" s="100">
        <f>C10-C33</f>
        <v>-0.047276213100774456</v>
      </c>
      <c r="D64" s="100">
        <f>D10-D33</f>
        <v>-1438164</v>
      </c>
      <c r="E64" s="100">
        <f>E10-E33</f>
        <v>0.03147756140026203</v>
      </c>
      <c r="F64" s="100">
        <f>F10-F33</f>
        <v>-699031</v>
      </c>
      <c r="G64" s="100"/>
      <c r="H64" s="100">
        <f>H62+F62+D62+B62</f>
        <v>-2747444</v>
      </c>
      <c r="I64" s="100"/>
      <c r="Q64" s="100">
        <f>Q62+O62+M62+K62</f>
        <v>-4079610</v>
      </c>
      <c r="R64" s="100"/>
    </row>
    <row r="65" spans="1:63" s="103" customFormat="1" ht="12.75">
      <c r="A65" s="4" t="s">
        <v>81</v>
      </c>
      <c r="B65" s="101">
        <f>B54-D26</f>
        <v>257340</v>
      </c>
      <c r="C65" s="102"/>
      <c r="E65" s="102"/>
      <c r="H65" s="104">
        <f>H6-H33</f>
        <v>1485374</v>
      </c>
      <c r="I65" s="104"/>
      <c r="J65" s="104"/>
      <c r="AN65" s="104"/>
      <c r="BD65" s="100"/>
      <c r="BG65" s="99"/>
      <c r="BH65" s="99"/>
      <c r="BI65" s="99"/>
      <c r="BK65" s="99"/>
    </row>
    <row r="66" spans="1:63" s="103" customFormat="1" ht="12.75">
      <c r="A66" s="105" t="s">
        <v>82</v>
      </c>
      <c r="C66" s="102"/>
      <c r="E66" s="102"/>
      <c r="AT66" s="104">
        <f>AR54-AT54</f>
        <v>102137</v>
      </c>
      <c r="BD66" s="100"/>
      <c r="BG66" s="99"/>
      <c r="BH66" s="99"/>
      <c r="BI66" s="99"/>
      <c r="BK66" s="99"/>
    </row>
    <row r="67" spans="1:63" s="103" customFormat="1" ht="12.75">
      <c r="A67" s="105" t="s">
        <v>83</v>
      </c>
      <c r="C67" s="102"/>
      <c r="E67" s="102"/>
      <c r="BD67" s="99"/>
      <c r="BG67" s="99"/>
      <c r="BH67" s="99"/>
      <c r="BI67" s="99"/>
      <c r="BK67" s="99"/>
    </row>
    <row r="68" spans="3:63" s="103" customFormat="1" ht="12.75">
      <c r="C68" s="102"/>
      <c r="E68" s="102"/>
      <c r="BD68" s="99"/>
      <c r="BG68" s="99"/>
      <c r="BH68" s="99"/>
      <c r="BI68" s="99"/>
      <c r="BK68" s="99"/>
    </row>
    <row r="69" spans="3:63" s="103" customFormat="1" ht="12.75">
      <c r="C69" s="102"/>
      <c r="E69" s="102"/>
      <c r="BD69" s="99"/>
      <c r="BG69" s="99"/>
      <c r="BH69" s="99"/>
      <c r="BI69" s="99"/>
      <c r="BK69" s="99"/>
    </row>
    <row r="70" spans="3:63" s="103" customFormat="1" ht="12.75">
      <c r="C70" s="102"/>
      <c r="E70" s="102"/>
      <c r="BD70" s="99"/>
      <c r="BG70" s="99"/>
      <c r="BH70" s="99"/>
      <c r="BI70" s="99"/>
      <c r="BK70" s="99"/>
    </row>
    <row r="71" spans="3:63" s="103" customFormat="1" ht="12.75">
      <c r="C71" s="102"/>
      <c r="E71" s="102"/>
      <c r="BD71" s="99"/>
      <c r="BG71" s="99"/>
      <c r="BH71" s="99"/>
      <c r="BI71" s="99"/>
      <c r="BK71" s="99"/>
    </row>
    <row r="72" spans="3:63" s="103" customFormat="1" ht="12.75">
      <c r="C72" s="102"/>
      <c r="E72" s="102"/>
      <c r="BD72" s="99"/>
      <c r="BG72" s="99"/>
      <c r="BH72" s="99"/>
      <c r="BI72" s="99"/>
      <c r="BK72" s="99"/>
    </row>
    <row r="73" spans="3:63" s="103" customFormat="1" ht="12.75">
      <c r="C73" s="102"/>
      <c r="E73" s="102"/>
      <c r="BD73" s="99"/>
      <c r="BG73" s="99"/>
      <c r="BH73" s="99"/>
      <c r="BI73" s="99"/>
      <c r="BK73" s="99"/>
    </row>
    <row r="90" spans="3:63" s="103" customFormat="1" ht="12.75">
      <c r="C90" s="102"/>
      <c r="E90" s="102"/>
      <c r="BD90" s="99"/>
      <c r="BG90" s="99"/>
      <c r="BH90" s="99"/>
      <c r="BI90" s="99"/>
      <c r="BK90" s="99"/>
    </row>
    <row r="91" spans="3:63" s="103" customFormat="1" ht="12.75">
      <c r="C91" s="102"/>
      <c r="E91" s="102"/>
      <c r="BD91" s="99"/>
      <c r="BG91" s="99"/>
      <c r="BH91" s="99"/>
      <c r="BI91" s="99"/>
      <c r="BK91" s="99"/>
    </row>
    <row r="92" spans="3:63" s="103" customFormat="1" ht="12.75">
      <c r="C92" s="102"/>
      <c r="E92" s="102"/>
      <c r="BD92" s="99"/>
      <c r="BG92" s="99"/>
      <c r="BH92" s="99"/>
      <c r="BI92" s="99"/>
      <c r="BK92" s="99"/>
    </row>
    <row r="93" spans="3:63" s="103" customFormat="1" ht="12.75">
      <c r="C93" s="102"/>
      <c r="E93" s="102"/>
      <c r="BD93" s="99"/>
      <c r="BG93" s="99"/>
      <c r="BH93" s="99"/>
      <c r="BI93" s="99"/>
      <c r="BK93" s="99"/>
    </row>
  </sheetData>
  <mergeCells count="6">
    <mergeCell ref="AL3:AT3"/>
    <mergeCell ref="AV3:BD3"/>
    <mergeCell ref="B3:J3"/>
    <mergeCell ref="AC3:AG3"/>
    <mergeCell ref="K3:S3"/>
    <mergeCell ref="T3:AB3"/>
  </mergeCells>
  <printOptions horizontalCentered="1" verticalCentered="1"/>
  <pageMargins left="0.25" right="0.39" top="0.27" bottom="0.56" header="0.55" footer="0.34"/>
  <pageSetup horizontalDpi="300" verticalDpi="300" orientation="landscape" paperSize="9" scale="95" r:id="rId1"/>
  <headerFooter alignWithMargins="0">
    <oddFooter>&amp;CMZ SR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zdravotnítva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Blahová</dc:creator>
  <cp:keywords/>
  <dc:description/>
  <cp:lastModifiedBy>Eva Blahová</cp:lastModifiedBy>
  <cp:lastPrinted>2002-08-26T12:53:12Z</cp:lastPrinted>
  <dcterms:created xsi:type="dcterms:W3CDTF">2002-08-21T11:15:36Z</dcterms:created>
  <dcterms:modified xsi:type="dcterms:W3CDTF">2002-08-26T13:15:52Z</dcterms:modified>
  <cp:category/>
  <cp:version/>
  <cp:contentType/>
  <cp:contentStatus/>
</cp:coreProperties>
</file>