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580" tabRatio="839" activeTab="2"/>
  </bookViews>
  <sheets>
    <sheet name="Príloha 2" sheetId="1" r:id="rId1"/>
    <sheet name="Príloha 3" sheetId="2" r:id="rId2"/>
    <sheet name="Príloha 4" sheetId="3" r:id="rId3"/>
  </sheets>
  <definedNames/>
  <calcPr fullCalcOnLoad="1"/>
</workbook>
</file>

<file path=xl/sharedStrings.xml><?xml version="1.0" encoding="utf-8"?>
<sst xmlns="http://schemas.openxmlformats.org/spreadsheetml/2006/main" count="178" uniqueCount="136">
  <si>
    <t>(v tis. Sk)</t>
  </si>
  <si>
    <t>Plán KF</t>
  </si>
  <si>
    <t>Skutočnosť</t>
  </si>
  <si>
    <t>Plnenie KF</t>
  </si>
  <si>
    <t>Tržby za predaj tovaru</t>
  </si>
  <si>
    <t>Nákl. vynaložené na obstaranie pred. tovaru</t>
  </si>
  <si>
    <t>Obchodná marža</t>
  </si>
  <si>
    <t>Výroba</t>
  </si>
  <si>
    <t>Zmena stavu vnútroorganizačných zásob</t>
  </si>
  <si>
    <t>Aktivácia</t>
  </si>
  <si>
    <t>Výrobná spotreba</t>
  </si>
  <si>
    <t>Spotreba materiálu, energie a ost.</t>
  </si>
  <si>
    <t>Služby</t>
  </si>
  <si>
    <t>Pridaná hodnota</t>
  </si>
  <si>
    <t>Osobné náklady</t>
  </si>
  <si>
    <t>Dane a poplatky</t>
  </si>
  <si>
    <t>Odpisy dlhodobého NM a HM</t>
  </si>
  <si>
    <t>Tržby z predaja dlh. majetku a materiálu</t>
  </si>
  <si>
    <t>Zost.cena pred. dlh. majetku a materiálu</t>
  </si>
  <si>
    <t>Tvorba rezerv a zúčt. kompl. nákl. bud. obd.</t>
  </si>
  <si>
    <t>Zúčt. rezerv a vznik kompl. nákl. bud. obd.</t>
  </si>
  <si>
    <t>Zúčt. oprav. položiek do výnosov</t>
  </si>
  <si>
    <t>Tvorba oprav.položiek do nákladov</t>
  </si>
  <si>
    <t>Ostatné náklady na hosp. činnosť</t>
  </si>
  <si>
    <t>Ostatné výnosy z hosp. činnosti</t>
  </si>
  <si>
    <t>Výnosy z hosp. činnosti spolu</t>
  </si>
  <si>
    <t>Náklady na hosp. činnosť spolu</t>
  </si>
  <si>
    <t>Výsledok hospodárenia z hosp. činnosti</t>
  </si>
  <si>
    <t>Finančné výnosy</t>
  </si>
  <si>
    <t>Finančné náklady celkom</t>
  </si>
  <si>
    <t>Výsledok hospodárenia z fin. činnosti</t>
  </si>
  <si>
    <t>Daň z príjmov z bežnej činnosti</t>
  </si>
  <si>
    <t>Výsledok hospodárenia z bež. činnosti</t>
  </si>
  <si>
    <t>Mimoriadne výnosy</t>
  </si>
  <si>
    <t>Mimoriadne náklady</t>
  </si>
  <si>
    <t>Daň z príjmov z mimor. činnosti</t>
  </si>
  <si>
    <t>Výsledok hospodárenia z mim. činnosti</t>
  </si>
  <si>
    <t>Výnosy celkom</t>
  </si>
  <si>
    <t>Náklady celkom</t>
  </si>
  <si>
    <t>I.</t>
  </si>
  <si>
    <t>Aktíva celkom</t>
  </si>
  <si>
    <t>I.1.</t>
  </si>
  <si>
    <t>Neobežný majetok</t>
  </si>
  <si>
    <t>I.1.1.</t>
  </si>
  <si>
    <t>Dlhodobý NM</t>
  </si>
  <si>
    <t>I.1.2.</t>
  </si>
  <si>
    <t>Dlhodobý HM</t>
  </si>
  <si>
    <t>I.1.3.</t>
  </si>
  <si>
    <t>Dlhodobý FM</t>
  </si>
  <si>
    <t>I.2.</t>
  </si>
  <si>
    <t>Obežný majetok</t>
  </si>
  <si>
    <t>I.2.1.</t>
  </si>
  <si>
    <t>Zásoby</t>
  </si>
  <si>
    <t>I.2.2.</t>
  </si>
  <si>
    <t>Dlhodobé pohľadávky</t>
  </si>
  <si>
    <t>I.2.3.</t>
  </si>
  <si>
    <t>Krátkodobé pohľadávky</t>
  </si>
  <si>
    <t>I.2.4.</t>
  </si>
  <si>
    <t>Finančné účty</t>
  </si>
  <si>
    <t>I.3.</t>
  </si>
  <si>
    <t>Časové rozlíšenie</t>
  </si>
  <si>
    <t>II.</t>
  </si>
  <si>
    <t>Pasíva celkom</t>
  </si>
  <si>
    <t>II.1.</t>
  </si>
  <si>
    <t>Vlastné imanie</t>
  </si>
  <si>
    <t>II.1.1.</t>
  </si>
  <si>
    <t>Základné imanie</t>
  </si>
  <si>
    <t>II.1.2.</t>
  </si>
  <si>
    <t>Kapitálové fondy</t>
  </si>
  <si>
    <t>II.1.3.</t>
  </si>
  <si>
    <t>Fondy zo zisku</t>
  </si>
  <si>
    <t>II.1.4.</t>
  </si>
  <si>
    <t>II.1.5.</t>
  </si>
  <si>
    <t>II.2.</t>
  </si>
  <si>
    <t>Záväzky</t>
  </si>
  <si>
    <t>II.2.1.</t>
  </si>
  <si>
    <t>Rezervy</t>
  </si>
  <si>
    <t>II.2.2.</t>
  </si>
  <si>
    <t>Dlhodobé záväzky</t>
  </si>
  <si>
    <t>II.2.3.</t>
  </si>
  <si>
    <t>Krátkodobé záväzky</t>
  </si>
  <si>
    <t>II.2.4.</t>
  </si>
  <si>
    <t>Bankové úvery a výpomoci krátk.</t>
  </si>
  <si>
    <t>II.2.5.</t>
  </si>
  <si>
    <t>Dlhodobé bankové úvery</t>
  </si>
  <si>
    <t>II.3.</t>
  </si>
  <si>
    <t>Plnenie      (%)</t>
  </si>
  <si>
    <t>Tržby z predaja vlast. výrobkov a služieb</t>
  </si>
  <si>
    <t xml:space="preserve">   z toho: poplatok za použitie ŽDC</t>
  </si>
  <si>
    <t xml:space="preserve">              trakčná el. energia</t>
  </si>
  <si>
    <t xml:space="preserve">   z toho: trakčná el. energia</t>
  </si>
  <si>
    <t xml:space="preserve">   z toho: neinvestičný transfér zo ŠR</t>
  </si>
  <si>
    <t xml:space="preserve">   z toho :  úroky</t>
  </si>
  <si>
    <t xml:space="preserve">                iné fin.nákl.</t>
  </si>
  <si>
    <t xml:space="preserve">   z toho: úroky</t>
  </si>
  <si>
    <t>Výsledok hospodárenia</t>
  </si>
  <si>
    <t>VH minulých rokov</t>
  </si>
  <si>
    <t>VH bežného obdobia</t>
  </si>
  <si>
    <t>Plnenie (%)</t>
  </si>
  <si>
    <t>2 - 1</t>
  </si>
  <si>
    <t>2 / 1</t>
  </si>
  <si>
    <t>2  -  1</t>
  </si>
  <si>
    <t>Banka/úroky z úverov so ŠZ</t>
  </si>
  <si>
    <t>Spolu</t>
  </si>
  <si>
    <t>ČSOB</t>
  </si>
  <si>
    <t>Banka/istina z úverov so ŠZ</t>
  </si>
  <si>
    <t>Tatra Banka</t>
  </si>
  <si>
    <t>Banky - ŠZ spolu</t>
  </si>
  <si>
    <t>Rozdiel k plánu KF</t>
  </si>
  <si>
    <t>I/2005</t>
  </si>
  <si>
    <t>II/2005</t>
  </si>
  <si>
    <t>III/2005</t>
  </si>
  <si>
    <t>IV/2005</t>
  </si>
  <si>
    <t>V/2005</t>
  </si>
  <si>
    <t>VI/2005</t>
  </si>
  <si>
    <t>VII/2005</t>
  </si>
  <si>
    <t>VIII/2005</t>
  </si>
  <si>
    <t>IX/2005</t>
  </si>
  <si>
    <t>X/2005</t>
  </si>
  <si>
    <t>XI/2005</t>
  </si>
  <si>
    <t>XII/2005</t>
  </si>
  <si>
    <t>J.P.Morgan  (Deutsche Bank)</t>
  </si>
  <si>
    <t>Ľudová banka - Volksbank</t>
  </si>
  <si>
    <t xml:space="preserve">J.P.Morgan + Tatra banka </t>
  </si>
  <si>
    <t>Konzorcium TABA+SLSP</t>
  </si>
  <si>
    <t>z toho platené ŽSR</t>
  </si>
  <si>
    <t>z toho platené FNM SR</t>
  </si>
  <si>
    <t>úhrady úrokov - spolu</t>
  </si>
  <si>
    <t>úhrady istín - spolu</t>
  </si>
  <si>
    <t>úhrady úverov celkom</t>
  </si>
  <si>
    <t>Úvery so štátnou zárukou - obdobie 1. - 12. 2005</t>
  </si>
  <si>
    <t>(v Sk)</t>
  </si>
  <si>
    <t>Súvaha ŽSR rok 2005</t>
  </si>
  <si>
    <t xml:space="preserve"> k 31.12.2005</t>
  </si>
  <si>
    <t>k 31.12.2005</t>
  </si>
  <si>
    <t xml:space="preserve">                       Výkaz ziskov a strát  ŽSR rok 2005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</si>
</sst>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\ ##0\ ##0"/>
    <numFmt numFmtId="165" formatCode="#,##0.0"/>
    <numFmt numFmtId="166" formatCode="#\ ##0"/>
    <numFmt numFmtId="167" formatCode="#,##0.0;[Red]#,##0.0"/>
    <numFmt numFmtId="168" formatCode="#,##0;[Red]#,##0"/>
    <numFmt numFmtId="169" formatCode="#,##0.00;[Red]#,##0.00"/>
    <numFmt numFmtId="170" formatCode="0.0"/>
    <numFmt numFmtId="171" formatCode="0.0%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_ * #,##0.00_ ;_ * \-#,##0.00_ ;_ * &quot;-&quot;??_ ;_ @_ "/>
    <numFmt numFmtId="176" formatCode="0;[Red]0"/>
  </numFmts>
  <fonts count="21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sz val="10"/>
      <name val="Arial"/>
      <family val="0"/>
    </font>
    <font>
      <sz val="10"/>
      <color indexed="10"/>
      <name val="Arial"/>
      <family val="0"/>
    </font>
    <font>
      <sz val="10"/>
      <name val="Times New Roman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i/>
      <sz val="11"/>
      <name val="Arial CE"/>
      <family val="2"/>
    </font>
    <font>
      <b/>
      <sz val="11"/>
      <name val="Arial"/>
      <family val="2"/>
    </font>
    <font>
      <b/>
      <i/>
      <sz val="10"/>
      <name val="Arial CE"/>
      <family val="2"/>
    </font>
    <font>
      <b/>
      <i/>
      <sz val="10"/>
      <name val="Arial"/>
      <family val="0"/>
    </font>
    <font>
      <b/>
      <sz val="10"/>
      <name val="Arial"/>
      <family val="2"/>
    </font>
    <font>
      <b/>
      <sz val="13"/>
      <name val="Arial CE"/>
      <family val="2"/>
    </font>
    <font>
      <b/>
      <sz val="1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6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4" fillId="0" borderId="0" xfId="22" applyFont="1">
      <alignment/>
      <protection/>
    </xf>
    <xf numFmtId="0" fontId="0" fillId="0" borderId="0" xfId="22">
      <alignment/>
      <protection/>
    </xf>
    <xf numFmtId="0" fontId="0" fillId="0" borderId="1" xfId="22" applyBorder="1">
      <alignment/>
      <protection/>
    </xf>
    <xf numFmtId="3" fontId="1" fillId="2" borderId="2" xfId="22" applyNumberFormat="1" applyFont="1" applyFill="1" applyBorder="1" applyAlignment="1" applyProtection="1">
      <alignment vertical="center"/>
      <protection/>
    </xf>
    <xf numFmtId="3" fontId="1" fillId="0" borderId="2" xfId="22" applyNumberFormat="1" applyFont="1" applyBorder="1" applyAlignment="1" applyProtection="1">
      <alignment vertical="center"/>
      <protection/>
    </xf>
    <xf numFmtId="3" fontId="1" fillId="0" borderId="2" xfId="22" applyNumberFormat="1" applyFont="1" applyBorder="1" applyAlignment="1" applyProtection="1">
      <alignment vertical="center"/>
      <protection hidden="1"/>
    </xf>
    <xf numFmtId="3" fontId="1" fillId="0" borderId="3" xfId="22" applyNumberFormat="1" applyFont="1" applyBorder="1" applyAlignment="1">
      <alignment vertical="center"/>
      <protection/>
    </xf>
    <xf numFmtId="3" fontId="1" fillId="0" borderId="4" xfId="22" applyNumberFormat="1" applyFont="1" applyBorder="1" applyAlignment="1" applyProtection="1">
      <alignment vertical="center"/>
      <protection/>
    </xf>
    <xf numFmtId="0" fontId="6" fillId="0" borderId="0" xfId="22" applyProtection="1">
      <alignment/>
      <protection hidden="1"/>
    </xf>
    <xf numFmtId="0" fontId="3" fillId="0" borderId="0" xfId="22" applyFont="1" applyProtection="1">
      <alignment/>
      <protection locked="0"/>
    </xf>
    <xf numFmtId="0" fontId="0" fillId="0" borderId="5" xfId="22" applyBorder="1">
      <alignment/>
      <protection/>
    </xf>
    <xf numFmtId="0" fontId="1" fillId="0" borderId="1" xfId="22" applyFont="1" applyBorder="1" applyAlignment="1">
      <alignment horizontal="center"/>
      <protection/>
    </xf>
    <xf numFmtId="0" fontId="0" fillId="0" borderId="0" xfId="22" applyFont="1" applyAlignment="1">
      <alignment horizontal="right"/>
      <protection/>
    </xf>
    <xf numFmtId="3" fontId="0" fillId="0" borderId="3" xfId="22" applyNumberFormat="1" applyFont="1" applyBorder="1" applyAlignment="1">
      <alignment vertical="center"/>
      <protection/>
    </xf>
    <xf numFmtId="3" fontId="0" fillId="0" borderId="6" xfId="22" applyNumberFormat="1" applyFont="1" applyBorder="1" applyAlignment="1">
      <alignment vertical="center"/>
      <protection/>
    </xf>
    <xf numFmtId="3" fontId="1" fillId="0" borderId="7" xfId="22" applyNumberFormat="1" applyFont="1" applyFill="1" applyBorder="1" applyAlignment="1">
      <alignment vertical="center"/>
      <protection/>
    </xf>
    <xf numFmtId="0" fontId="0" fillId="0" borderId="6" xfId="22" applyFont="1" applyBorder="1" applyAlignment="1">
      <alignment vertical="center"/>
      <protection/>
    </xf>
    <xf numFmtId="0" fontId="0" fillId="0" borderId="2" xfId="22" applyFont="1" applyBorder="1" applyAlignment="1" applyProtection="1">
      <alignment horizontal="left" vertical="center"/>
      <protection/>
    </xf>
    <xf numFmtId="0" fontId="1" fillId="2" borderId="2" xfId="22" applyFont="1" applyFill="1" applyBorder="1" applyAlignment="1" applyProtection="1">
      <alignment horizontal="left" vertical="center"/>
      <protection/>
    </xf>
    <xf numFmtId="0" fontId="1" fillId="0" borderId="2" xfId="22" applyFont="1" applyBorder="1" applyAlignment="1" applyProtection="1">
      <alignment horizontal="left" vertical="center"/>
      <protection/>
    </xf>
    <xf numFmtId="0" fontId="1" fillId="0" borderId="2" xfId="22" applyFont="1" applyBorder="1" applyAlignment="1">
      <alignment vertical="center"/>
      <protection/>
    </xf>
    <xf numFmtId="0" fontId="1" fillId="0" borderId="3" xfId="22" applyFont="1" applyBorder="1" applyAlignment="1">
      <alignment vertical="center"/>
      <protection/>
    </xf>
    <xf numFmtId="0" fontId="1" fillId="0" borderId="4" xfId="22" applyFont="1" applyBorder="1" applyAlignment="1" applyProtection="1">
      <alignment horizontal="left" vertical="center"/>
      <protection/>
    </xf>
    <xf numFmtId="0" fontId="0" fillId="0" borderId="7" xfId="22" applyFont="1" applyBorder="1" applyAlignment="1" applyProtection="1">
      <alignment horizontal="left" vertical="center"/>
      <protection/>
    </xf>
    <xf numFmtId="0" fontId="0" fillId="0" borderId="3" xfId="22" applyFont="1" applyBorder="1" applyAlignment="1" applyProtection="1">
      <alignment horizontal="left" vertical="center"/>
      <protection/>
    </xf>
    <xf numFmtId="0" fontId="0" fillId="0" borderId="6" xfId="22" applyFont="1" applyBorder="1" applyAlignment="1" applyProtection="1">
      <alignment horizontal="left" vertical="center"/>
      <protection/>
    </xf>
    <xf numFmtId="0" fontId="1" fillId="0" borderId="7" xfId="22" applyFont="1" applyFill="1" applyBorder="1" applyAlignment="1">
      <alignment vertical="center"/>
      <protection/>
    </xf>
    <xf numFmtId="0" fontId="1" fillId="0" borderId="6" xfId="22" applyFont="1" applyBorder="1" applyAlignment="1">
      <alignment horizontal="center" vertical="top" wrapText="1"/>
      <protection/>
    </xf>
    <xf numFmtId="0" fontId="0" fillId="0" borderId="4" xfId="22" applyFont="1" applyBorder="1" applyAlignment="1">
      <alignment vertical="center"/>
      <protection/>
    </xf>
    <xf numFmtId="0" fontId="1" fillId="0" borderId="4" xfId="22" applyFont="1" applyBorder="1" applyAlignment="1">
      <alignment horizontal="center" vertical="center" wrapText="1"/>
      <protection/>
    </xf>
    <xf numFmtId="0" fontId="0" fillId="0" borderId="8" xfId="22" applyFont="1" applyBorder="1" applyAlignment="1">
      <alignment vertical="center"/>
      <protection/>
    </xf>
    <xf numFmtId="0" fontId="0" fillId="0" borderId="9" xfId="22" applyFont="1" applyBorder="1" applyAlignment="1">
      <alignment vertical="center"/>
      <protection/>
    </xf>
    <xf numFmtId="0" fontId="1" fillId="0" borderId="4" xfId="22" applyFont="1" applyBorder="1" applyAlignment="1" applyProtection="1">
      <alignment horizontal="center" wrapText="1"/>
      <protection hidden="1"/>
    </xf>
    <xf numFmtId="0" fontId="5" fillId="0" borderId="2" xfId="22" applyFont="1" applyBorder="1" applyAlignment="1" applyProtection="1">
      <alignment horizontal="left" vertical="center"/>
      <protection/>
    </xf>
    <xf numFmtId="0" fontId="5" fillId="0" borderId="3" xfId="22" applyFont="1" applyBorder="1" applyAlignment="1" applyProtection="1">
      <alignment horizontal="left" vertical="center"/>
      <protection/>
    </xf>
    <xf numFmtId="0" fontId="5" fillId="0" borderId="7" xfId="22" applyFont="1" applyBorder="1" applyAlignment="1" applyProtection="1">
      <alignment horizontal="left" vertical="center"/>
      <protection/>
    </xf>
    <xf numFmtId="10" fontId="1" fillId="0" borderId="2" xfId="22" applyNumberFormat="1" applyFont="1" applyBorder="1" applyAlignment="1" applyProtection="1">
      <alignment vertical="center"/>
      <protection hidden="1"/>
    </xf>
    <xf numFmtId="3" fontId="0" fillId="0" borderId="3" xfId="0" applyNumberFormat="1" applyFont="1" applyBorder="1" applyAlignment="1" applyProtection="1">
      <alignment vertical="center"/>
      <protection locked="0"/>
    </xf>
    <xf numFmtId="0" fontId="1" fillId="0" borderId="0" xfId="22" applyFont="1" applyBorder="1" applyAlignment="1">
      <alignment horizontal="center" vertical="top" wrapText="1"/>
      <protection/>
    </xf>
    <xf numFmtId="49" fontId="1" fillId="0" borderId="10" xfId="22" applyNumberFormat="1" applyFont="1" applyBorder="1" applyAlignment="1">
      <alignment horizontal="center" vertical="center" wrapText="1"/>
      <protection/>
    </xf>
    <xf numFmtId="0" fontId="1" fillId="0" borderId="1" xfId="22" applyFont="1" applyBorder="1" applyAlignment="1">
      <alignment horizontal="center" vertical="top" wrapText="1"/>
      <protection/>
    </xf>
    <xf numFmtId="49" fontId="1" fillId="0" borderId="4" xfId="22" applyNumberFormat="1" applyFont="1" applyBorder="1" applyAlignment="1">
      <alignment horizontal="center" vertical="center" wrapText="1"/>
      <protection/>
    </xf>
    <xf numFmtId="3" fontId="0" fillId="0" borderId="2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3" fontId="0" fillId="0" borderId="7" xfId="0" applyNumberFormat="1" applyFont="1" applyBorder="1" applyAlignment="1" applyProtection="1">
      <alignment vertical="center"/>
      <protection locked="0"/>
    </xf>
    <xf numFmtId="3" fontId="5" fillId="0" borderId="7" xfId="0" applyNumberFormat="1" applyFont="1" applyBorder="1" applyAlignment="1" applyProtection="1">
      <alignment vertical="center"/>
      <protection locked="0"/>
    </xf>
    <xf numFmtId="3" fontId="5" fillId="0" borderId="6" xfId="0" applyNumberFormat="1" applyFont="1" applyBorder="1" applyAlignment="1" applyProtection="1">
      <alignment vertical="center"/>
      <protection locked="0"/>
    </xf>
    <xf numFmtId="3" fontId="0" fillId="0" borderId="11" xfId="0" applyNumberFormat="1" applyFont="1" applyBorder="1" applyAlignment="1" applyProtection="1">
      <alignment vertical="center"/>
      <protection/>
    </xf>
    <xf numFmtId="3" fontId="5" fillId="0" borderId="2" xfId="0" applyNumberFormat="1" applyFont="1" applyBorder="1" applyAlignment="1" applyProtection="1">
      <alignment vertical="center"/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0" fontId="0" fillId="0" borderId="6" xfId="22" applyFont="1" applyBorder="1" applyAlignment="1">
      <alignment vertical="center" wrapText="1"/>
      <protection/>
    </xf>
    <xf numFmtId="0" fontId="1" fillId="0" borderId="12" xfId="22" applyFont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3" fontId="1" fillId="2" borderId="13" xfId="22" applyNumberFormat="1" applyFont="1" applyFill="1" applyBorder="1" applyAlignment="1" applyProtection="1">
      <alignment vertical="center"/>
      <protection/>
    </xf>
    <xf numFmtId="3" fontId="1" fillId="0" borderId="13" xfId="22" applyNumberFormat="1" applyFont="1" applyBorder="1" applyAlignment="1" applyProtection="1">
      <alignment vertical="center"/>
      <protection/>
    </xf>
    <xf numFmtId="3" fontId="1" fillId="0" borderId="13" xfId="22" applyNumberFormat="1" applyFont="1" applyBorder="1" applyAlignment="1" applyProtection="1">
      <alignment vertical="center"/>
      <protection hidden="1"/>
    </xf>
    <xf numFmtId="3" fontId="1" fillId="0" borderId="14" xfId="22" applyNumberFormat="1" applyFont="1" applyBorder="1" applyAlignment="1">
      <alignment vertical="center"/>
      <protection/>
    </xf>
    <xf numFmtId="3" fontId="1" fillId="0" borderId="15" xfId="22" applyNumberFormat="1" applyFont="1" applyBorder="1" applyAlignment="1" applyProtection="1">
      <alignment vertical="center"/>
      <protection/>
    </xf>
    <xf numFmtId="3" fontId="0" fillId="0" borderId="8" xfId="22" applyNumberFormat="1" applyFont="1" applyBorder="1" applyAlignment="1">
      <alignment vertical="center"/>
      <protection/>
    </xf>
    <xf numFmtId="3" fontId="0" fillId="0" borderId="14" xfId="22" applyNumberFormat="1" applyFont="1" applyBorder="1" applyAlignment="1">
      <alignment vertical="center"/>
      <protection/>
    </xf>
    <xf numFmtId="3" fontId="1" fillId="0" borderId="16" xfId="22" applyNumberFormat="1" applyFont="1" applyFill="1" applyBorder="1" applyAlignment="1">
      <alignment vertical="center"/>
      <protection/>
    </xf>
    <xf numFmtId="49" fontId="1" fillId="0" borderId="17" xfId="22" applyNumberFormat="1" applyFont="1" applyBorder="1" applyAlignment="1">
      <alignment horizontal="center" vertical="center" wrapText="1"/>
      <protection/>
    </xf>
    <xf numFmtId="49" fontId="1" fillId="0" borderId="18" xfId="22" applyNumberFormat="1" applyFont="1" applyBorder="1" applyAlignment="1">
      <alignment horizontal="center" vertical="center" wrapText="1"/>
      <protection/>
    </xf>
    <xf numFmtId="3" fontId="0" fillId="0" borderId="19" xfId="22" applyNumberFormat="1" applyFont="1" applyBorder="1" applyAlignment="1">
      <alignment vertical="center"/>
      <protection/>
    </xf>
    <xf numFmtId="10" fontId="0" fillId="0" borderId="20" xfId="22" applyNumberFormat="1" applyFont="1" applyBorder="1" applyAlignment="1">
      <alignment vertical="center"/>
      <protection/>
    </xf>
    <xf numFmtId="3" fontId="0" fillId="0" borderId="21" xfId="22" applyNumberFormat="1" applyFont="1" applyBorder="1" applyAlignment="1">
      <alignment vertical="center"/>
      <protection/>
    </xf>
    <xf numFmtId="10" fontId="0" fillId="0" borderId="11" xfId="22" applyNumberFormat="1" applyFont="1" applyBorder="1" applyAlignment="1">
      <alignment vertical="center"/>
      <protection/>
    </xf>
    <xf numFmtId="3" fontId="1" fillId="2" borderId="21" xfId="22" applyNumberFormat="1" applyFont="1" applyFill="1" applyBorder="1" applyAlignment="1" applyProtection="1">
      <alignment vertical="center"/>
      <protection/>
    </xf>
    <xf numFmtId="10" fontId="1" fillId="2" borderId="11" xfId="22" applyNumberFormat="1" applyFont="1" applyFill="1" applyBorder="1" applyAlignment="1" applyProtection="1">
      <alignment vertical="center"/>
      <protection/>
    </xf>
    <xf numFmtId="3" fontId="1" fillId="0" borderId="21" xfId="22" applyNumberFormat="1" applyFont="1" applyBorder="1" applyAlignment="1" applyProtection="1">
      <alignment vertical="center"/>
      <protection/>
    </xf>
    <xf numFmtId="10" fontId="1" fillId="0" borderId="11" xfId="22" applyNumberFormat="1" applyFont="1" applyBorder="1" applyAlignment="1" applyProtection="1">
      <alignment vertical="center"/>
      <protection/>
    </xf>
    <xf numFmtId="3" fontId="5" fillId="0" borderId="21" xfId="22" applyNumberFormat="1" applyFont="1" applyBorder="1" applyAlignment="1">
      <alignment vertical="center"/>
      <protection/>
    </xf>
    <xf numFmtId="10" fontId="5" fillId="0" borderId="11" xfId="22" applyNumberFormat="1" applyFont="1" applyBorder="1" applyAlignment="1">
      <alignment vertical="center"/>
      <protection/>
    </xf>
    <xf numFmtId="3" fontId="1" fillId="0" borderId="21" xfId="22" applyNumberFormat="1" applyFont="1" applyBorder="1" applyAlignment="1" applyProtection="1">
      <alignment vertical="center"/>
      <protection hidden="1"/>
    </xf>
    <xf numFmtId="10" fontId="1" fillId="0" borderId="11" xfId="22" applyNumberFormat="1" applyFont="1" applyBorder="1" applyAlignment="1" applyProtection="1">
      <alignment vertical="center"/>
      <protection hidden="1"/>
    </xf>
    <xf numFmtId="3" fontId="1" fillId="0" borderId="22" xfId="22" applyNumberFormat="1" applyFont="1" applyBorder="1" applyAlignment="1">
      <alignment vertical="center"/>
      <protection/>
    </xf>
    <xf numFmtId="10" fontId="1" fillId="0" borderId="23" xfId="22" applyNumberFormat="1" applyFont="1" applyBorder="1" applyAlignment="1">
      <alignment vertical="center"/>
      <protection/>
    </xf>
    <xf numFmtId="3" fontId="0" fillId="0" borderId="24" xfId="22" applyNumberFormat="1" applyFont="1" applyBorder="1" applyAlignment="1">
      <alignment vertical="center"/>
      <protection/>
    </xf>
    <xf numFmtId="10" fontId="0" fillId="0" borderId="25" xfId="22" applyNumberFormat="1" applyFont="1" applyBorder="1" applyAlignment="1">
      <alignment vertical="center"/>
      <protection/>
    </xf>
    <xf numFmtId="3" fontId="1" fillId="0" borderId="9" xfId="22" applyNumberFormat="1" applyFont="1" applyBorder="1" applyAlignment="1" applyProtection="1">
      <alignment vertical="center"/>
      <protection/>
    </xf>
    <xf numFmtId="10" fontId="1" fillId="0" borderId="26" xfId="22" applyNumberFormat="1" applyFont="1" applyBorder="1" applyAlignment="1" applyProtection="1">
      <alignment vertical="center"/>
      <protection/>
    </xf>
    <xf numFmtId="3" fontId="5" fillId="0" borderId="22" xfId="22" applyNumberFormat="1" applyFont="1" applyBorder="1" applyAlignment="1">
      <alignment vertical="center"/>
      <protection/>
    </xf>
    <xf numFmtId="10" fontId="5" fillId="0" borderId="23" xfId="22" applyNumberFormat="1" applyFont="1" applyBorder="1" applyAlignment="1">
      <alignment vertical="center"/>
      <protection/>
    </xf>
    <xf numFmtId="3" fontId="0" fillId="0" borderId="27" xfId="22" applyNumberFormat="1" applyFont="1" applyBorder="1" applyAlignment="1">
      <alignment vertical="center"/>
      <protection/>
    </xf>
    <xf numFmtId="10" fontId="0" fillId="0" borderId="28" xfId="22" applyNumberFormat="1" applyFont="1" applyBorder="1" applyAlignment="1">
      <alignment vertical="center"/>
      <protection/>
    </xf>
    <xf numFmtId="0" fontId="1" fillId="0" borderId="3" xfId="22" applyFont="1" applyFill="1" applyBorder="1" applyAlignment="1">
      <alignment vertical="center"/>
      <protection/>
    </xf>
    <xf numFmtId="3" fontId="1" fillId="0" borderId="3" xfId="22" applyNumberFormat="1" applyFont="1" applyFill="1" applyBorder="1" applyAlignment="1">
      <alignment vertical="center"/>
      <protection/>
    </xf>
    <xf numFmtId="3" fontId="1" fillId="0" borderId="14" xfId="22" applyNumberFormat="1" applyFont="1" applyFill="1" applyBorder="1" applyAlignment="1">
      <alignment vertical="center"/>
      <protection/>
    </xf>
    <xf numFmtId="3" fontId="1" fillId="0" borderId="22" xfId="22" applyNumberFormat="1" applyFont="1" applyFill="1" applyBorder="1" applyAlignment="1">
      <alignment vertical="center"/>
      <protection/>
    </xf>
    <xf numFmtId="10" fontId="1" fillId="0" borderId="23" xfId="22" applyNumberFormat="1" applyFont="1" applyFill="1" applyBorder="1" applyAlignment="1">
      <alignment vertical="center"/>
      <protection/>
    </xf>
    <xf numFmtId="3" fontId="0" fillId="0" borderId="22" xfId="22" applyNumberFormat="1" applyFont="1" applyBorder="1" applyAlignment="1">
      <alignment vertical="center"/>
      <protection/>
    </xf>
    <xf numFmtId="10" fontId="0" fillId="0" borderId="23" xfId="22" applyNumberFormat="1" applyFont="1" applyBorder="1" applyAlignment="1">
      <alignment vertical="center"/>
      <protection/>
    </xf>
    <xf numFmtId="3" fontId="1" fillId="0" borderId="24" xfId="22" applyNumberFormat="1" applyFont="1" applyFill="1" applyBorder="1" applyAlignment="1">
      <alignment vertical="center"/>
      <protection/>
    </xf>
    <xf numFmtId="10" fontId="1" fillId="0" borderId="25" xfId="22" applyNumberFormat="1" applyFont="1" applyFill="1" applyBorder="1" applyAlignment="1">
      <alignment vertical="center"/>
      <protection/>
    </xf>
    <xf numFmtId="0" fontId="2" fillId="2" borderId="15" xfId="22" applyFont="1" applyFill="1" applyBorder="1" applyAlignment="1" applyProtection="1">
      <alignment vertical="center"/>
      <protection hidden="1"/>
    </xf>
    <xf numFmtId="0" fontId="2" fillId="2" borderId="4" xfId="22" applyFont="1" applyFill="1" applyBorder="1" applyAlignment="1" applyProtection="1">
      <alignment vertical="center"/>
      <protection hidden="1"/>
    </xf>
    <xf numFmtId="3" fontId="2" fillId="2" borderId="15" xfId="22" applyNumberFormat="1" applyFont="1" applyFill="1" applyBorder="1" applyAlignment="1" applyProtection="1">
      <alignment vertical="center"/>
      <protection hidden="1"/>
    </xf>
    <xf numFmtId="3" fontId="2" fillId="2" borderId="4" xfId="22" applyNumberFormat="1" applyFont="1" applyFill="1" applyBorder="1" applyAlignment="1" applyProtection="1">
      <alignment vertical="center"/>
      <protection hidden="1"/>
    </xf>
    <xf numFmtId="3" fontId="2" fillId="2" borderId="10" xfId="22" applyNumberFormat="1" applyFont="1" applyFill="1" applyBorder="1" applyAlignment="1" applyProtection="1">
      <alignment vertical="center"/>
      <protection hidden="1"/>
    </xf>
    <xf numFmtId="10" fontId="2" fillId="2" borderId="4" xfId="22" applyNumberFormat="1" applyFont="1" applyFill="1" applyBorder="1" applyAlignment="1" applyProtection="1">
      <alignment vertical="center"/>
      <protection hidden="1"/>
    </xf>
    <xf numFmtId="0" fontId="6" fillId="0" borderId="16" xfId="22" applyBorder="1" applyAlignment="1" applyProtection="1">
      <alignment vertical="center"/>
      <protection hidden="1"/>
    </xf>
    <xf numFmtId="0" fontId="6" fillId="0" borderId="7" xfId="22" applyBorder="1" applyAlignment="1" applyProtection="1">
      <alignment vertical="center"/>
      <protection hidden="1"/>
    </xf>
    <xf numFmtId="3" fontId="7" fillId="0" borderId="7" xfId="22" applyNumberFormat="1" applyFont="1" applyBorder="1" applyAlignment="1" applyProtection="1">
      <alignment vertical="center"/>
      <protection hidden="1"/>
    </xf>
    <xf numFmtId="3" fontId="6" fillId="0" borderId="29" xfId="22" applyNumberFormat="1" applyFont="1" applyBorder="1" applyAlignment="1" applyProtection="1">
      <alignment vertical="center"/>
      <protection hidden="1"/>
    </xf>
    <xf numFmtId="10" fontId="6" fillId="0" borderId="7" xfId="22" applyNumberFormat="1" applyFont="1" applyBorder="1" applyAlignment="1" applyProtection="1">
      <alignment vertical="center"/>
      <protection hidden="1"/>
    </xf>
    <xf numFmtId="0" fontId="1" fillId="0" borderId="13" xfId="22" applyFont="1" applyBorder="1" applyAlignment="1" applyProtection="1">
      <alignment vertical="center"/>
      <protection hidden="1"/>
    </xf>
    <xf numFmtId="0" fontId="1" fillId="0" borderId="2" xfId="22" applyFont="1" applyBorder="1" applyAlignment="1" applyProtection="1">
      <alignment vertical="center"/>
      <protection hidden="1"/>
    </xf>
    <xf numFmtId="3" fontId="1" fillId="0" borderId="30" xfId="22" applyNumberFormat="1" applyFont="1" applyBorder="1" applyAlignment="1" applyProtection="1">
      <alignment vertical="center"/>
      <protection hidden="1"/>
    </xf>
    <xf numFmtId="0" fontId="6" fillId="0" borderId="13" xfId="22" applyBorder="1" applyAlignment="1" applyProtection="1">
      <alignment vertical="center"/>
      <protection hidden="1"/>
    </xf>
    <xf numFmtId="0" fontId="6" fillId="0" borderId="2" xfId="22" applyBorder="1" applyAlignment="1" applyProtection="1">
      <alignment vertical="center"/>
      <protection hidden="1"/>
    </xf>
    <xf numFmtId="3" fontId="6" fillId="0" borderId="2" xfId="0" applyNumberFormat="1" applyBorder="1" applyAlignment="1" applyProtection="1">
      <alignment vertical="center"/>
      <protection locked="0"/>
    </xf>
    <xf numFmtId="3" fontId="6" fillId="0" borderId="30" xfId="22" applyNumberFormat="1" applyFont="1" applyBorder="1" applyAlignment="1" applyProtection="1">
      <alignment vertical="center"/>
      <protection locked="0"/>
    </xf>
    <xf numFmtId="10" fontId="6" fillId="0" borderId="2" xfId="22" applyNumberFormat="1" applyFont="1" applyBorder="1" applyAlignment="1" applyProtection="1">
      <alignment vertical="center"/>
      <protection locked="0"/>
    </xf>
    <xf numFmtId="3" fontId="6" fillId="0" borderId="2" xfId="22" applyNumberFormat="1" applyFont="1" applyBorder="1" applyAlignment="1" applyProtection="1">
      <alignment vertical="center"/>
      <protection hidden="1"/>
    </xf>
    <xf numFmtId="3" fontId="6" fillId="0" borderId="30" xfId="22" applyNumberFormat="1" applyFont="1" applyBorder="1" applyAlignment="1" applyProtection="1">
      <alignment vertical="center"/>
      <protection hidden="1"/>
    </xf>
    <xf numFmtId="10" fontId="6" fillId="0" borderId="2" xfId="22" applyNumberFormat="1" applyFont="1" applyBorder="1" applyAlignment="1" applyProtection="1">
      <alignment vertical="center"/>
      <protection hidden="1"/>
    </xf>
    <xf numFmtId="0" fontId="6" fillId="0" borderId="2" xfId="22" applyFont="1" applyBorder="1" applyAlignment="1" applyProtection="1">
      <alignment vertical="center"/>
      <protection hidden="1"/>
    </xf>
    <xf numFmtId="3" fontId="1" fillId="0" borderId="2" xfId="0" applyNumberFormat="1" applyFont="1" applyBorder="1" applyAlignment="1" applyProtection="1">
      <alignment vertical="center"/>
      <protection locked="0"/>
    </xf>
    <xf numFmtId="3" fontId="1" fillId="0" borderId="30" xfId="22" applyNumberFormat="1" applyFont="1" applyBorder="1" applyAlignment="1" applyProtection="1">
      <alignment vertical="center"/>
      <protection locked="0"/>
    </xf>
    <xf numFmtId="10" fontId="1" fillId="0" borderId="2" xfId="22" applyNumberFormat="1" applyFont="1" applyBorder="1" applyAlignment="1" applyProtection="1">
      <alignment vertical="center"/>
      <protection locked="0"/>
    </xf>
    <xf numFmtId="0" fontId="6" fillId="0" borderId="31" xfId="22" applyBorder="1" applyAlignment="1" applyProtection="1">
      <alignment vertical="center"/>
      <protection hidden="1"/>
    </xf>
    <xf numFmtId="0" fontId="6" fillId="0" borderId="32" xfId="22" applyBorder="1" applyAlignment="1" applyProtection="1">
      <alignment vertical="center"/>
      <protection hidden="1"/>
    </xf>
    <xf numFmtId="3" fontId="6" fillId="0" borderId="32" xfId="22" applyNumberFormat="1" applyFont="1" applyBorder="1" applyAlignment="1" applyProtection="1">
      <alignment vertical="center"/>
      <protection hidden="1"/>
    </xf>
    <xf numFmtId="3" fontId="6" fillId="0" borderId="33" xfId="22" applyNumberFormat="1" applyFont="1" applyBorder="1" applyAlignment="1" applyProtection="1">
      <alignment vertical="center"/>
      <protection hidden="1"/>
    </xf>
    <xf numFmtId="10" fontId="6" fillId="0" borderId="32" xfId="22" applyNumberFormat="1" applyFont="1" applyBorder="1" applyAlignment="1" applyProtection="1">
      <alignment vertical="center"/>
      <protection hidden="1"/>
    </xf>
    <xf numFmtId="3" fontId="7" fillId="0" borderId="29" xfId="22" applyNumberFormat="1" applyFont="1" applyBorder="1" applyAlignment="1" applyProtection="1">
      <alignment vertical="center"/>
      <protection hidden="1"/>
    </xf>
    <xf numFmtId="10" fontId="7" fillId="0" borderId="7" xfId="22" applyNumberFormat="1" applyFont="1" applyBorder="1" applyAlignment="1" applyProtection="1">
      <alignment vertical="center"/>
      <protection hidden="1"/>
    </xf>
    <xf numFmtId="3" fontId="6" fillId="0" borderId="2" xfId="0" applyNumberFormat="1" applyBorder="1" applyAlignment="1" applyProtection="1">
      <alignment vertical="center"/>
      <protection hidden="1"/>
    </xf>
    <xf numFmtId="3" fontId="6" fillId="0" borderId="34" xfId="22" applyNumberFormat="1" applyFont="1" applyBorder="1" applyAlignment="1" applyProtection="1">
      <alignment vertical="center"/>
      <protection hidden="1"/>
    </xf>
    <xf numFmtId="0" fontId="1" fillId="0" borderId="31" xfId="22" applyFont="1" applyBorder="1" applyAlignment="1" applyProtection="1">
      <alignment vertical="center"/>
      <protection hidden="1"/>
    </xf>
    <xf numFmtId="0" fontId="1" fillId="0" borderId="32" xfId="22" applyFont="1" applyBorder="1" applyAlignment="1" applyProtection="1">
      <alignment vertical="center"/>
      <protection hidden="1"/>
    </xf>
    <xf numFmtId="3" fontId="1" fillId="0" borderId="35" xfId="0" applyNumberFormat="1" applyFont="1" applyBorder="1" applyAlignment="1" applyProtection="1">
      <alignment vertical="center"/>
      <protection locked="0"/>
    </xf>
    <xf numFmtId="3" fontId="1" fillId="0" borderId="33" xfId="22" applyNumberFormat="1" applyFont="1" applyBorder="1" applyAlignment="1" applyProtection="1">
      <alignment vertical="center"/>
      <protection locked="0"/>
    </xf>
    <xf numFmtId="10" fontId="1" fillId="0" borderId="32" xfId="22" applyNumberFormat="1" applyFont="1" applyBorder="1" applyAlignment="1" applyProtection="1">
      <alignment vertical="center"/>
      <protection locked="0"/>
    </xf>
    <xf numFmtId="0" fontId="6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3" fontId="7" fillId="0" borderId="36" xfId="22" applyNumberFormat="1" applyFont="1" applyBorder="1" applyAlignment="1" applyProtection="1">
      <alignment vertical="center"/>
      <protection hidden="1"/>
    </xf>
    <xf numFmtId="3" fontId="1" fillId="0" borderId="34" xfId="22" applyNumberFormat="1" applyFont="1" applyBorder="1" applyAlignment="1" applyProtection="1">
      <alignment vertical="center"/>
      <protection hidden="1"/>
    </xf>
    <xf numFmtId="3" fontId="1" fillId="0" borderId="34" xfId="22" applyNumberFormat="1" applyFont="1" applyBorder="1" applyAlignment="1" applyProtection="1">
      <alignment vertical="center"/>
      <protection locked="0"/>
    </xf>
    <xf numFmtId="3" fontId="6" fillId="0" borderId="37" xfId="22" applyNumberFormat="1" applyFont="1" applyBorder="1" applyAlignment="1" applyProtection="1">
      <alignment vertical="center"/>
      <protection hidden="1"/>
    </xf>
    <xf numFmtId="3" fontId="1" fillId="0" borderId="37" xfId="22" applyNumberFormat="1" applyFont="1" applyBorder="1" applyAlignment="1" applyProtection="1">
      <alignment vertical="center"/>
      <protection locked="0"/>
    </xf>
    <xf numFmtId="3" fontId="7" fillId="0" borderId="38" xfId="22" applyNumberFormat="1" applyFont="1" applyBorder="1" applyAlignment="1" applyProtection="1">
      <alignment vertical="center"/>
      <protection hidden="1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0" xfId="0" applyAlignment="1">
      <alignment/>
    </xf>
    <xf numFmtId="3" fontId="6" fillId="0" borderId="0" xfId="0" applyNumberFormat="1" applyAlignment="1">
      <alignment/>
    </xf>
    <xf numFmtId="0" fontId="0" fillId="0" borderId="0" xfId="0" applyFont="1" applyAlignment="1">
      <alignment/>
    </xf>
    <xf numFmtId="3" fontId="6" fillId="0" borderId="2" xfId="22" applyNumberFormat="1" applyFont="1" applyBorder="1" applyProtection="1">
      <alignment/>
      <protection locked="0"/>
    </xf>
    <xf numFmtId="3" fontId="6" fillId="0" borderId="34" xfId="22" applyNumberFormat="1" applyFont="1" applyBorder="1" applyProtection="1">
      <alignment/>
      <protection locked="0"/>
    </xf>
    <xf numFmtId="3" fontId="6" fillId="0" borderId="34" xfId="22" applyNumberFormat="1" applyFont="1" applyBorder="1" applyProtection="1">
      <alignment/>
      <protection hidden="1"/>
    </xf>
    <xf numFmtId="3" fontId="6" fillId="0" borderId="1" xfId="22" applyNumberFormat="1" applyBorder="1">
      <alignment/>
      <protection/>
    </xf>
    <xf numFmtId="3" fontId="6" fillId="0" borderId="2" xfId="22" applyNumberFormat="1" applyBorder="1">
      <alignment/>
      <protection/>
    </xf>
    <xf numFmtId="3" fontId="0" fillId="0" borderId="2" xfId="22" applyNumberFormat="1" applyFont="1" applyBorder="1" applyAlignment="1">
      <alignment vertical="center"/>
      <protection/>
    </xf>
    <xf numFmtId="3" fontId="5" fillId="0" borderId="2" xfId="22" applyNumberFormat="1" applyFont="1" applyBorder="1" applyAlignment="1">
      <alignment vertical="center"/>
      <protection/>
    </xf>
    <xf numFmtId="3" fontId="5" fillId="0" borderId="2" xfId="0" applyNumberFormat="1" applyFont="1" applyBorder="1" applyAlignment="1" applyProtection="1">
      <alignment/>
      <protection locked="0"/>
    </xf>
    <xf numFmtId="3" fontId="0" fillId="0" borderId="7" xfId="22" applyNumberFormat="1" applyFont="1" applyBorder="1" applyAlignment="1">
      <alignment vertical="center"/>
      <protection/>
    </xf>
    <xf numFmtId="3" fontId="5" fillId="0" borderId="7" xfId="22" applyNumberFormat="1" applyFont="1" applyBorder="1" applyAlignment="1">
      <alignment vertical="center"/>
      <protection/>
    </xf>
    <xf numFmtId="3" fontId="5" fillId="0" borderId="3" xfId="22" applyNumberFormat="1" applyFont="1" applyBorder="1" applyAlignment="1">
      <alignment vertical="center"/>
      <protection/>
    </xf>
    <xf numFmtId="3" fontId="0" fillId="0" borderId="2" xfId="0" applyNumberFormat="1" applyFont="1" applyBorder="1" applyAlignment="1" applyProtection="1">
      <alignment horizontal="right" vertical="center"/>
      <protection locked="0"/>
    </xf>
    <xf numFmtId="0" fontId="1" fillId="0" borderId="39" xfId="22" applyFont="1" applyBorder="1" applyAlignment="1">
      <alignment horizontal="center" vertical="center" wrapText="1"/>
      <protection/>
    </xf>
    <xf numFmtId="0" fontId="2" fillId="0" borderId="4" xfId="0" applyFont="1" applyBorder="1" applyAlignment="1">
      <alignment horizontal="center"/>
    </xf>
    <xf numFmtId="3" fontId="8" fillId="0" borderId="40" xfId="23" applyNumberFormat="1" applyFont="1" applyFill="1" applyBorder="1" applyAlignment="1" applyProtection="1">
      <alignment vertical="center"/>
      <protection locked="0"/>
    </xf>
    <xf numFmtId="3" fontId="8" fillId="0" borderId="20" xfId="23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Border="1" applyAlignment="1">
      <alignment/>
    </xf>
    <xf numFmtId="3" fontId="8" fillId="0" borderId="41" xfId="23" applyNumberFormat="1" applyFont="1" applyFill="1" applyBorder="1">
      <alignment/>
      <protection/>
    </xf>
    <xf numFmtId="3" fontId="8" fillId="0" borderId="11" xfId="23" applyNumberFormat="1" applyFont="1" applyFill="1" applyBorder="1">
      <alignment/>
      <protection/>
    </xf>
    <xf numFmtId="3" fontId="8" fillId="0" borderId="42" xfId="23" applyNumberFormat="1" applyFont="1" applyFill="1" applyBorder="1">
      <alignment/>
      <protection/>
    </xf>
    <xf numFmtId="3" fontId="8" fillId="0" borderId="39" xfId="23" applyNumberFormat="1" applyFont="1" applyFill="1" applyBorder="1">
      <alignment/>
      <protection/>
    </xf>
    <xf numFmtId="3" fontId="6" fillId="0" borderId="32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40" xfId="0" applyNumberFormat="1" applyFont="1" applyFill="1" applyBorder="1" applyAlignment="1">
      <alignment/>
    </xf>
    <xf numFmtId="3" fontId="6" fillId="0" borderId="20" xfId="0" applyNumberFormat="1" applyFont="1" applyBorder="1" applyAlignment="1">
      <alignment/>
    </xf>
    <xf numFmtId="0" fontId="0" fillId="0" borderId="41" xfId="0" applyFont="1" applyBorder="1" applyAlignment="1">
      <alignment/>
    </xf>
    <xf numFmtId="3" fontId="8" fillId="0" borderId="41" xfId="0" applyNumberFormat="1" applyFont="1" applyBorder="1" applyAlignment="1">
      <alignment/>
    </xf>
    <xf numFmtId="3" fontId="8" fillId="0" borderId="41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8" fillId="0" borderId="42" xfId="0" applyNumberFormat="1" applyFont="1" applyBorder="1" applyAlignment="1">
      <alignment/>
    </xf>
    <xf numFmtId="3" fontId="8" fillId="0" borderId="42" xfId="0" applyNumberFormat="1" applyFont="1" applyFill="1" applyBorder="1" applyAlignment="1">
      <alignment/>
    </xf>
    <xf numFmtId="0" fontId="0" fillId="0" borderId="42" xfId="0" applyFont="1" applyBorder="1" applyAlignment="1">
      <alignment/>
    </xf>
    <xf numFmtId="3" fontId="6" fillId="0" borderId="2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4" fillId="0" borderId="4" xfId="0" applyFont="1" applyFill="1" applyBorder="1" applyAlignment="1">
      <alignment/>
    </xf>
    <xf numFmtId="3" fontId="16" fillId="0" borderId="45" xfId="0" applyNumberFormat="1" applyFont="1" applyFill="1" applyBorder="1" applyAlignment="1">
      <alignment/>
    </xf>
    <xf numFmtId="3" fontId="16" fillId="0" borderId="46" xfId="0" applyNumberFormat="1" applyFont="1" applyFill="1" applyBorder="1" applyAlignment="1">
      <alignment/>
    </xf>
    <xf numFmtId="3" fontId="17" fillId="0" borderId="4" xfId="0" applyNumberFormat="1" applyFont="1" applyFill="1" applyBorder="1" applyAlignment="1">
      <alignment/>
    </xf>
    <xf numFmtId="0" fontId="6" fillId="0" borderId="0" xfId="0" applyFill="1" applyAlignment="1">
      <alignment vertical="center"/>
    </xf>
    <xf numFmtId="0" fontId="14" fillId="0" borderId="6" xfId="0" applyFont="1" applyFill="1" applyBorder="1" applyAlignment="1">
      <alignment/>
    </xf>
    <xf numFmtId="3" fontId="16" fillId="0" borderId="47" xfId="0" applyNumberFormat="1" applyFont="1" applyFill="1" applyBorder="1" applyAlignment="1">
      <alignment/>
    </xf>
    <xf numFmtId="3" fontId="16" fillId="0" borderId="48" xfId="0" applyNumberFormat="1" applyFont="1" applyFill="1" applyBorder="1" applyAlignment="1">
      <alignment/>
    </xf>
    <xf numFmtId="3" fontId="18" fillId="0" borderId="45" xfId="0" applyNumberFormat="1" applyFont="1" applyFill="1" applyBorder="1" applyAlignment="1">
      <alignment/>
    </xf>
    <xf numFmtId="3" fontId="18" fillId="0" borderId="26" xfId="0" applyNumberFormat="1" applyFont="1" applyFill="1" applyBorder="1" applyAlignment="1">
      <alignment/>
    </xf>
    <xf numFmtId="3" fontId="1" fillId="0" borderId="49" xfId="0" applyNumberFormat="1" applyFont="1" applyFill="1" applyBorder="1" applyAlignment="1">
      <alignment/>
    </xf>
    <xf numFmtId="3" fontId="8" fillId="0" borderId="50" xfId="23" applyNumberFormat="1" applyFont="1" applyFill="1" applyBorder="1" applyAlignment="1" applyProtection="1">
      <alignment vertical="center"/>
      <protection locked="0"/>
    </xf>
    <xf numFmtId="3" fontId="8" fillId="0" borderId="51" xfId="23" applyNumberFormat="1" applyFont="1" applyFill="1" applyBorder="1">
      <alignment/>
      <protection/>
    </xf>
    <xf numFmtId="3" fontId="8" fillId="0" borderId="52" xfId="23" applyNumberFormat="1" applyFont="1" applyFill="1" applyBorder="1">
      <alignment/>
      <protection/>
    </xf>
    <xf numFmtId="3" fontId="16" fillId="0" borderId="53" xfId="0" applyNumberFormat="1" applyFont="1" applyFill="1" applyBorder="1" applyAlignment="1">
      <alignment/>
    </xf>
    <xf numFmtId="3" fontId="16" fillId="0" borderId="54" xfId="0" applyNumberFormat="1" applyFont="1" applyFill="1" applyBorder="1" applyAlignment="1">
      <alignment/>
    </xf>
    <xf numFmtId="3" fontId="18" fillId="0" borderId="53" xfId="0" applyNumberFormat="1" applyFont="1" applyFill="1" applyBorder="1" applyAlignment="1">
      <alignment/>
    </xf>
    <xf numFmtId="49" fontId="11" fillId="0" borderId="2" xfId="0" applyNumberFormat="1" applyFont="1" applyFill="1" applyBorder="1" applyAlignment="1" applyProtection="1">
      <alignment/>
      <protection locked="0"/>
    </xf>
    <xf numFmtId="49" fontId="12" fillId="0" borderId="2" xfId="0" applyNumberFormat="1" applyFont="1" applyFill="1" applyBorder="1" applyAlignment="1" applyProtection="1">
      <alignment/>
      <protection locked="0"/>
    </xf>
    <xf numFmtId="0" fontId="11" fillId="0" borderId="2" xfId="0" applyFont="1" applyFill="1" applyBorder="1" applyAlignment="1">
      <alignment/>
    </xf>
    <xf numFmtId="49" fontId="11" fillId="0" borderId="3" xfId="0" applyNumberFormat="1" applyFont="1" applyFill="1" applyBorder="1" applyAlignment="1" applyProtection="1">
      <alignment/>
      <protection locked="0"/>
    </xf>
    <xf numFmtId="0" fontId="15" fillId="0" borderId="4" xfId="0" applyFont="1" applyFill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3" fontId="8" fillId="0" borderId="52" xfId="0" applyNumberFormat="1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3" fontId="16" fillId="0" borderId="26" xfId="0" applyNumberFormat="1" applyFont="1" applyFill="1" applyBorder="1" applyAlignment="1">
      <alignment/>
    </xf>
    <xf numFmtId="0" fontId="14" fillId="0" borderId="35" xfId="0" applyFont="1" applyFill="1" applyBorder="1" applyAlignment="1">
      <alignment/>
    </xf>
    <xf numFmtId="3" fontId="16" fillId="0" borderId="55" xfId="0" applyNumberFormat="1" applyFont="1" applyFill="1" applyBorder="1" applyAlignment="1">
      <alignment/>
    </xf>
    <xf numFmtId="3" fontId="16" fillId="0" borderId="56" xfId="0" applyNumberFormat="1" applyFont="1" applyFill="1" applyBorder="1" applyAlignment="1">
      <alignment/>
    </xf>
    <xf numFmtId="0" fontId="15" fillId="0" borderId="35" xfId="0" applyFont="1" applyFill="1" applyBorder="1" applyAlignment="1">
      <alignment/>
    </xf>
    <xf numFmtId="3" fontId="1" fillId="0" borderId="55" xfId="0" applyNumberFormat="1" applyFont="1" applyFill="1" applyBorder="1" applyAlignment="1">
      <alignment/>
    </xf>
    <xf numFmtId="3" fontId="1" fillId="0" borderId="56" xfId="0" applyNumberFormat="1" applyFont="1" applyFill="1" applyBorder="1" applyAlignment="1">
      <alignment/>
    </xf>
    <xf numFmtId="3" fontId="1" fillId="0" borderId="46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3" fontId="18" fillId="0" borderId="55" xfId="0" applyNumberFormat="1" applyFont="1" applyFill="1" applyBorder="1" applyAlignment="1">
      <alignment/>
    </xf>
    <xf numFmtId="3" fontId="18" fillId="0" borderId="56" xfId="0" applyNumberFormat="1" applyFont="1" applyFill="1" applyBorder="1" applyAlignment="1">
      <alignment/>
    </xf>
    <xf numFmtId="3" fontId="2" fillId="3" borderId="4" xfId="22" applyNumberFormat="1" applyFont="1" applyFill="1" applyBorder="1" applyAlignment="1" applyProtection="1">
      <alignment vertical="center"/>
      <protection hidden="1"/>
    </xf>
    <xf numFmtId="3" fontId="6" fillId="3" borderId="2" xfId="22" applyNumberFormat="1" applyFont="1" applyFill="1" applyBorder="1" applyProtection="1">
      <alignment/>
      <protection locked="0"/>
    </xf>
    <xf numFmtId="3" fontId="1" fillId="3" borderId="34" xfId="22" applyNumberFormat="1" applyFont="1" applyFill="1" applyBorder="1" applyAlignment="1" applyProtection="1">
      <alignment vertical="center"/>
      <protection hidden="1"/>
    </xf>
    <xf numFmtId="3" fontId="6" fillId="3" borderId="34" xfId="22" applyNumberFormat="1" applyFont="1" applyFill="1" applyBorder="1" applyProtection="1">
      <alignment/>
      <protection locked="0"/>
    </xf>
    <xf numFmtId="0" fontId="1" fillId="4" borderId="4" xfId="22" applyFont="1" applyFill="1" applyBorder="1" applyAlignment="1" applyProtection="1">
      <alignment horizontal="left" vertical="center"/>
      <protection/>
    </xf>
    <xf numFmtId="3" fontId="1" fillId="4" borderId="4" xfId="22" applyNumberFormat="1" applyFont="1" applyFill="1" applyBorder="1" applyAlignment="1" applyProtection="1">
      <alignment vertical="center"/>
      <protection/>
    </xf>
    <xf numFmtId="3" fontId="1" fillId="4" borderId="15" xfId="22" applyNumberFormat="1" applyFont="1" applyFill="1" applyBorder="1" applyAlignment="1" applyProtection="1">
      <alignment vertical="center"/>
      <protection/>
    </xf>
    <xf numFmtId="3" fontId="1" fillId="4" borderId="9" xfId="22" applyNumberFormat="1" applyFont="1" applyFill="1" applyBorder="1" applyAlignment="1" applyProtection="1">
      <alignment vertical="center"/>
      <protection/>
    </xf>
    <xf numFmtId="10" fontId="1" fillId="4" borderId="26" xfId="22" applyNumberFormat="1" applyFont="1" applyFill="1" applyBorder="1" applyAlignment="1" applyProtection="1">
      <alignment vertical="center"/>
      <protection/>
    </xf>
    <xf numFmtId="3" fontId="2" fillId="3" borderId="49" xfId="22" applyNumberFormat="1" applyFont="1" applyFill="1" applyBorder="1" applyAlignment="1" applyProtection="1">
      <alignment vertical="center"/>
      <protection hidden="1"/>
    </xf>
    <xf numFmtId="0" fontId="19" fillId="0" borderId="0" xfId="22" applyFont="1" applyAlignment="1">
      <alignment horizontal="center"/>
      <protection/>
    </xf>
    <xf numFmtId="0" fontId="1" fillId="0" borderId="57" xfId="22" applyFont="1" applyBorder="1" applyAlignment="1">
      <alignment horizontal="center"/>
      <protection/>
    </xf>
    <xf numFmtId="0" fontId="1" fillId="0" borderId="58" xfId="22" applyFont="1" applyBorder="1" applyAlignment="1">
      <alignment horizontal="center"/>
      <protection/>
    </xf>
    <xf numFmtId="0" fontId="4" fillId="0" borderId="0" xfId="22" applyFont="1" applyAlignment="1" applyProtection="1">
      <alignment horizontal="center"/>
      <protection hidden="1"/>
    </xf>
    <xf numFmtId="0" fontId="1" fillId="0" borderId="15" xfId="22" applyFont="1" applyBorder="1" applyAlignment="1">
      <alignment horizontal="center"/>
      <protection/>
    </xf>
    <xf numFmtId="0" fontId="1" fillId="0" borderId="49" xfId="22" applyFont="1" applyBorder="1" applyAlignment="1">
      <alignment horizontal="center"/>
      <protection/>
    </xf>
    <xf numFmtId="0" fontId="20" fillId="0" borderId="0" xfId="0" applyFont="1" applyAlignment="1">
      <alignment horizontal="center" vertical="center"/>
    </xf>
  </cellXfs>
  <cellStyles count="12">
    <cellStyle name="Normal" xfId="0"/>
    <cellStyle name="Comma_LEASING_SUM" xfId="15"/>
    <cellStyle name="Comma" xfId="16"/>
    <cellStyle name="Comma [0]" xfId="17"/>
    <cellStyle name="Hyperlink" xfId="18"/>
    <cellStyle name="Currency" xfId="19"/>
    <cellStyle name="Currency [0]" xfId="20"/>
    <cellStyle name="Normal_LEASING_SUM" xfId="21"/>
    <cellStyle name="normálne_Príl.č.8 - nová" xfId="22"/>
    <cellStyle name="normální_Pr3-ÚŠZ_03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1" sqref="A1:C1"/>
    </sheetView>
  </sheetViews>
  <sheetFormatPr defaultColWidth="9.00390625" defaultRowHeight="12.75"/>
  <cols>
    <col min="1" max="1" width="37.25390625" style="0" customWidth="1"/>
    <col min="2" max="2" width="15.00390625" style="0" customWidth="1"/>
    <col min="3" max="3" width="14.75390625" style="0" customWidth="1"/>
    <col min="4" max="4" width="12.75390625" style="0" customWidth="1"/>
    <col min="5" max="5" width="12.125" style="0" customWidth="1"/>
  </cols>
  <sheetData>
    <row r="1" spans="1:5" ht="16.5">
      <c r="A1" s="242" t="s">
        <v>135</v>
      </c>
      <c r="B1" s="242"/>
      <c r="C1" s="242"/>
      <c r="E1" s="2"/>
    </row>
    <row r="2" spans="1:5" ht="15.75" customHeight="1" thickBot="1">
      <c r="A2" s="1"/>
      <c r="B2" s="2"/>
      <c r="C2" s="2"/>
      <c r="E2" s="13" t="s">
        <v>0</v>
      </c>
    </row>
    <row r="3" spans="1:5" ht="12.75">
      <c r="A3" s="3"/>
      <c r="B3" s="12" t="s">
        <v>1</v>
      </c>
      <c r="C3" s="12" t="s">
        <v>2</v>
      </c>
      <c r="D3" s="243" t="s">
        <v>3</v>
      </c>
      <c r="E3" s="244"/>
    </row>
    <row r="4" spans="1:5" s="53" customFormat="1" ht="26.25" thickBot="1">
      <c r="A4" s="51"/>
      <c r="B4" s="28" t="s">
        <v>133</v>
      </c>
      <c r="C4" s="28" t="s">
        <v>134</v>
      </c>
      <c r="D4" s="52" t="s">
        <v>108</v>
      </c>
      <c r="E4" s="167" t="s">
        <v>98</v>
      </c>
    </row>
    <row r="5" spans="1:5" ht="13.5" thickBot="1">
      <c r="A5" s="29"/>
      <c r="B5" s="30">
        <v>1</v>
      </c>
      <c r="C5" s="30">
        <v>2</v>
      </c>
      <c r="D5" s="62" t="s">
        <v>99</v>
      </c>
      <c r="E5" s="63" t="s">
        <v>100</v>
      </c>
    </row>
    <row r="6" spans="1:5" s="44" customFormat="1" ht="15.75" customHeight="1">
      <c r="A6" s="24" t="s">
        <v>4</v>
      </c>
      <c r="B6" s="43">
        <v>84112</v>
      </c>
      <c r="C6" s="158">
        <v>78537</v>
      </c>
      <c r="D6" s="64">
        <f>C6-B6</f>
        <v>-5575</v>
      </c>
      <c r="E6" s="65">
        <f>C6/B6</f>
        <v>0.9337193266121362</v>
      </c>
    </row>
    <row r="7" spans="1:5" s="44" customFormat="1" ht="15.75" customHeight="1">
      <c r="A7" s="18" t="s">
        <v>5</v>
      </c>
      <c r="B7" s="38">
        <v>70059</v>
      </c>
      <c r="C7" s="159">
        <v>61887</v>
      </c>
      <c r="D7" s="66">
        <f aca="true" t="shared" si="0" ref="D7:D49">C7-B7</f>
        <v>-8172</v>
      </c>
      <c r="E7" s="67">
        <f aca="true" t="shared" si="1" ref="E7:E49">C7/B7</f>
        <v>0.8833554575429281</v>
      </c>
    </row>
    <row r="8" spans="1:5" s="44" customFormat="1" ht="15.75" customHeight="1">
      <c r="A8" s="19" t="s">
        <v>6</v>
      </c>
      <c r="B8" s="4">
        <f>B6-B7</f>
        <v>14053</v>
      </c>
      <c r="C8" s="54">
        <f>C6-C7</f>
        <v>16650</v>
      </c>
      <c r="D8" s="68">
        <f t="shared" si="0"/>
        <v>2597</v>
      </c>
      <c r="E8" s="69">
        <f t="shared" si="1"/>
        <v>1.1848003984914253</v>
      </c>
    </row>
    <row r="9" spans="1:5" s="44" customFormat="1" ht="15.75" customHeight="1">
      <c r="A9" s="20" t="s">
        <v>7</v>
      </c>
      <c r="B9" s="5">
        <f>B10+B13+B14</f>
        <v>10732790</v>
      </c>
      <c r="C9" s="55">
        <f>C10+C13+C14</f>
        <v>10334452</v>
      </c>
      <c r="D9" s="70">
        <f t="shared" si="0"/>
        <v>-398338</v>
      </c>
      <c r="E9" s="71">
        <f t="shared" si="1"/>
        <v>0.9628858852171709</v>
      </c>
    </row>
    <row r="10" spans="1:5" s="44" customFormat="1" ht="15.75" customHeight="1">
      <c r="A10" s="18" t="s">
        <v>87</v>
      </c>
      <c r="B10" s="45">
        <v>10374066</v>
      </c>
      <c r="C10" s="160">
        <v>10067614</v>
      </c>
      <c r="D10" s="66">
        <f t="shared" si="0"/>
        <v>-306452</v>
      </c>
      <c r="E10" s="67">
        <f t="shared" si="1"/>
        <v>0.9704597985013783</v>
      </c>
    </row>
    <row r="11" spans="1:5" s="44" customFormat="1" ht="15.75" customHeight="1">
      <c r="A11" s="34" t="s">
        <v>88</v>
      </c>
      <c r="B11" s="46">
        <v>7065315</v>
      </c>
      <c r="C11" s="161">
        <v>6940703.02051</v>
      </c>
      <c r="D11" s="72">
        <f t="shared" si="0"/>
        <v>-124611.97948999982</v>
      </c>
      <c r="E11" s="73">
        <f t="shared" si="1"/>
        <v>0.9823628557976538</v>
      </c>
    </row>
    <row r="12" spans="1:5" s="44" customFormat="1" ht="15.75" customHeight="1">
      <c r="A12" s="34" t="s">
        <v>89</v>
      </c>
      <c r="B12" s="46">
        <v>1810000</v>
      </c>
      <c r="C12" s="161">
        <v>1714182</v>
      </c>
      <c r="D12" s="72">
        <f t="shared" si="0"/>
        <v>-95818</v>
      </c>
      <c r="E12" s="73">
        <f t="shared" si="1"/>
        <v>0.9470618784530387</v>
      </c>
    </row>
    <row r="13" spans="1:5" s="44" customFormat="1" ht="15.75" customHeight="1">
      <c r="A13" s="18" t="s">
        <v>8</v>
      </c>
      <c r="B13" s="43">
        <v>0</v>
      </c>
      <c r="C13" s="160">
        <v>-18</v>
      </c>
      <c r="D13" s="66">
        <f t="shared" si="0"/>
        <v>-18</v>
      </c>
      <c r="E13" s="73"/>
    </row>
    <row r="14" spans="1:5" s="44" customFormat="1" ht="15.75" customHeight="1">
      <c r="A14" s="18" t="s">
        <v>9</v>
      </c>
      <c r="B14" s="38">
        <v>358724</v>
      </c>
      <c r="C14" s="160">
        <v>266856</v>
      </c>
      <c r="D14" s="66">
        <f t="shared" si="0"/>
        <v>-91868</v>
      </c>
      <c r="E14" s="67">
        <f t="shared" si="1"/>
        <v>0.7439033909077731</v>
      </c>
    </row>
    <row r="15" spans="1:5" s="44" customFormat="1" ht="15.75" customHeight="1">
      <c r="A15" s="20" t="s">
        <v>10</v>
      </c>
      <c r="B15" s="5">
        <f>B16+B18</f>
        <v>4860608</v>
      </c>
      <c r="C15" s="55">
        <f>C16+C18</f>
        <v>4375278</v>
      </c>
      <c r="D15" s="70">
        <f t="shared" si="0"/>
        <v>-485330</v>
      </c>
      <c r="E15" s="71">
        <f t="shared" si="1"/>
        <v>0.900150351560957</v>
      </c>
    </row>
    <row r="16" spans="1:5" s="44" customFormat="1" ht="15.75" customHeight="1">
      <c r="A16" s="18" t="s">
        <v>11</v>
      </c>
      <c r="B16" s="45">
        <v>3399381</v>
      </c>
      <c r="C16" s="160">
        <v>2924937</v>
      </c>
      <c r="D16" s="66">
        <f t="shared" si="0"/>
        <v>-474444</v>
      </c>
      <c r="E16" s="67">
        <f t="shared" si="1"/>
        <v>0.8604322375161831</v>
      </c>
    </row>
    <row r="17" spans="1:5" s="44" customFormat="1" ht="15.75" customHeight="1">
      <c r="A17" s="34" t="s">
        <v>90</v>
      </c>
      <c r="B17" s="47">
        <v>1730000</v>
      </c>
      <c r="C17" s="161">
        <v>1608194</v>
      </c>
      <c r="D17" s="66">
        <f t="shared" si="0"/>
        <v>-121806</v>
      </c>
      <c r="E17" s="67">
        <f t="shared" si="1"/>
        <v>0.9295919075144509</v>
      </c>
    </row>
    <row r="18" spans="1:5" s="44" customFormat="1" ht="15.75" customHeight="1">
      <c r="A18" s="18" t="s">
        <v>12</v>
      </c>
      <c r="B18" s="38">
        <v>1461227</v>
      </c>
      <c r="C18" s="160">
        <v>1450341</v>
      </c>
      <c r="D18" s="66">
        <f t="shared" si="0"/>
        <v>-10886</v>
      </c>
      <c r="E18" s="67">
        <f t="shared" si="1"/>
        <v>0.9925500965969011</v>
      </c>
    </row>
    <row r="19" spans="1:5" s="44" customFormat="1" ht="15.75" customHeight="1">
      <c r="A19" s="20" t="s">
        <v>13</v>
      </c>
      <c r="B19" s="5">
        <f>B8+B9-B15</f>
        <v>5886235</v>
      </c>
      <c r="C19" s="55">
        <f>C8+C9-C15</f>
        <v>5975824</v>
      </c>
      <c r="D19" s="70">
        <f t="shared" si="0"/>
        <v>89589</v>
      </c>
      <c r="E19" s="71">
        <f t="shared" si="1"/>
        <v>1.0152200855045712</v>
      </c>
    </row>
    <row r="20" spans="1:5" s="44" customFormat="1" ht="15.75" customHeight="1">
      <c r="A20" s="18" t="s">
        <v>14</v>
      </c>
      <c r="B20" s="45">
        <v>6488182</v>
      </c>
      <c r="C20" s="160">
        <v>6244358</v>
      </c>
      <c r="D20" s="66">
        <f t="shared" si="0"/>
        <v>-243824</v>
      </c>
      <c r="E20" s="67">
        <f t="shared" si="1"/>
        <v>0.9624202896897776</v>
      </c>
    </row>
    <row r="21" spans="1:5" s="44" customFormat="1" ht="15.75" customHeight="1">
      <c r="A21" s="18" t="s">
        <v>15</v>
      </c>
      <c r="B21" s="43">
        <v>36447</v>
      </c>
      <c r="C21" s="160">
        <v>110736</v>
      </c>
      <c r="D21" s="66">
        <f t="shared" si="0"/>
        <v>74289</v>
      </c>
      <c r="E21" s="67">
        <f t="shared" si="1"/>
        <v>3.0382747551238785</v>
      </c>
    </row>
    <row r="22" spans="1:5" s="44" customFormat="1" ht="15.75" customHeight="1">
      <c r="A22" s="18" t="s">
        <v>16</v>
      </c>
      <c r="B22" s="48">
        <v>2950000</v>
      </c>
      <c r="C22" s="160">
        <v>3166881</v>
      </c>
      <c r="D22" s="66">
        <f t="shared" si="0"/>
        <v>216881</v>
      </c>
      <c r="E22" s="67">
        <f t="shared" si="1"/>
        <v>1.0735189830508474</v>
      </c>
    </row>
    <row r="23" spans="1:5" s="44" customFormat="1" ht="15.75" customHeight="1">
      <c r="A23" s="18" t="s">
        <v>17</v>
      </c>
      <c r="B23" s="43">
        <v>125394</v>
      </c>
      <c r="C23" s="160">
        <v>89990</v>
      </c>
      <c r="D23" s="66">
        <f t="shared" si="0"/>
        <v>-35404</v>
      </c>
      <c r="E23" s="67">
        <f t="shared" si="1"/>
        <v>0.7176579421662919</v>
      </c>
    </row>
    <row r="24" spans="1:5" s="44" customFormat="1" ht="15.75" customHeight="1">
      <c r="A24" s="18" t="s">
        <v>18</v>
      </c>
      <c r="B24" s="43">
        <v>166586</v>
      </c>
      <c r="C24" s="160">
        <v>91229</v>
      </c>
      <c r="D24" s="66">
        <f t="shared" si="0"/>
        <v>-75357</v>
      </c>
      <c r="E24" s="67">
        <f t="shared" si="1"/>
        <v>0.547639057303735</v>
      </c>
    </row>
    <row r="25" spans="1:5" s="44" customFormat="1" ht="15.75" customHeight="1">
      <c r="A25" s="18" t="s">
        <v>19</v>
      </c>
      <c r="B25" s="43">
        <v>1651364</v>
      </c>
      <c r="C25" s="160">
        <v>1682247</v>
      </c>
      <c r="D25" s="66">
        <f t="shared" si="0"/>
        <v>30883</v>
      </c>
      <c r="E25" s="67">
        <f t="shared" si="1"/>
        <v>1.0187015097822163</v>
      </c>
    </row>
    <row r="26" spans="1:5" s="44" customFormat="1" ht="15.75" customHeight="1">
      <c r="A26" s="18" t="s">
        <v>20</v>
      </c>
      <c r="B26" s="166">
        <v>1685462</v>
      </c>
      <c r="C26" s="160">
        <v>1761021</v>
      </c>
      <c r="D26" s="66">
        <f t="shared" si="0"/>
        <v>75559</v>
      </c>
      <c r="E26" s="67">
        <f t="shared" si="1"/>
        <v>1.0448298448733937</v>
      </c>
    </row>
    <row r="27" spans="1:5" s="44" customFormat="1" ht="15.75" customHeight="1">
      <c r="A27" s="18" t="s">
        <v>21</v>
      </c>
      <c r="B27" s="43">
        <v>0</v>
      </c>
      <c r="C27" s="160">
        <v>812596</v>
      </c>
      <c r="D27" s="66">
        <f t="shared" si="0"/>
        <v>812596</v>
      </c>
      <c r="E27" s="67"/>
    </row>
    <row r="28" spans="1:5" s="44" customFormat="1" ht="15.75" customHeight="1">
      <c r="A28" s="18" t="s">
        <v>22</v>
      </c>
      <c r="B28" s="43">
        <v>225000</v>
      </c>
      <c r="C28" s="160">
        <v>837127</v>
      </c>
      <c r="D28" s="66">
        <f t="shared" si="0"/>
        <v>612127</v>
      </c>
      <c r="E28" s="67">
        <f t="shared" si="1"/>
        <v>3.7205644444444443</v>
      </c>
    </row>
    <row r="29" spans="1:5" s="44" customFormat="1" ht="15.75" customHeight="1">
      <c r="A29" s="18" t="s">
        <v>23</v>
      </c>
      <c r="B29" s="43">
        <v>162692</v>
      </c>
      <c r="C29" s="160">
        <v>160556</v>
      </c>
      <c r="D29" s="66">
        <f t="shared" si="0"/>
        <v>-2136</v>
      </c>
      <c r="E29" s="67">
        <f t="shared" si="1"/>
        <v>0.986870897155361</v>
      </c>
    </row>
    <row r="30" spans="1:5" s="44" customFormat="1" ht="15.75" customHeight="1">
      <c r="A30" s="18" t="s">
        <v>24</v>
      </c>
      <c r="B30" s="166">
        <v>3726747</v>
      </c>
      <c r="C30" s="160">
        <v>4023437</v>
      </c>
      <c r="D30" s="66">
        <f t="shared" si="0"/>
        <v>296690</v>
      </c>
      <c r="E30" s="67">
        <f t="shared" si="1"/>
        <v>1.079610985129927</v>
      </c>
    </row>
    <row r="31" spans="1:5" s="44" customFormat="1" ht="15.75" customHeight="1">
      <c r="A31" s="34" t="s">
        <v>91</v>
      </c>
      <c r="B31" s="49">
        <v>3600000</v>
      </c>
      <c r="C31" s="162">
        <v>3600000</v>
      </c>
      <c r="D31" s="72">
        <f t="shared" si="0"/>
        <v>0</v>
      </c>
      <c r="E31" s="73">
        <f t="shared" si="1"/>
        <v>1</v>
      </c>
    </row>
    <row r="32" spans="1:5" s="44" customFormat="1" ht="15.75" customHeight="1">
      <c r="A32" s="21" t="s">
        <v>25</v>
      </c>
      <c r="B32" s="6">
        <f>B6+B9+B23+B26+B27+B30</f>
        <v>16354505</v>
      </c>
      <c r="C32" s="56">
        <f>C6+C9+C23+C26+C27+C30</f>
        <v>17100033</v>
      </c>
      <c r="D32" s="74">
        <f t="shared" si="0"/>
        <v>745528</v>
      </c>
      <c r="E32" s="75">
        <f t="shared" si="1"/>
        <v>1.0455854824098925</v>
      </c>
    </row>
    <row r="33" spans="1:5" s="44" customFormat="1" ht="15.75" customHeight="1" thickBot="1">
      <c r="A33" s="22" t="s">
        <v>26</v>
      </c>
      <c r="B33" s="7">
        <f>B7+B15+B20+B21+B22+B24+B25+B28+B29</f>
        <v>16610938</v>
      </c>
      <c r="C33" s="57">
        <f>C7+C15+C20+C21+C22+C24+C25+C28+C29</f>
        <v>16730299</v>
      </c>
      <c r="D33" s="76">
        <f t="shared" si="0"/>
        <v>119361</v>
      </c>
      <c r="E33" s="77">
        <f t="shared" si="1"/>
        <v>1.0071856869250853</v>
      </c>
    </row>
    <row r="34" spans="1:5" s="44" customFormat="1" ht="15.75" customHeight="1" thickBot="1">
      <c r="A34" s="236" t="s">
        <v>27</v>
      </c>
      <c r="B34" s="237">
        <f>B32-B33</f>
        <v>-256433</v>
      </c>
      <c r="C34" s="238">
        <f>C32-C33</f>
        <v>369734</v>
      </c>
      <c r="D34" s="239">
        <f t="shared" si="0"/>
        <v>626167</v>
      </c>
      <c r="E34" s="240">
        <f t="shared" si="1"/>
        <v>-1.4418347092612884</v>
      </c>
    </row>
    <row r="35" spans="1:5" s="44" customFormat="1" ht="15.75" customHeight="1">
      <c r="A35" s="24" t="s">
        <v>28</v>
      </c>
      <c r="B35" s="45">
        <v>2745115</v>
      </c>
      <c r="C35" s="163">
        <v>1628908</v>
      </c>
      <c r="D35" s="78">
        <f t="shared" si="0"/>
        <v>-1116207</v>
      </c>
      <c r="E35" s="79">
        <f t="shared" si="1"/>
        <v>0.5933842480187533</v>
      </c>
    </row>
    <row r="36" spans="1:5" s="44" customFormat="1" ht="15.75" customHeight="1">
      <c r="A36" s="36" t="s">
        <v>94</v>
      </c>
      <c r="B36" s="49">
        <v>10000</v>
      </c>
      <c r="C36" s="164">
        <v>30919</v>
      </c>
      <c r="D36" s="72">
        <f t="shared" si="0"/>
        <v>20919</v>
      </c>
      <c r="E36" s="73">
        <f t="shared" si="1"/>
        <v>3.0919</v>
      </c>
    </row>
    <row r="37" spans="1:5" s="44" customFormat="1" ht="15.75" customHeight="1">
      <c r="A37" s="18" t="s">
        <v>29</v>
      </c>
      <c r="B37" s="43">
        <v>3020000</v>
      </c>
      <c r="C37" s="160">
        <v>2827982</v>
      </c>
      <c r="D37" s="66">
        <f t="shared" si="0"/>
        <v>-192018</v>
      </c>
      <c r="E37" s="67">
        <f t="shared" si="1"/>
        <v>0.936417880794702</v>
      </c>
    </row>
    <row r="38" spans="1:5" s="44" customFormat="1" ht="15.75" customHeight="1">
      <c r="A38" s="34" t="s">
        <v>92</v>
      </c>
      <c r="B38" s="49">
        <v>1750000</v>
      </c>
      <c r="C38" s="161">
        <v>1491052</v>
      </c>
      <c r="D38" s="72">
        <f t="shared" si="0"/>
        <v>-258948</v>
      </c>
      <c r="E38" s="73">
        <f t="shared" si="1"/>
        <v>0.8520297142857143</v>
      </c>
    </row>
    <row r="39" spans="1:5" s="44" customFormat="1" ht="15.75" customHeight="1" thickBot="1">
      <c r="A39" s="35" t="s">
        <v>93</v>
      </c>
      <c r="B39" s="50">
        <v>1270000</v>
      </c>
      <c r="C39" s="165">
        <f>154982+1181948</f>
        <v>1336930</v>
      </c>
      <c r="D39" s="82">
        <f t="shared" si="0"/>
        <v>66930</v>
      </c>
      <c r="E39" s="83">
        <f t="shared" si="1"/>
        <v>1.0527007874015748</v>
      </c>
    </row>
    <row r="40" spans="1:5" s="44" customFormat="1" ht="15.75" customHeight="1" thickBot="1">
      <c r="A40" s="236" t="s">
        <v>30</v>
      </c>
      <c r="B40" s="237">
        <f>B35-B37</f>
        <v>-274885</v>
      </c>
      <c r="C40" s="238">
        <f>C35-C37</f>
        <v>-1199074</v>
      </c>
      <c r="D40" s="239">
        <f t="shared" si="0"/>
        <v>-924189</v>
      </c>
      <c r="E40" s="240">
        <f t="shared" si="1"/>
        <v>4.362093238990851</v>
      </c>
    </row>
    <row r="41" spans="1:5" s="44" customFormat="1" ht="15.75" customHeight="1" thickBot="1">
      <c r="A41" s="26" t="s">
        <v>31</v>
      </c>
      <c r="B41" s="15">
        <v>0</v>
      </c>
      <c r="C41" s="59">
        <v>0</v>
      </c>
      <c r="D41" s="84">
        <f t="shared" si="0"/>
        <v>0</v>
      </c>
      <c r="E41" s="85"/>
    </row>
    <row r="42" spans="1:5" s="44" customFormat="1" ht="15.75" customHeight="1" thickBot="1">
      <c r="A42" s="23" t="s">
        <v>32</v>
      </c>
      <c r="B42" s="8">
        <f>B34+B40-B41</f>
        <v>-531318</v>
      </c>
      <c r="C42" s="58">
        <f>C34+C40-C41</f>
        <v>-829340</v>
      </c>
      <c r="D42" s="80">
        <f t="shared" si="0"/>
        <v>-298022</v>
      </c>
      <c r="E42" s="81">
        <f t="shared" si="1"/>
        <v>1.5609107916539624</v>
      </c>
    </row>
    <row r="43" spans="1:5" s="44" customFormat="1" ht="15.75" customHeight="1">
      <c r="A43" s="24" t="s">
        <v>33</v>
      </c>
      <c r="B43" s="45">
        <v>225096</v>
      </c>
      <c r="C43" s="163">
        <v>548805</v>
      </c>
      <c r="D43" s="78">
        <f t="shared" si="0"/>
        <v>323709</v>
      </c>
      <c r="E43" s="79">
        <f t="shared" si="1"/>
        <v>2.4380930802857446</v>
      </c>
    </row>
    <row r="44" spans="1:5" s="44" customFormat="1" ht="15.75" customHeight="1">
      <c r="A44" s="18" t="s">
        <v>34</v>
      </c>
      <c r="B44" s="43">
        <v>0</v>
      </c>
      <c r="C44" s="160">
        <v>1820</v>
      </c>
      <c r="D44" s="66">
        <f t="shared" si="0"/>
        <v>1820</v>
      </c>
      <c r="E44" s="67"/>
    </row>
    <row r="45" spans="1:5" s="44" customFormat="1" ht="15.75" customHeight="1" thickBot="1">
      <c r="A45" s="25" t="s">
        <v>35</v>
      </c>
      <c r="B45" s="14">
        <v>0</v>
      </c>
      <c r="C45" s="60">
        <v>0</v>
      </c>
      <c r="D45" s="91">
        <f t="shared" si="0"/>
        <v>0</v>
      </c>
      <c r="E45" s="92"/>
    </row>
    <row r="46" spans="1:5" s="44" customFormat="1" ht="15.75" customHeight="1" thickBot="1">
      <c r="A46" s="236" t="s">
        <v>36</v>
      </c>
      <c r="B46" s="237">
        <f>B43-B44-B45</f>
        <v>225096</v>
      </c>
      <c r="C46" s="238">
        <f>C43-C44-C45</f>
        <v>546985</v>
      </c>
      <c r="D46" s="239">
        <f t="shared" si="0"/>
        <v>321889</v>
      </c>
      <c r="E46" s="240">
        <f t="shared" si="1"/>
        <v>2.430007641184206</v>
      </c>
    </row>
    <row r="47" spans="1:5" s="44" customFormat="1" ht="15.75" customHeight="1">
      <c r="A47" s="27" t="s">
        <v>37</v>
      </c>
      <c r="B47" s="16">
        <f>B32+B35+B43</f>
        <v>19324716</v>
      </c>
      <c r="C47" s="61">
        <f>C32+C35+C43</f>
        <v>19277746</v>
      </c>
      <c r="D47" s="93">
        <f t="shared" si="0"/>
        <v>-46970</v>
      </c>
      <c r="E47" s="94">
        <f t="shared" si="1"/>
        <v>0.9975694338793906</v>
      </c>
    </row>
    <row r="48" spans="1:5" s="44" customFormat="1" ht="15.75" customHeight="1" thickBot="1">
      <c r="A48" s="86" t="s">
        <v>38</v>
      </c>
      <c r="B48" s="87">
        <f>B33+B37+B44+B41+B45</f>
        <v>19630938</v>
      </c>
      <c r="C48" s="88">
        <f>C33+C37+C44+C41+C45</f>
        <v>19560101</v>
      </c>
      <c r="D48" s="89">
        <f t="shared" si="0"/>
        <v>-70837</v>
      </c>
      <c r="E48" s="90">
        <f t="shared" si="1"/>
        <v>0.9963915631540378</v>
      </c>
    </row>
    <row r="49" spans="1:5" s="44" customFormat="1" ht="15.75" customHeight="1" thickBot="1">
      <c r="A49" s="236" t="s">
        <v>95</v>
      </c>
      <c r="B49" s="237">
        <f>B47-B48</f>
        <v>-306222</v>
      </c>
      <c r="C49" s="238">
        <f>C47-C48</f>
        <v>-282355</v>
      </c>
      <c r="D49" s="239">
        <f t="shared" si="0"/>
        <v>23867</v>
      </c>
      <c r="E49" s="240">
        <f t="shared" si="1"/>
        <v>0.9220598128155391</v>
      </c>
    </row>
  </sheetData>
  <mergeCells count="2">
    <mergeCell ref="A1:C1"/>
    <mergeCell ref="D3:E3"/>
  </mergeCells>
  <printOptions/>
  <pageMargins left="0.87" right="0.46" top="0.89" bottom="0.5118110236220472" header="0.5118110236220472" footer="0.5118110236220472"/>
  <pageSetup horizontalDpi="600" verticalDpi="600" orientation="portrait" paperSize="9" scale="95" r:id="rId1"/>
  <headerFooter alignWithMargins="0">
    <oddHeader>&amp;R&amp;"Arial CE,Tučné"&amp;11Príloha č.2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3">
      <selection activeCell="A1" sqref="A1:F1"/>
    </sheetView>
  </sheetViews>
  <sheetFormatPr defaultColWidth="9.00390625" defaultRowHeight="12.75"/>
  <cols>
    <col min="1" max="1" width="6.375" style="0" customWidth="1"/>
    <col min="2" max="2" width="28.625" style="0" customWidth="1"/>
    <col min="3" max="6" width="12.75390625" style="0" customWidth="1"/>
  </cols>
  <sheetData>
    <row r="1" spans="1:6" ht="18">
      <c r="A1" s="245" t="s">
        <v>132</v>
      </c>
      <c r="B1" s="245"/>
      <c r="C1" s="245"/>
      <c r="D1" s="245"/>
      <c r="E1" s="245"/>
      <c r="F1" s="245"/>
    </row>
    <row r="2" spans="1:6" ht="15" thickBot="1">
      <c r="A2" s="10"/>
      <c r="B2" s="13"/>
      <c r="C2" s="9"/>
      <c r="D2" s="9"/>
      <c r="E2" s="9"/>
      <c r="F2" s="13" t="s">
        <v>0</v>
      </c>
    </row>
    <row r="3" spans="1:6" ht="13.5" thickBot="1">
      <c r="A3" s="3"/>
      <c r="B3" s="11"/>
      <c r="C3" s="12" t="s">
        <v>1</v>
      </c>
      <c r="D3" s="12" t="s">
        <v>2</v>
      </c>
      <c r="E3" s="246" t="s">
        <v>3</v>
      </c>
      <c r="F3" s="247"/>
    </row>
    <row r="4" spans="1:6" ht="26.25" thickBot="1">
      <c r="A4" s="17"/>
      <c r="B4" s="31"/>
      <c r="C4" s="28" t="s">
        <v>133</v>
      </c>
      <c r="D4" s="28" t="s">
        <v>133</v>
      </c>
      <c r="E4" s="39" t="s">
        <v>108</v>
      </c>
      <c r="F4" s="41" t="s">
        <v>86</v>
      </c>
    </row>
    <row r="5" spans="1:6" ht="13.5" thickBot="1">
      <c r="A5" s="32"/>
      <c r="B5" s="32"/>
      <c r="C5" s="33">
        <v>1</v>
      </c>
      <c r="D5" s="33">
        <v>2</v>
      </c>
      <c r="E5" s="40" t="s">
        <v>101</v>
      </c>
      <c r="F5" s="42" t="s">
        <v>100</v>
      </c>
    </row>
    <row r="6" spans="1:6" s="44" customFormat="1" ht="18" customHeight="1" thickBot="1">
      <c r="A6" s="95" t="s">
        <v>39</v>
      </c>
      <c r="B6" s="96" t="s">
        <v>40</v>
      </c>
      <c r="C6" s="97">
        <f>C8+C13+C19</f>
        <v>67500854</v>
      </c>
      <c r="D6" s="232">
        <f>D8+D13+D19</f>
        <v>63625634</v>
      </c>
      <c r="E6" s="99">
        <f>D6-C6</f>
        <v>-3875220</v>
      </c>
      <c r="F6" s="100">
        <f>D6/C6</f>
        <v>0.9425900596753931</v>
      </c>
    </row>
    <row r="7" spans="1:6" s="44" customFormat="1" ht="18" customHeight="1">
      <c r="A7" s="101"/>
      <c r="B7" s="102"/>
      <c r="C7" s="143"/>
      <c r="D7" s="138"/>
      <c r="E7" s="104"/>
      <c r="F7" s="105"/>
    </row>
    <row r="8" spans="1:6" s="44" customFormat="1" ht="18" customHeight="1">
      <c r="A8" s="106" t="s">
        <v>41</v>
      </c>
      <c r="B8" s="107" t="s">
        <v>42</v>
      </c>
      <c r="C8" s="6">
        <f>SUM(C9:C11)</f>
        <v>64557511</v>
      </c>
      <c r="D8" s="139">
        <f>SUM(D9:D11)</f>
        <v>59734525</v>
      </c>
      <c r="E8" s="108">
        <f aca="true" t="shared" si="0" ref="E8:E37">D8-C8</f>
        <v>-4822986</v>
      </c>
      <c r="F8" s="37">
        <f aca="true" t="shared" si="1" ref="F8:F37">D8/C8</f>
        <v>0.9252916364758859</v>
      </c>
    </row>
    <row r="9" spans="1:6" s="44" customFormat="1" ht="18" customHeight="1">
      <c r="A9" s="109" t="s">
        <v>43</v>
      </c>
      <c r="B9" s="110" t="s">
        <v>44</v>
      </c>
      <c r="C9" s="155">
        <v>112265</v>
      </c>
      <c r="D9" s="155">
        <v>66365</v>
      </c>
      <c r="E9" s="112">
        <f t="shared" si="0"/>
        <v>-45900</v>
      </c>
      <c r="F9" s="113">
        <f t="shared" si="1"/>
        <v>0.5911459493163497</v>
      </c>
    </row>
    <row r="10" spans="1:6" s="44" customFormat="1" ht="18" customHeight="1">
      <c r="A10" s="109" t="s">
        <v>45</v>
      </c>
      <c r="B10" s="110" t="s">
        <v>46</v>
      </c>
      <c r="C10" s="155">
        <v>64417243</v>
      </c>
      <c r="D10" s="155">
        <v>59630846</v>
      </c>
      <c r="E10" s="112">
        <f t="shared" si="0"/>
        <v>-4786397</v>
      </c>
      <c r="F10" s="113">
        <f t="shared" si="1"/>
        <v>0.9256969597410433</v>
      </c>
    </row>
    <row r="11" spans="1:6" s="44" customFormat="1" ht="18" customHeight="1">
      <c r="A11" s="109" t="s">
        <v>47</v>
      </c>
      <c r="B11" s="110" t="s">
        <v>48</v>
      </c>
      <c r="C11" s="155">
        <v>28003</v>
      </c>
      <c r="D11" s="155">
        <v>37314</v>
      </c>
      <c r="E11" s="112">
        <f t="shared" si="0"/>
        <v>9311</v>
      </c>
      <c r="F11" s="113">
        <f t="shared" si="1"/>
        <v>1.332500089276149</v>
      </c>
    </row>
    <row r="12" spans="1:6" s="44" customFormat="1" ht="18" customHeight="1">
      <c r="A12" s="109"/>
      <c r="B12" s="110"/>
      <c r="C12" s="114"/>
      <c r="D12" s="129"/>
      <c r="E12" s="115"/>
      <c r="F12" s="116"/>
    </row>
    <row r="13" spans="1:6" s="44" customFormat="1" ht="18" customHeight="1">
      <c r="A13" s="106" t="s">
        <v>49</v>
      </c>
      <c r="B13" s="107" t="s">
        <v>50</v>
      </c>
      <c r="C13" s="6">
        <f>SUM(C14:C17)</f>
        <v>2823105</v>
      </c>
      <c r="D13" s="234">
        <f>SUM(D14:D17)</f>
        <v>3802023</v>
      </c>
      <c r="E13" s="108">
        <f t="shared" si="0"/>
        <v>978918</v>
      </c>
      <c r="F13" s="37">
        <f t="shared" si="1"/>
        <v>1.3467522461970065</v>
      </c>
    </row>
    <row r="14" spans="1:6" s="44" customFormat="1" ht="18" customHeight="1">
      <c r="A14" s="109" t="s">
        <v>51</v>
      </c>
      <c r="B14" s="110" t="s">
        <v>52</v>
      </c>
      <c r="C14" s="111">
        <v>446157</v>
      </c>
      <c r="D14" s="233">
        <v>494916</v>
      </c>
      <c r="E14" s="112">
        <f t="shared" si="0"/>
        <v>48759</v>
      </c>
      <c r="F14" s="113">
        <f t="shared" si="1"/>
        <v>1.109286641249605</v>
      </c>
    </row>
    <row r="15" spans="1:6" s="44" customFormat="1" ht="18" customHeight="1">
      <c r="A15" s="109" t="s">
        <v>53</v>
      </c>
      <c r="B15" s="110" t="s">
        <v>54</v>
      </c>
      <c r="C15" s="111">
        <v>31852</v>
      </c>
      <c r="D15" s="155">
        <v>30457</v>
      </c>
      <c r="E15" s="112">
        <f t="shared" si="0"/>
        <v>-1395</v>
      </c>
      <c r="F15" s="113">
        <f t="shared" si="1"/>
        <v>0.9562036920758508</v>
      </c>
    </row>
    <row r="16" spans="1:6" s="44" customFormat="1" ht="18" customHeight="1">
      <c r="A16" s="109" t="s">
        <v>55</v>
      </c>
      <c r="B16" s="110" t="s">
        <v>56</v>
      </c>
      <c r="C16" s="111">
        <v>1780247</v>
      </c>
      <c r="D16" s="155">
        <v>2420332</v>
      </c>
      <c r="E16" s="112">
        <f t="shared" si="0"/>
        <v>640085</v>
      </c>
      <c r="F16" s="113">
        <f t="shared" si="1"/>
        <v>1.359548422213322</v>
      </c>
    </row>
    <row r="17" spans="1:6" s="44" customFormat="1" ht="18" customHeight="1">
      <c r="A17" s="109" t="s">
        <v>57</v>
      </c>
      <c r="B17" s="117" t="s">
        <v>58</v>
      </c>
      <c r="C17" s="111">
        <v>564849</v>
      </c>
      <c r="D17" s="155">
        <v>856318</v>
      </c>
      <c r="E17" s="112">
        <f t="shared" si="0"/>
        <v>291469</v>
      </c>
      <c r="F17" s="113">
        <f t="shared" si="1"/>
        <v>1.5160122439802497</v>
      </c>
    </row>
    <row r="18" spans="1:6" s="44" customFormat="1" ht="18" customHeight="1">
      <c r="A18" s="109"/>
      <c r="B18" s="110"/>
      <c r="C18" s="114"/>
      <c r="D18" s="129"/>
      <c r="E18" s="115"/>
      <c r="F18" s="116"/>
    </row>
    <row r="19" spans="1:6" s="44" customFormat="1" ht="18" customHeight="1">
      <c r="A19" s="106" t="s">
        <v>59</v>
      </c>
      <c r="B19" s="107" t="s">
        <v>60</v>
      </c>
      <c r="C19" s="118">
        <v>120238</v>
      </c>
      <c r="D19" s="140">
        <v>89086</v>
      </c>
      <c r="E19" s="119">
        <f t="shared" si="0"/>
        <v>-31152</v>
      </c>
      <c r="F19" s="120">
        <f t="shared" si="1"/>
        <v>0.7409138541891914</v>
      </c>
    </row>
    <row r="20" spans="1:6" s="44" customFormat="1" ht="18" customHeight="1" thickBot="1">
      <c r="A20" s="121"/>
      <c r="B20" s="122"/>
      <c r="C20" s="123"/>
      <c r="D20" s="141"/>
      <c r="E20" s="124"/>
      <c r="F20" s="125"/>
    </row>
    <row r="21" spans="1:6" s="44" customFormat="1" ht="18" customHeight="1" thickBot="1">
      <c r="A21" s="95" t="s">
        <v>61</v>
      </c>
      <c r="B21" s="96" t="s">
        <v>62</v>
      </c>
      <c r="C21" s="98">
        <f>C23+C30+C37</f>
        <v>67500854</v>
      </c>
      <c r="D21" s="241">
        <f>D23+D30+D37</f>
        <v>63625634</v>
      </c>
      <c r="E21" s="99">
        <f t="shared" si="0"/>
        <v>-3875220</v>
      </c>
      <c r="F21" s="100">
        <f t="shared" si="1"/>
        <v>0.9425900596753931</v>
      </c>
    </row>
    <row r="22" spans="1:6" s="44" customFormat="1" ht="18" customHeight="1">
      <c r="A22" s="101"/>
      <c r="B22" s="102"/>
      <c r="C22" s="103"/>
      <c r="D22" s="138"/>
      <c r="E22" s="126"/>
      <c r="F22" s="127"/>
    </row>
    <row r="23" spans="1:6" s="44" customFormat="1" ht="18" customHeight="1">
      <c r="A23" s="106" t="s">
        <v>63</v>
      </c>
      <c r="B23" s="107" t="s">
        <v>64</v>
      </c>
      <c r="C23" s="6">
        <f>SUM(C24:C28)</f>
        <v>22649873</v>
      </c>
      <c r="D23" s="139">
        <f>SUM(D24:D28)</f>
        <v>21543009</v>
      </c>
      <c r="E23" s="108">
        <f t="shared" si="0"/>
        <v>-1106864</v>
      </c>
      <c r="F23" s="37">
        <f t="shared" si="1"/>
        <v>0.9511315582210991</v>
      </c>
    </row>
    <row r="24" spans="1:6" s="44" customFormat="1" ht="18" customHeight="1">
      <c r="A24" s="109" t="s">
        <v>65</v>
      </c>
      <c r="B24" s="110" t="s">
        <v>66</v>
      </c>
      <c r="C24" s="111">
        <v>21733215</v>
      </c>
      <c r="D24" s="156">
        <v>20888758</v>
      </c>
      <c r="E24" s="112">
        <f t="shared" si="0"/>
        <v>-844457</v>
      </c>
      <c r="F24" s="113">
        <f t="shared" si="1"/>
        <v>0.9611444050040456</v>
      </c>
    </row>
    <row r="25" spans="1:6" s="44" customFormat="1" ht="18" customHeight="1">
      <c r="A25" s="109" t="s">
        <v>67</v>
      </c>
      <c r="B25" s="110" t="s">
        <v>68</v>
      </c>
      <c r="C25" s="111">
        <v>11933091</v>
      </c>
      <c r="D25" s="156">
        <v>12226328</v>
      </c>
      <c r="E25" s="112">
        <f t="shared" si="0"/>
        <v>293237</v>
      </c>
      <c r="F25" s="113">
        <f t="shared" si="1"/>
        <v>1.0245734319800293</v>
      </c>
    </row>
    <row r="26" spans="1:6" s="44" customFormat="1" ht="18" customHeight="1">
      <c r="A26" s="109" t="s">
        <v>69</v>
      </c>
      <c r="B26" s="110" t="s">
        <v>70</v>
      </c>
      <c r="C26" s="111">
        <v>856303</v>
      </c>
      <c r="D26" s="156">
        <v>636303</v>
      </c>
      <c r="E26" s="112">
        <f t="shared" si="0"/>
        <v>-220000</v>
      </c>
      <c r="F26" s="113">
        <f t="shared" si="1"/>
        <v>0.7430815961172622</v>
      </c>
    </row>
    <row r="27" spans="1:6" s="44" customFormat="1" ht="18" customHeight="1">
      <c r="A27" s="109" t="s">
        <v>71</v>
      </c>
      <c r="B27" s="117" t="s">
        <v>96</v>
      </c>
      <c r="C27" s="111">
        <v>-11566514</v>
      </c>
      <c r="D27" s="156">
        <v>-11926025</v>
      </c>
      <c r="E27" s="112">
        <f t="shared" si="0"/>
        <v>-359511</v>
      </c>
      <c r="F27" s="113">
        <f t="shared" si="1"/>
        <v>1.0310820528985656</v>
      </c>
    </row>
    <row r="28" spans="1:6" s="44" customFormat="1" ht="18" customHeight="1">
      <c r="A28" s="109" t="s">
        <v>72</v>
      </c>
      <c r="B28" s="117" t="s">
        <v>97</v>
      </c>
      <c r="C28" s="111">
        <v>-306222</v>
      </c>
      <c r="D28" s="156">
        <v>-282355</v>
      </c>
      <c r="E28" s="112">
        <f t="shared" si="0"/>
        <v>23867</v>
      </c>
      <c r="F28" s="113">
        <f t="shared" si="1"/>
        <v>0.9220598128155391</v>
      </c>
    </row>
    <row r="29" spans="1:6" s="44" customFormat="1" ht="18" customHeight="1">
      <c r="A29" s="109"/>
      <c r="B29" s="110"/>
      <c r="C29" s="114"/>
      <c r="D29" s="129"/>
      <c r="E29" s="115"/>
      <c r="F29" s="116"/>
    </row>
    <row r="30" spans="1:6" s="44" customFormat="1" ht="18" customHeight="1">
      <c r="A30" s="106" t="s">
        <v>73</v>
      </c>
      <c r="B30" s="107" t="s">
        <v>74</v>
      </c>
      <c r="C30" s="6">
        <f>SUM(C31:C35)</f>
        <v>34454955</v>
      </c>
      <c r="D30" s="234">
        <f>SUM(D31:D35)</f>
        <v>34267475</v>
      </c>
      <c r="E30" s="108">
        <f t="shared" si="0"/>
        <v>-187480</v>
      </c>
      <c r="F30" s="37">
        <f t="shared" si="1"/>
        <v>0.9945586926466745</v>
      </c>
    </row>
    <row r="31" spans="1:6" s="44" customFormat="1" ht="18" customHeight="1">
      <c r="A31" s="109" t="s">
        <v>75</v>
      </c>
      <c r="B31" s="110" t="s">
        <v>76</v>
      </c>
      <c r="C31" s="111">
        <v>1673481</v>
      </c>
      <c r="D31" s="156">
        <v>1668637</v>
      </c>
      <c r="E31" s="112">
        <f t="shared" si="0"/>
        <v>-4844</v>
      </c>
      <c r="F31" s="113">
        <f t="shared" si="1"/>
        <v>0.9971054347196054</v>
      </c>
    </row>
    <row r="32" spans="1:6" s="44" customFormat="1" ht="18" customHeight="1">
      <c r="A32" s="109" t="s">
        <v>77</v>
      </c>
      <c r="B32" s="110" t="s">
        <v>78</v>
      </c>
      <c r="C32" s="111">
        <v>2868070</v>
      </c>
      <c r="D32" s="156">
        <v>564080</v>
      </c>
      <c r="E32" s="112">
        <f t="shared" si="0"/>
        <v>-2303990</v>
      </c>
      <c r="F32" s="113">
        <f t="shared" si="1"/>
        <v>0.1966758133518359</v>
      </c>
    </row>
    <row r="33" spans="1:6" s="44" customFormat="1" ht="18" customHeight="1">
      <c r="A33" s="109" t="s">
        <v>79</v>
      </c>
      <c r="B33" s="110" t="s">
        <v>80</v>
      </c>
      <c r="C33" s="111">
        <v>2918818</v>
      </c>
      <c r="D33" s="235">
        <v>8605360</v>
      </c>
      <c r="E33" s="112">
        <f t="shared" si="0"/>
        <v>5686542</v>
      </c>
      <c r="F33" s="113">
        <f t="shared" si="1"/>
        <v>2.94823452507145</v>
      </c>
    </row>
    <row r="34" spans="1:6" s="44" customFormat="1" ht="18" customHeight="1">
      <c r="A34" s="109" t="s">
        <v>81</v>
      </c>
      <c r="B34" s="117" t="s">
        <v>82</v>
      </c>
      <c r="C34" s="111">
        <v>1123751</v>
      </c>
      <c r="D34" s="156">
        <v>921653</v>
      </c>
      <c r="E34" s="112">
        <f t="shared" si="0"/>
        <v>-202098</v>
      </c>
      <c r="F34" s="113">
        <f t="shared" si="1"/>
        <v>0.8201576683802728</v>
      </c>
    </row>
    <row r="35" spans="1:6" s="44" customFormat="1" ht="18" customHeight="1">
      <c r="A35" s="109" t="s">
        <v>83</v>
      </c>
      <c r="B35" s="110" t="s">
        <v>84</v>
      </c>
      <c r="C35" s="128">
        <v>25870835</v>
      </c>
      <c r="D35" s="157">
        <v>22507745</v>
      </c>
      <c r="E35" s="115">
        <f t="shared" si="0"/>
        <v>-3363090</v>
      </c>
      <c r="F35" s="116">
        <f t="shared" si="1"/>
        <v>0.8700045823801204</v>
      </c>
    </row>
    <row r="36" spans="1:6" s="44" customFormat="1" ht="18" customHeight="1">
      <c r="A36" s="109"/>
      <c r="B36" s="110"/>
      <c r="C36" s="114"/>
      <c r="D36" s="129"/>
      <c r="E36" s="115"/>
      <c r="F36" s="116"/>
    </row>
    <row r="37" spans="1:6" s="44" customFormat="1" ht="18" customHeight="1" thickBot="1">
      <c r="A37" s="130" t="s">
        <v>85</v>
      </c>
      <c r="B37" s="131" t="s">
        <v>60</v>
      </c>
      <c r="C37" s="132">
        <v>10396026</v>
      </c>
      <c r="D37" s="142">
        <v>7815150</v>
      </c>
      <c r="E37" s="133">
        <f t="shared" si="0"/>
        <v>-2580876</v>
      </c>
      <c r="F37" s="134">
        <f t="shared" si="1"/>
        <v>0.7517439837106987</v>
      </c>
    </row>
  </sheetData>
  <mergeCells count="2">
    <mergeCell ref="A1:F1"/>
    <mergeCell ref="E3:F3"/>
  </mergeCells>
  <printOptions/>
  <pageMargins left="0.89" right="0.51" top="1.3" bottom="1" header="0.77" footer="0.4921259845"/>
  <pageSetup horizontalDpi="600" verticalDpi="600" orientation="portrait" paperSize="9" r:id="rId1"/>
  <headerFooter alignWithMargins="0">
    <oddHeader>&amp;R&amp;"Arial CE,Tučné"&amp;11Príloha č.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0">
      <selection activeCell="C9" sqref="C9"/>
    </sheetView>
  </sheetViews>
  <sheetFormatPr defaultColWidth="9.00390625" defaultRowHeight="12.75"/>
  <cols>
    <col min="1" max="1" width="28.125" style="135" customWidth="1"/>
    <col min="2" max="2" width="9.75390625" style="135" customWidth="1"/>
    <col min="3" max="3" width="11.75390625" style="135" bestFit="1" customWidth="1"/>
    <col min="4" max="4" width="10.75390625" style="135" bestFit="1" customWidth="1"/>
    <col min="5" max="5" width="9.75390625" style="135" customWidth="1"/>
    <col min="6" max="7" width="11.75390625" style="135" bestFit="1" customWidth="1"/>
    <col min="8" max="8" width="9.75390625" style="135" customWidth="1"/>
    <col min="9" max="9" width="11.75390625" style="135" bestFit="1" customWidth="1"/>
    <col min="10" max="10" width="10.75390625" style="135" bestFit="1" customWidth="1"/>
    <col min="11" max="11" width="9.75390625" style="135" customWidth="1"/>
    <col min="12" max="13" width="11.75390625" style="135" bestFit="1" customWidth="1"/>
    <col min="14" max="14" width="13.375" style="135" bestFit="1" customWidth="1"/>
    <col min="15" max="21" width="9.75390625" style="135" customWidth="1"/>
    <col min="22" max="16384" width="9.125" style="135" customWidth="1"/>
  </cols>
  <sheetData>
    <row r="1" spans="1:14" ht="20.25">
      <c r="A1" s="248" t="s">
        <v>130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7" ht="25.5" customHeight="1" thickBo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 t="s">
        <v>131</v>
      </c>
      <c r="O2" s="136"/>
      <c r="P2" s="136"/>
      <c r="Q2" s="136"/>
    </row>
    <row r="3" spans="1:14" ht="19.5" customHeight="1" thickBot="1">
      <c r="A3" s="189" t="s">
        <v>102</v>
      </c>
      <c r="B3" s="190" t="s">
        <v>109</v>
      </c>
      <c r="C3" s="191" t="s">
        <v>110</v>
      </c>
      <c r="D3" s="191" t="s">
        <v>111</v>
      </c>
      <c r="E3" s="191" t="s">
        <v>112</v>
      </c>
      <c r="F3" s="191" t="s">
        <v>113</v>
      </c>
      <c r="G3" s="192" t="s">
        <v>114</v>
      </c>
      <c r="H3" s="192" t="s">
        <v>115</v>
      </c>
      <c r="I3" s="192" t="s">
        <v>116</v>
      </c>
      <c r="J3" s="192" t="s">
        <v>117</v>
      </c>
      <c r="K3" s="192" t="s">
        <v>118</v>
      </c>
      <c r="L3" s="192" t="s">
        <v>119</v>
      </c>
      <c r="M3" s="192" t="s">
        <v>120</v>
      </c>
      <c r="N3" s="168" t="s">
        <v>103</v>
      </c>
    </row>
    <row r="4" spans="1:14" ht="21" customHeight="1">
      <c r="A4" s="210" t="s">
        <v>121</v>
      </c>
      <c r="B4" s="204">
        <v>0</v>
      </c>
      <c r="C4" s="169">
        <v>0</v>
      </c>
      <c r="D4" s="169">
        <v>0</v>
      </c>
      <c r="E4" s="169">
        <v>0</v>
      </c>
      <c r="F4" s="169">
        <v>627808000</v>
      </c>
      <c r="G4" s="169">
        <v>0</v>
      </c>
      <c r="H4" s="169">
        <v>0</v>
      </c>
      <c r="I4" s="169">
        <v>0</v>
      </c>
      <c r="J4" s="169">
        <v>0</v>
      </c>
      <c r="K4" s="169">
        <v>0</v>
      </c>
      <c r="L4" s="169">
        <v>0</v>
      </c>
      <c r="M4" s="170">
        <v>0</v>
      </c>
      <c r="N4" s="171">
        <f>SUM(B4:M4)</f>
        <v>627808000</v>
      </c>
    </row>
    <row r="5" spans="1:14" ht="21" customHeight="1">
      <c r="A5" s="211" t="s">
        <v>106</v>
      </c>
      <c r="B5" s="205">
        <v>0</v>
      </c>
      <c r="C5" s="172">
        <v>25262505</v>
      </c>
      <c r="D5" s="172">
        <v>0</v>
      </c>
      <c r="E5" s="172">
        <v>0</v>
      </c>
      <c r="F5" s="172">
        <v>16921267.51</v>
      </c>
      <c r="G5" s="172">
        <v>0</v>
      </c>
      <c r="H5" s="172">
        <v>0</v>
      </c>
      <c r="I5" s="172">
        <v>17486888.19</v>
      </c>
      <c r="J5" s="172">
        <v>0</v>
      </c>
      <c r="K5" s="172">
        <v>0</v>
      </c>
      <c r="L5" s="172">
        <v>17230412.2</v>
      </c>
      <c r="M5" s="173">
        <v>0</v>
      </c>
      <c r="N5" s="171">
        <f aca="true" t="shared" si="0" ref="N5:N10">SUM(B5:M5)</f>
        <v>76901072.9</v>
      </c>
    </row>
    <row r="6" spans="1:14" ht="21" customHeight="1">
      <c r="A6" s="210" t="s">
        <v>122</v>
      </c>
      <c r="B6" s="205">
        <v>0</v>
      </c>
      <c r="C6" s="172">
        <v>0</v>
      </c>
      <c r="D6" s="172">
        <v>23150000</v>
      </c>
      <c r="E6" s="172">
        <v>0</v>
      </c>
      <c r="F6" s="172">
        <v>0</v>
      </c>
      <c r="G6" s="172">
        <v>18530555.55</v>
      </c>
      <c r="H6" s="172">
        <v>0</v>
      </c>
      <c r="I6" s="172">
        <v>0</v>
      </c>
      <c r="J6" s="172">
        <v>15793333.33</v>
      </c>
      <c r="K6" s="172">
        <v>0</v>
      </c>
      <c r="L6" s="172">
        <v>0</v>
      </c>
      <c r="M6" s="173">
        <v>17946666.66</v>
      </c>
      <c r="N6" s="171">
        <f t="shared" si="0"/>
        <v>75420555.53999999</v>
      </c>
    </row>
    <row r="7" spans="1:14" ht="21" customHeight="1">
      <c r="A7" s="210" t="s">
        <v>123</v>
      </c>
      <c r="B7" s="205">
        <v>0</v>
      </c>
      <c r="C7" s="172">
        <v>0</v>
      </c>
      <c r="D7" s="172">
        <v>0</v>
      </c>
      <c r="E7" s="172">
        <v>0</v>
      </c>
      <c r="F7" s="172">
        <v>0</v>
      </c>
      <c r="G7" s="172">
        <v>295805987.88</v>
      </c>
      <c r="H7" s="172">
        <v>0</v>
      </c>
      <c r="I7" s="172">
        <v>0</v>
      </c>
      <c r="J7" s="172">
        <v>0</v>
      </c>
      <c r="K7" s="172">
        <v>0</v>
      </c>
      <c r="L7" s="172">
        <v>0</v>
      </c>
      <c r="M7" s="173">
        <v>75512812.12</v>
      </c>
      <c r="N7" s="171">
        <f t="shared" si="0"/>
        <v>371318800</v>
      </c>
    </row>
    <row r="8" spans="1:14" ht="21" customHeight="1">
      <c r="A8" s="212" t="s">
        <v>104</v>
      </c>
      <c r="B8" s="205">
        <v>0</v>
      </c>
      <c r="C8" s="172">
        <v>0</v>
      </c>
      <c r="D8" s="172">
        <v>20687333.33</v>
      </c>
      <c r="E8" s="172">
        <v>0</v>
      </c>
      <c r="F8" s="172">
        <v>0</v>
      </c>
      <c r="G8" s="172">
        <v>14201833.33</v>
      </c>
      <c r="H8" s="172">
        <v>0</v>
      </c>
      <c r="I8" s="172">
        <v>0</v>
      </c>
      <c r="J8" s="172">
        <v>17173333.33</v>
      </c>
      <c r="K8" s="172">
        <v>0</v>
      </c>
      <c r="L8" s="172">
        <v>0</v>
      </c>
      <c r="M8" s="173">
        <v>17039750</v>
      </c>
      <c r="N8" s="171">
        <f t="shared" si="0"/>
        <v>69102249.99</v>
      </c>
    </row>
    <row r="9" spans="1:14" ht="21" customHeight="1" thickBot="1">
      <c r="A9" s="213" t="s">
        <v>124</v>
      </c>
      <c r="B9" s="206">
        <v>0</v>
      </c>
      <c r="C9" s="174">
        <v>0</v>
      </c>
      <c r="D9" s="174">
        <v>15862500</v>
      </c>
      <c r="E9" s="174">
        <v>0</v>
      </c>
      <c r="F9" s="174">
        <v>0</v>
      </c>
      <c r="G9" s="174">
        <v>10043333.33</v>
      </c>
      <c r="H9" s="174">
        <v>0</v>
      </c>
      <c r="I9" s="174">
        <v>12095416.67</v>
      </c>
      <c r="J9" s="174">
        <v>0</v>
      </c>
      <c r="K9" s="174">
        <v>0</v>
      </c>
      <c r="L9" s="174">
        <v>12261744.44</v>
      </c>
      <c r="M9" s="175">
        <v>0</v>
      </c>
      <c r="N9" s="176">
        <f t="shared" si="0"/>
        <v>50262994.44</v>
      </c>
    </row>
    <row r="10" spans="1:14" s="197" customFormat="1" ht="21" customHeight="1" thickBot="1">
      <c r="A10" s="193" t="s">
        <v>125</v>
      </c>
      <c r="B10" s="207">
        <f>SUM(B4:B9)</f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5">
        <v>0</v>
      </c>
      <c r="N10" s="196">
        <f t="shared" si="0"/>
        <v>0</v>
      </c>
    </row>
    <row r="11" spans="1:14" s="197" customFormat="1" ht="21" customHeight="1" thickBot="1">
      <c r="A11" s="198" t="s">
        <v>126</v>
      </c>
      <c r="B11" s="208">
        <v>0</v>
      </c>
      <c r="C11" s="199">
        <f>SUM(C4:C9)</f>
        <v>25262505</v>
      </c>
      <c r="D11" s="199">
        <f>SUM(D4:D10)</f>
        <v>59699833.33</v>
      </c>
      <c r="E11" s="199">
        <f>SUM(E4:E10)</f>
        <v>0</v>
      </c>
      <c r="F11" s="199">
        <f>SUM(F4:F10)</f>
        <v>644729267.51</v>
      </c>
      <c r="G11" s="199">
        <f aca="true" t="shared" si="1" ref="G11:M11">SUM(G5:G10)</f>
        <v>338581710.09</v>
      </c>
      <c r="H11" s="199">
        <f t="shared" si="1"/>
        <v>0</v>
      </c>
      <c r="I11" s="199">
        <f t="shared" si="1"/>
        <v>29582304.86</v>
      </c>
      <c r="J11" s="199">
        <f t="shared" si="1"/>
        <v>32966666.659999996</v>
      </c>
      <c r="K11" s="199">
        <f t="shared" si="1"/>
        <v>0</v>
      </c>
      <c r="L11" s="199">
        <f t="shared" si="1"/>
        <v>29492156.64</v>
      </c>
      <c r="M11" s="199">
        <f t="shared" si="1"/>
        <v>110499228.78</v>
      </c>
      <c r="N11" s="200">
        <f>SUM(B11:M11)</f>
        <v>1270813672.8700001</v>
      </c>
    </row>
    <row r="12" spans="1:14" s="197" customFormat="1" ht="21" customHeight="1" thickBot="1">
      <c r="A12" s="214" t="s">
        <v>127</v>
      </c>
      <c r="B12" s="209">
        <f>B10+B11</f>
        <v>0</v>
      </c>
      <c r="C12" s="201">
        <f aca="true" t="shared" si="2" ref="C12:M12">C10+C11</f>
        <v>25262505</v>
      </c>
      <c r="D12" s="201">
        <f t="shared" si="2"/>
        <v>59699833.33</v>
      </c>
      <c r="E12" s="201">
        <f t="shared" si="2"/>
        <v>0</v>
      </c>
      <c r="F12" s="201">
        <f t="shared" si="2"/>
        <v>644729267.51</v>
      </c>
      <c r="G12" s="201">
        <f t="shared" si="2"/>
        <v>338581710.09</v>
      </c>
      <c r="H12" s="201">
        <f t="shared" si="2"/>
        <v>0</v>
      </c>
      <c r="I12" s="201">
        <f t="shared" si="2"/>
        <v>29582304.86</v>
      </c>
      <c r="J12" s="201">
        <f t="shared" si="2"/>
        <v>32966666.659999996</v>
      </c>
      <c r="K12" s="201">
        <f t="shared" si="2"/>
        <v>0</v>
      </c>
      <c r="L12" s="201">
        <f t="shared" si="2"/>
        <v>29492156.64</v>
      </c>
      <c r="M12" s="202">
        <f t="shared" si="2"/>
        <v>110499228.78</v>
      </c>
      <c r="N12" s="203">
        <f>N10+N11</f>
        <v>1270813672.8700001</v>
      </c>
    </row>
    <row r="13" spans="1:14" ht="21" customHeight="1">
      <c r="A13" s="144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6"/>
    </row>
    <row r="14" spans="1:14" ht="21" customHeight="1" thickBot="1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</row>
    <row r="15" spans="1:14" ht="21" customHeight="1" thickBot="1">
      <c r="A15" s="148" t="s">
        <v>105</v>
      </c>
      <c r="B15" s="190" t="s">
        <v>109</v>
      </c>
      <c r="C15" s="191" t="s">
        <v>110</v>
      </c>
      <c r="D15" s="191" t="s">
        <v>111</v>
      </c>
      <c r="E15" s="191" t="s">
        <v>112</v>
      </c>
      <c r="F15" s="191" t="s">
        <v>113</v>
      </c>
      <c r="G15" s="192" t="s">
        <v>114</v>
      </c>
      <c r="H15" s="192" t="s">
        <v>115</v>
      </c>
      <c r="I15" s="192" t="s">
        <v>116</v>
      </c>
      <c r="J15" s="192" t="s">
        <v>117</v>
      </c>
      <c r="K15" s="192" t="s">
        <v>118</v>
      </c>
      <c r="L15" s="192" t="s">
        <v>119</v>
      </c>
      <c r="M15" s="192" t="s">
        <v>120</v>
      </c>
      <c r="N15" s="149" t="s">
        <v>103</v>
      </c>
    </row>
    <row r="16" spans="1:14" ht="21" customHeight="1">
      <c r="A16" s="218" t="s">
        <v>104</v>
      </c>
      <c r="B16" s="215">
        <v>0</v>
      </c>
      <c r="C16" s="177">
        <v>0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8">
        <v>0</v>
      </c>
      <c r="J16" s="177">
        <v>0</v>
      </c>
      <c r="K16" s="177">
        <v>0</v>
      </c>
      <c r="L16" s="179">
        <v>0</v>
      </c>
      <c r="M16" s="178">
        <v>58000000</v>
      </c>
      <c r="N16" s="180">
        <f>SUM(B16:M16)</f>
        <v>58000000</v>
      </c>
    </row>
    <row r="17" spans="1:14" ht="21" customHeight="1">
      <c r="A17" s="219" t="s">
        <v>124</v>
      </c>
      <c r="B17" s="216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2">
        <v>52000000</v>
      </c>
      <c r="J17" s="181">
        <v>0</v>
      </c>
      <c r="K17" s="181">
        <v>0</v>
      </c>
      <c r="L17" s="183">
        <v>52000000</v>
      </c>
      <c r="M17" s="182">
        <v>0</v>
      </c>
      <c r="N17" s="184">
        <f>SUM(B17:M17)</f>
        <v>104000000</v>
      </c>
    </row>
    <row r="18" spans="1:14" ht="21" customHeight="1" thickBot="1">
      <c r="A18" s="220" t="s">
        <v>106</v>
      </c>
      <c r="B18" s="217">
        <v>0</v>
      </c>
      <c r="C18" s="186">
        <v>75031638</v>
      </c>
      <c r="D18" s="185">
        <v>0</v>
      </c>
      <c r="E18" s="185">
        <v>0</v>
      </c>
      <c r="F18" s="186">
        <v>75031638</v>
      </c>
      <c r="G18" s="185">
        <v>0</v>
      </c>
      <c r="H18" s="185">
        <v>0</v>
      </c>
      <c r="I18" s="185">
        <f>75031638</f>
        <v>75031638</v>
      </c>
      <c r="J18" s="185">
        <v>0</v>
      </c>
      <c r="K18" s="185">
        <v>0</v>
      </c>
      <c r="L18" s="186">
        <f>75031638</f>
        <v>75031638</v>
      </c>
      <c r="M18" s="187">
        <v>0</v>
      </c>
      <c r="N18" s="188">
        <f>SUM(B18:M18)</f>
        <v>300126552</v>
      </c>
    </row>
    <row r="19" spans="1:14" s="197" customFormat="1" ht="21" customHeight="1" thickBot="1">
      <c r="A19" s="193" t="s">
        <v>125</v>
      </c>
      <c r="B19" s="207">
        <v>0</v>
      </c>
      <c r="C19" s="194">
        <v>0</v>
      </c>
      <c r="D19" s="194">
        <v>0</v>
      </c>
      <c r="E19" s="194">
        <v>0</v>
      </c>
      <c r="F19" s="194">
        <v>0</v>
      </c>
      <c r="G19" s="194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221">
        <f>SUM(B19:M19)</f>
        <v>0</v>
      </c>
    </row>
    <row r="20" spans="1:14" s="197" customFormat="1" ht="21" customHeight="1" thickBot="1">
      <c r="A20" s="222" t="s">
        <v>126</v>
      </c>
      <c r="B20" s="223">
        <f>B18</f>
        <v>0</v>
      </c>
      <c r="C20" s="224">
        <f aca="true" t="shared" si="3" ref="C20:K20">C18</f>
        <v>75031638</v>
      </c>
      <c r="D20" s="224">
        <f t="shared" si="3"/>
        <v>0</v>
      </c>
      <c r="E20" s="224">
        <f t="shared" si="3"/>
        <v>0</v>
      </c>
      <c r="F20" s="224">
        <f t="shared" si="3"/>
        <v>75031638</v>
      </c>
      <c r="G20" s="224">
        <f t="shared" si="3"/>
        <v>0</v>
      </c>
      <c r="H20" s="224">
        <f t="shared" si="3"/>
        <v>0</v>
      </c>
      <c r="I20" s="224">
        <f>I18+I17+I16</f>
        <v>127031638</v>
      </c>
      <c r="J20" s="224">
        <f t="shared" si="3"/>
        <v>0</v>
      </c>
      <c r="K20" s="224">
        <f t="shared" si="3"/>
        <v>0</v>
      </c>
      <c r="L20" s="224">
        <f>L18+L17+L16</f>
        <v>127031638</v>
      </c>
      <c r="M20" s="224">
        <f>M16</f>
        <v>58000000</v>
      </c>
      <c r="N20" s="195">
        <f>SUM(B20:M20)</f>
        <v>462126552</v>
      </c>
    </row>
    <row r="21" spans="1:14" s="197" customFormat="1" ht="21" customHeight="1" thickBot="1">
      <c r="A21" s="225" t="s">
        <v>128</v>
      </c>
      <c r="B21" s="226">
        <f>B19+B20</f>
        <v>0</v>
      </c>
      <c r="C21" s="227">
        <f aca="true" t="shared" si="4" ref="C21:M21">C19+C20</f>
        <v>75031638</v>
      </c>
      <c r="D21" s="227">
        <f t="shared" si="4"/>
        <v>0</v>
      </c>
      <c r="E21" s="227">
        <f t="shared" si="4"/>
        <v>0</v>
      </c>
      <c r="F21" s="227">
        <f t="shared" si="4"/>
        <v>75031638</v>
      </c>
      <c r="G21" s="227">
        <f t="shared" si="4"/>
        <v>0</v>
      </c>
      <c r="H21" s="227">
        <f t="shared" si="4"/>
        <v>0</v>
      </c>
      <c r="I21" s="227">
        <f t="shared" si="4"/>
        <v>127031638</v>
      </c>
      <c r="J21" s="227">
        <f t="shared" si="4"/>
        <v>0</v>
      </c>
      <c r="K21" s="227">
        <f t="shared" si="4"/>
        <v>0</v>
      </c>
      <c r="L21" s="227">
        <f t="shared" si="4"/>
        <v>127031638</v>
      </c>
      <c r="M21" s="227">
        <f t="shared" si="4"/>
        <v>58000000</v>
      </c>
      <c r="N21" s="228">
        <f>N19+N20</f>
        <v>462126552</v>
      </c>
    </row>
    <row r="22" spans="1:14" ht="21" customHeight="1">
      <c r="A22" s="150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</row>
    <row r="23" spans="1:14" ht="21" customHeight="1" thickBot="1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</row>
    <row r="24" spans="1:14" ht="21" customHeight="1" thickBot="1">
      <c r="A24" s="148" t="s">
        <v>107</v>
      </c>
      <c r="B24" s="190" t="s">
        <v>109</v>
      </c>
      <c r="C24" s="191" t="s">
        <v>110</v>
      </c>
      <c r="D24" s="191" t="s">
        <v>111</v>
      </c>
      <c r="E24" s="191" t="s">
        <v>112</v>
      </c>
      <c r="F24" s="191" t="s">
        <v>113</v>
      </c>
      <c r="G24" s="192" t="s">
        <v>114</v>
      </c>
      <c r="H24" s="192" t="s">
        <v>115</v>
      </c>
      <c r="I24" s="192" t="s">
        <v>116</v>
      </c>
      <c r="J24" s="192" t="s">
        <v>117</v>
      </c>
      <c r="K24" s="192" t="s">
        <v>118</v>
      </c>
      <c r="L24" s="192" t="s">
        <v>119</v>
      </c>
      <c r="M24" s="192" t="s">
        <v>120</v>
      </c>
      <c r="N24" s="149" t="s">
        <v>103</v>
      </c>
    </row>
    <row r="25" spans="1:15" s="197" customFormat="1" ht="21" customHeight="1" thickBot="1">
      <c r="A25" s="193" t="s">
        <v>125</v>
      </c>
      <c r="B25" s="207">
        <f>B19+B10</f>
        <v>0</v>
      </c>
      <c r="C25" s="194">
        <f aca="true" t="shared" si="5" ref="C25:N25">C19+C10</f>
        <v>0</v>
      </c>
      <c r="D25" s="194">
        <f t="shared" si="5"/>
        <v>0</v>
      </c>
      <c r="E25" s="194">
        <f t="shared" si="5"/>
        <v>0</v>
      </c>
      <c r="F25" s="194">
        <f t="shared" si="5"/>
        <v>0</v>
      </c>
      <c r="G25" s="194">
        <f t="shared" si="5"/>
        <v>0</v>
      </c>
      <c r="H25" s="194">
        <f t="shared" si="5"/>
        <v>0</v>
      </c>
      <c r="I25" s="194">
        <f t="shared" si="5"/>
        <v>0</v>
      </c>
      <c r="J25" s="194">
        <f t="shared" si="5"/>
        <v>0</v>
      </c>
      <c r="K25" s="194">
        <f t="shared" si="5"/>
        <v>0</v>
      </c>
      <c r="L25" s="194">
        <f t="shared" si="5"/>
        <v>0</v>
      </c>
      <c r="M25" s="194">
        <f t="shared" si="5"/>
        <v>0</v>
      </c>
      <c r="N25" s="221">
        <f t="shared" si="5"/>
        <v>0</v>
      </c>
      <c r="O25" s="229"/>
    </row>
    <row r="26" spans="1:15" s="197" customFormat="1" ht="21" customHeight="1" thickBot="1">
      <c r="A26" s="222" t="s">
        <v>126</v>
      </c>
      <c r="B26" s="223">
        <f>B11+B20</f>
        <v>0</v>
      </c>
      <c r="C26" s="224">
        <f aca="true" t="shared" si="6" ref="C26:M26">C11+C20</f>
        <v>100294143</v>
      </c>
      <c r="D26" s="224">
        <f t="shared" si="6"/>
        <v>59699833.33</v>
      </c>
      <c r="E26" s="224">
        <f t="shared" si="6"/>
        <v>0</v>
      </c>
      <c r="F26" s="224">
        <f t="shared" si="6"/>
        <v>719760905.51</v>
      </c>
      <c r="G26" s="224">
        <f t="shared" si="6"/>
        <v>338581710.09</v>
      </c>
      <c r="H26" s="224">
        <f t="shared" si="6"/>
        <v>0</v>
      </c>
      <c r="I26" s="224">
        <f t="shared" si="6"/>
        <v>156613942.86</v>
      </c>
      <c r="J26" s="224">
        <f t="shared" si="6"/>
        <v>32966666.659999996</v>
      </c>
      <c r="K26" s="224">
        <f t="shared" si="6"/>
        <v>0</v>
      </c>
      <c r="L26" s="224">
        <f t="shared" si="6"/>
        <v>156523794.64</v>
      </c>
      <c r="M26" s="224">
        <f t="shared" si="6"/>
        <v>168499228.78</v>
      </c>
      <c r="N26" s="195">
        <f>SUM(B26:M26)</f>
        <v>1732940224.8700001</v>
      </c>
      <c r="O26" s="229"/>
    </row>
    <row r="27" spans="1:15" s="197" customFormat="1" ht="21" customHeight="1" thickBot="1">
      <c r="A27" s="225" t="s">
        <v>129</v>
      </c>
      <c r="B27" s="230">
        <f>B25+B26</f>
        <v>0</v>
      </c>
      <c r="C27" s="231">
        <f aca="true" t="shared" si="7" ref="C27:M27">C25+C26</f>
        <v>100294143</v>
      </c>
      <c r="D27" s="231">
        <f t="shared" si="7"/>
        <v>59699833.33</v>
      </c>
      <c r="E27" s="231">
        <f t="shared" si="7"/>
        <v>0</v>
      </c>
      <c r="F27" s="231">
        <f t="shared" si="7"/>
        <v>719760905.51</v>
      </c>
      <c r="G27" s="231">
        <f t="shared" si="7"/>
        <v>338581710.09</v>
      </c>
      <c r="H27" s="231">
        <f t="shared" si="7"/>
        <v>0</v>
      </c>
      <c r="I27" s="231">
        <f t="shared" si="7"/>
        <v>156613942.86</v>
      </c>
      <c r="J27" s="231">
        <f t="shared" si="7"/>
        <v>32966666.659999996</v>
      </c>
      <c r="K27" s="231">
        <f t="shared" si="7"/>
        <v>0</v>
      </c>
      <c r="L27" s="231">
        <f t="shared" si="7"/>
        <v>156523794.64</v>
      </c>
      <c r="M27" s="231">
        <f t="shared" si="7"/>
        <v>168499228.78</v>
      </c>
      <c r="N27" s="228">
        <f>N25+N26</f>
        <v>1732940224.8700001</v>
      </c>
      <c r="O27" s="229"/>
    </row>
    <row r="28" spans="1:14" ht="21" customHeight="1">
      <c r="A28" s="152"/>
      <c r="B28" s="152"/>
      <c r="C28" s="147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</row>
    <row r="29" spans="1:14" ht="21" customHeight="1">
      <c r="A29" s="152"/>
      <c r="B29" s="152"/>
      <c r="C29" s="147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</row>
    <row r="30" spans="1:14" ht="21" customHeight="1">
      <c r="A30" s="154"/>
      <c r="B30" s="152"/>
      <c r="C30" s="147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</row>
  </sheetData>
  <mergeCells count="1">
    <mergeCell ref="A1:N1"/>
  </mergeCells>
  <printOptions/>
  <pageMargins left="0.68" right="0.51" top="0.8267716535433072" bottom="0.984251968503937" header="0.5" footer="0.5118110236220472"/>
  <pageSetup horizontalDpi="600" verticalDpi="600" orientation="landscape" paperSize="9" scale="78" r:id="rId1"/>
  <headerFooter alignWithMargins="0">
    <oddHeader>&amp;R&amp;"Arial CE,tučné"&amp;12Príloha č.4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 ŽSR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Vyhodnotenie kontrolného mechanizmu...</dc:title>
  <dc:subject>Príloha 1a 2 3 4</dc:subject>
  <dc:creator>Kukucka</dc:creator>
  <cp:keywords/>
  <dc:description/>
  <cp:lastModifiedBy>ondrasova</cp:lastModifiedBy>
  <cp:lastPrinted>2006-05-23T13:07:19Z</cp:lastPrinted>
  <dcterms:created xsi:type="dcterms:W3CDTF">2003-07-31T06:31:52Z</dcterms:created>
  <dcterms:modified xsi:type="dcterms:W3CDTF">2006-05-26T19:09:13Z</dcterms:modified>
  <cp:category>PVM</cp:category>
  <cp:version/>
  <cp:contentType/>
  <cp:contentStatus/>
</cp:coreProperties>
</file>