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30" activeTab="0"/>
  </bookViews>
  <sheets>
    <sheet name="bilancia 98,99,2000,01" sheetId="1" r:id="rId1"/>
  </sheets>
  <definedNames/>
  <calcPr fullCalcOnLoad="1"/>
</workbook>
</file>

<file path=xl/sharedStrings.xml><?xml version="1.0" encoding="utf-8"?>
<sst xmlns="http://schemas.openxmlformats.org/spreadsheetml/2006/main" count="208" uniqueCount="79">
  <si>
    <t>Vývoj príjmov a výdavkov zdravotných poisťovní  a ich celková bilancia od roku 1998 až 2000 a I.-III. štvrťrok 2001 v tis. Sk</t>
  </si>
  <si>
    <t xml:space="preserve">     Príloha č.2a</t>
  </si>
  <si>
    <t xml:space="preserve">     Príloha č.2b</t>
  </si>
  <si>
    <t xml:space="preserve">     Príloha č.2c</t>
  </si>
  <si>
    <t xml:space="preserve">     Príloha č.2d</t>
  </si>
  <si>
    <t xml:space="preserve">     Príloha č.2e</t>
  </si>
  <si>
    <t>Príloha č.2</t>
  </si>
  <si>
    <t>VšZP</t>
  </si>
  <si>
    <t>SZP</t>
  </si>
  <si>
    <t>Apollo</t>
  </si>
  <si>
    <t>Dôvera</t>
  </si>
  <si>
    <t>Sidéria-Istota</t>
  </si>
  <si>
    <t>ZP Perspektíva</t>
  </si>
  <si>
    <t xml:space="preserve">Spolu za ZP  </t>
  </si>
  <si>
    <t>skutočnosť r.1998</t>
  </si>
  <si>
    <t>index 99/98</t>
  </si>
  <si>
    <t>skutočnosť r.1999</t>
  </si>
  <si>
    <t>index 2000/99</t>
  </si>
  <si>
    <t>skutočnosť r.2000</t>
  </si>
  <si>
    <t>skutoč.I.-III.Q.2001</t>
  </si>
  <si>
    <t>spolu r.98+r.99+r2000+I.-III.Q.2001</t>
  </si>
  <si>
    <t>Príjmy celkom bez NFV, úverov</t>
  </si>
  <si>
    <t>návratná výpomoc zo ŠR</t>
  </si>
  <si>
    <t xml:space="preserve">pôžičky a úvery </t>
  </si>
  <si>
    <t>I.Príjmy bežného roka</t>
  </si>
  <si>
    <t>A. Príjmy bež.roka bez NFV, úverov,</t>
  </si>
  <si>
    <t>v tom :</t>
  </si>
  <si>
    <t>výber poistného (§ 10 ods. 2,3,4,5)</t>
  </si>
  <si>
    <t>príspevky zo ŠR (§48,ods.1,pís.b)</t>
  </si>
  <si>
    <t>(poistné zo ŠR)</t>
  </si>
  <si>
    <t>( poistné z NÚP)</t>
  </si>
  <si>
    <t>výsledok prerozdeľovania (+ -)</t>
  </si>
  <si>
    <t xml:space="preserve">  - zahraničné</t>
  </si>
  <si>
    <t xml:space="preserve">iné príjmy </t>
  </si>
  <si>
    <t xml:space="preserve"> - príjmy nepatriace poisťovni, z toho:</t>
  </si>
  <si>
    <t xml:space="preserve">   - poistné a poplatky z omeškania za rok 1993</t>
  </si>
  <si>
    <t xml:space="preserve"> - príjmy z poplatku z omeškania</t>
  </si>
  <si>
    <t xml:space="preserve"> ostatné príjmy z výnosov privatizácie</t>
  </si>
  <si>
    <t xml:space="preserve"> vzájomné vyrovn.so SP</t>
  </si>
  <si>
    <t>II. prevod z minulých období</t>
  </si>
  <si>
    <t>Pohľadávky celkom, v tom:</t>
  </si>
  <si>
    <t>x</t>
  </si>
  <si>
    <t>na poistnom</t>
  </si>
  <si>
    <t>poskytnuté nevyúčtované preddavky</t>
  </si>
  <si>
    <t>voči osobitnému účtu</t>
  </si>
  <si>
    <t>ostatné</t>
  </si>
  <si>
    <t xml:space="preserve">pokuty , penále </t>
  </si>
  <si>
    <t>VÝDAVKY CELKOM bez NFV, úverov</t>
  </si>
  <si>
    <t>VÝDAVKY CELKOM bez SF</t>
  </si>
  <si>
    <t>v tom:</t>
  </si>
  <si>
    <t>Základný fond</t>
  </si>
  <si>
    <t xml:space="preserve">Rezervný fond </t>
  </si>
  <si>
    <t>Správny fond,</t>
  </si>
  <si>
    <t xml:space="preserve">Účelový fond </t>
  </si>
  <si>
    <t xml:space="preserve">Ostatné </t>
  </si>
  <si>
    <t xml:space="preserve">   - nepeňažný výdavok- vzáj.vyr.so SP</t>
  </si>
  <si>
    <t>Záväzky celkom, v tom:</t>
  </si>
  <si>
    <t>medziročný nárast</t>
  </si>
  <si>
    <t>lieky( Rp)</t>
  </si>
  <si>
    <t>zdrav. potreby a zdrav. pomôcky</t>
  </si>
  <si>
    <t>výkony zdravotnej starostlivosti , v tom:</t>
  </si>
  <si>
    <t>voči osobitnému účtu ( po prerozdelení)</t>
  </si>
  <si>
    <t>ostatné z toho:</t>
  </si>
  <si>
    <t xml:space="preserve">  - návratná fin. výpomoc zo ŠR</t>
  </si>
  <si>
    <t xml:space="preserve">  - ostatné( pôžičky,úvery)</t>
  </si>
  <si>
    <t>celková úspešnosť výberu poist.(od 1.1.99)</t>
  </si>
  <si>
    <t>xi</t>
  </si>
  <si>
    <t>Stav na bank.účte na konci obdobia ( III.-IV.)</t>
  </si>
  <si>
    <t>Bilancia bežného roka bez úverov a NFV,</t>
  </si>
  <si>
    <t>Rozdiel príjmov a výdavkov (I.-IV)</t>
  </si>
  <si>
    <t xml:space="preserve">Bilancia bežného roka bez úverov a dotácií </t>
  </si>
  <si>
    <t>Celková bilancia príjmy-(výdavky+záväzkybez NFV)</t>
  </si>
  <si>
    <t>priemerný počet poistencov</t>
  </si>
  <si>
    <t>priemerný počet pracovníkov</t>
  </si>
  <si>
    <t>Bilancia bežného roka bez úverov a výnosov z priv,NFV,</t>
  </si>
  <si>
    <t>príjmy-výdavky -záväzky</t>
  </si>
  <si>
    <t>Zdroj: výkazy zdravotných poisťovní</t>
  </si>
  <si>
    <r>
      <t>III.</t>
    </r>
    <r>
      <rPr>
        <b/>
        <i/>
        <sz val="8"/>
        <rFont val="Arial CE"/>
        <family val="2"/>
      </rPr>
      <t xml:space="preserve"> Príjmy celkom( I.+II.)</t>
    </r>
  </si>
  <si>
    <r>
      <t>IV.</t>
    </r>
    <r>
      <rPr>
        <b/>
        <i/>
        <sz val="8"/>
        <rFont val="Arial CE"/>
        <family val="2"/>
      </rPr>
      <t xml:space="preserve"> VÝDAVKY CELKOM</t>
    </r>
  </si>
</sst>
</file>

<file path=xl/styles.xml><?xml version="1.0" encoding="utf-8"?>
<styleSheet xmlns="http://schemas.openxmlformats.org/spreadsheetml/2006/main">
  <numFmts count="4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#,##0.000"/>
    <numFmt numFmtId="170" formatCode="&quot;Ł&quot;#,##0;\-&quot;Ł&quot;#,##0"/>
    <numFmt numFmtId="171" formatCode="&quot;Ł&quot;#,##0;[Red]\-&quot;Ł&quot;#,##0"/>
    <numFmt numFmtId="172" formatCode="&quot;Ł&quot;#,##0.00;\-&quot;Ł&quot;#,##0.00"/>
    <numFmt numFmtId="173" formatCode="&quot;Ł&quot;#,##0.00;[Red]\-&quot;Ł&quot;#,##0.00"/>
    <numFmt numFmtId="174" formatCode="_-&quot;Ł&quot;* #,##0_-;\-&quot;Ł&quot;* #,##0_-;_-&quot;Ł&quot;* &quot;-&quot;_-;_-@_-"/>
    <numFmt numFmtId="175" formatCode="_-* #,##0_-;\-* #,##0_-;_-* &quot;-&quot;_-;_-@_-"/>
    <numFmt numFmtId="176" formatCode="_-&quot;Ł&quot;* #,##0.00_-;\-&quot;Ł&quot;* #,##0.00_-;_-&quot;Ł&quot;* &quot;-&quot;??_-;_-@_-"/>
    <numFmt numFmtId="177" formatCode="_-* #,##0.00_-;\-* #,##0.00_-;_-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_-* #,##0.0\ &quot;Kč&quot;_-;\-* #,##0.0\ &quot;Kč&quot;_-;_-* &quot;-&quot;??\ &quot;Kč&quot;_-;_-@_-"/>
    <numFmt numFmtId="187" formatCode="_-* #,##0\ &quot;Kč&quot;_-;\-* #,##0\ &quot;Kč&quot;_-;_-* &quot;-&quot;??\ &quot;Kč&quot;_-;_-@_-"/>
    <numFmt numFmtId="188" formatCode="_-* #,##0\ &quot;Sk&quot;_-;\-* #,##0\ &quot;Kč&quot;_-;_-* &quot;-&quot;??\ &quot;Kč&quot;_-;_-@_-"/>
    <numFmt numFmtId="189" formatCode="#,##0\ &quot;Sk&quot;"/>
    <numFmt numFmtId="190" formatCode="#,##0.00_ ;\-#,##0.00\ "/>
    <numFmt numFmtId="191" formatCode="0.00_ ;\-0.00\ "/>
    <numFmt numFmtId="192" formatCode="#\ ##0\ &quot;Sk&quot;;[Red]\-#,##0\ &quot;Sk&quot;"/>
    <numFmt numFmtId="193" formatCode="_-* #\ ##0\ &quot;Sk&quot;_-;\-* #,##0\ &quot;Sk&quot;_-;_-* &quot;-&quot;\ &quot;Sk&quot;_-;_-@_-"/>
    <numFmt numFmtId="194" formatCode="#\ ##0\ &quot;Sk&quot;"/>
    <numFmt numFmtId="195" formatCode="##########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#,##0.0000"/>
    <numFmt numFmtId="200" formatCode="0.0000000"/>
    <numFmt numFmtId="201" formatCode="0.000000"/>
    <numFmt numFmtId="202" formatCode="0.00000000"/>
  </numFmts>
  <fonts count="23">
    <font>
      <sz val="10"/>
      <name val="Arial CE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7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i/>
      <sz val="8"/>
      <name val="Arial CE"/>
      <family val="2"/>
    </font>
    <font>
      <i/>
      <sz val="7"/>
      <color indexed="8"/>
      <name val="Arial CE"/>
      <family val="2"/>
    </font>
    <font>
      <sz val="7"/>
      <color indexed="8"/>
      <name val="Arial CE"/>
      <family val="2"/>
    </font>
    <font>
      <sz val="7"/>
      <color indexed="10"/>
      <name val="Arial CE"/>
      <family val="2"/>
    </font>
    <font>
      <b/>
      <i/>
      <sz val="8"/>
      <color indexed="48"/>
      <name val="Arial CE"/>
      <family val="2"/>
    </font>
    <font>
      <b/>
      <i/>
      <sz val="8"/>
      <color indexed="10"/>
      <name val="Arial CE"/>
      <family val="2"/>
    </font>
    <font>
      <b/>
      <i/>
      <sz val="7"/>
      <color indexed="48"/>
      <name val="Arial CE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164" fontId="7" fillId="4" borderId="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164" fontId="10" fillId="4" borderId="1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/>
    </xf>
    <xf numFmtId="4" fontId="11" fillId="3" borderId="1" xfId="0" applyNumberFormat="1" applyFont="1" applyFill="1" applyBorder="1" applyAlignment="1">
      <alignment/>
    </xf>
    <xf numFmtId="3" fontId="12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3" fontId="13" fillId="5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164" fontId="14" fillId="3" borderId="1" xfId="0" applyNumberFormat="1" applyFont="1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3" fontId="15" fillId="5" borderId="1" xfId="0" applyNumberFormat="1" applyFont="1" applyFill="1" applyBorder="1" applyAlignment="1">
      <alignment/>
    </xf>
    <xf numFmtId="0" fontId="15" fillId="3" borderId="0" xfId="0" applyFont="1" applyFill="1" applyAlignment="1">
      <alignment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3" fontId="12" fillId="5" borderId="1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4" fontId="11" fillId="4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10" fillId="3" borderId="1" xfId="0" applyNumberFormat="1" applyFont="1" applyFill="1" applyBorder="1" applyAlignment="1">
      <alignment horizontal="right"/>
    </xf>
    <xf numFmtId="164" fontId="17" fillId="4" borderId="1" xfId="0" applyNumberFormat="1" applyFont="1" applyFill="1" applyBorder="1" applyAlignment="1">
      <alignment/>
    </xf>
    <xf numFmtId="3" fontId="17" fillId="4" borderId="1" xfId="0" applyNumberFormat="1" applyFont="1" applyFill="1" applyBorder="1" applyAlignment="1">
      <alignment/>
    </xf>
    <xf numFmtId="3" fontId="17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18" fillId="4" borderId="1" xfId="0" applyNumberFormat="1" applyFont="1" applyFill="1" applyBorder="1" applyAlignment="1">
      <alignment/>
    </xf>
    <xf numFmtId="3" fontId="18" fillId="5" borderId="1" xfId="0" applyNumberFormat="1" applyFont="1" applyFill="1" applyBorder="1" applyAlignment="1">
      <alignment horizontal="center"/>
    </xf>
    <xf numFmtId="3" fontId="18" fillId="4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5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3" fontId="9" fillId="3" borderId="5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4" xfId="0" applyNumberFormat="1" applyFont="1" applyBorder="1" applyAlignment="1">
      <alignment/>
    </xf>
    <xf numFmtId="164" fontId="10" fillId="0" borderId="4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64" fontId="19" fillId="0" borderId="4" xfId="0" applyNumberFormat="1" applyFont="1" applyBorder="1" applyAlignment="1">
      <alignment wrapText="1"/>
    </xf>
    <xf numFmtId="3" fontId="19" fillId="0" borderId="1" xfId="0" applyNumberFormat="1" applyFont="1" applyBorder="1" applyAlignment="1">
      <alignment/>
    </xf>
    <xf numFmtId="3" fontId="19" fillId="5" borderId="1" xfId="0" applyNumberFormat="1" applyFont="1" applyFill="1" applyBorder="1" applyAlignment="1">
      <alignment/>
    </xf>
    <xf numFmtId="3" fontId="19" fillId="3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20" fillId="3" borderId="1" xfId="0" applyNumberFormat="1" applyFont="1" applyFill="1" applyBorder="1" applyAlignment="1">
      <alignment wrapText="1"/>
    </xf>
    <xf numFmtId="4" fontId="16" fillId="0" borderId="1" xfId="0" applyNumberFormat="1" applyFont="1" applyBorder="1" applyAlignment="1">
      <alignment/>
    </xf>
    <xf numFmtId="3" fontId="16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/>
    </xf>
    <xf numFmtId="4" fontId="9" fillId="5" borderId="1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/>
    </xf>
    <xf numFmtId="4" fontId="9" fillId="3" borderId="1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7" fillId="2" borderId="4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3"/>
  <sheetViews>
    <sheetView tabSelected="1" workbookViewId="0" topLeftCell="A1">
      <selection activeCell="AL30" sqref="AL30"/>
    </sheetView>
  </sheetViews>
  <sheetFormatPr defaultColWidth="9.00390625" defaultRowHeight="12.75"/>
  <cols>
    <col min="1" max="1" width="38.875" style="0" customWidth="1"/>
    <col min="2" max="2" width="20.25390625" style="0" hidden="1" customWidth="1"/>
    <col min="3" max="3" width="5.25390625" style="2" hidden="1" customWidth="1"/>
    <col min="4" max="4" width="19.25390625" style="0" hidden="1" customWidth="1"/>
    <col min="5" max="5" width="5.25390625" style="2" hidden="1" customWidth="1"/>
    <col min="6" max="7" width="17.75390625" style="0" hidden="1" customWidth="1"/>
    <col min="8" max="8" width="14.75390625" style="0" hidden="1" customWidth="1"/>
    <col min="9" max="9" width="19.25390625" style="0" hidden="1" customWidth="1"/>
    <col min="10" max="10" width="4.75390625" style="0" hidden="1" customWidth="1"/>
    <col min="11" max="11" width="18.875" style="0" hidden="1" customWidth="1"/>
    <col min="12" max="12" width="4.375" style="0" hidden="1" customWidth="1"/>
    <col min="13" max="14" width="18.75390625" style="0" hidden="1" customWidth="1"/>
    <col min="15" max="15" width="21.625" style="0" hidden="1" customWidth="1"/>
    <col min="16" max="16" width="20.25390625" style="0" hidden="1" customWidth="1"/>
    <col min="17" max="17" width="4.75390625" style="0" hidden="1" customWidth="1"/>
    <col min="18" max="18" width="17.75390625" style="0" hidden="1" customWidth="1"/>
    <col min="19" max="19" width="4.625" style="0" hidden="1" customWidth="1"/>
    <col min="20" max="21" width="18.375" style="0" hidden="1" customWidth="1"/>
    <col min="22" max="22" width="14.75390625" style="0" hidden="1" customWidth="1"/>
    <col min="23" max="23" width="20.75390625" style="0" hidden="1" customWidth="1"/>
    <col min="24" max="24" width="5.75390625" style="0" hidden="1" customWidth="1"/>
    <col min="25" max="25" width="18.375" style="0" hidden="1" customWidth="1"/>
    <col min="26" max="26" width="5.75390625" style="0" hidden="1" customWidth="1"/>
    <col min="27" max="28" width="16.75390625" style="0" hidden="1" customWidth="1"/>
    <col min="29" max="29" width="12.625" style="0" hidden="1" customWidth="1"/>
    <col min="30" max="30" width="20.375" style="0" hidden="1" customWidth="1"/>
    <col min="31" max="31" width="5.25390625" style="0" hidden="1" customWidth="1"/>
    <col min="32" max="32" width="16.375" style="0" hidden="1" customWidth="1"/>
    <col min="33" max="33" width="5.625" style="0" hidden="1" customWidth="1"/>
    <col min="34" max="35" width="18.625" style="0" hidden="1" customWidth="1"/>
    <col min="36" max="36" width="16.00390625" style="0" hidden="1" customWidth="1"/>
    <col min="37" max="37" width="12.875" style="0" hidden="1" customWidth="1"/>
    <col min="38" max="38" width="19.25390625" style="0" customWidth="1"/>
    <col min="39" max="39" width="4.00390625" style="0" customWidth="1"/>
    <col min="40" max="40" width="20.625" style="0" customWidth="1"/>
    <col min="41" max="41" width="5.125" style="0" customWidth="1"/>
    <col min="42" max="43" width="20.375" style="0" customWidth="1"/>
    <col min="44" max="44" width="18.00390625" style="4" customWidth="1"/>
    <col min="45" max="45" width="10.125" style="0" customWidth="1"/>
    <col min="46" max="46" width="9.00390625" style="0" customWidth="1"/>
    <col min="47" max="47" width="9.125" style="4" customWidth="1"/>
    <col min="48" max="48" width="8.75390625" style="4" customWidth="1"/>
    <col min="49" max="49" width="9.25390625" style="4" customWidth="1"/>
    <col min="50" max="50" width="9.375" style="0" customWidth="1"/>
    <col min="51" max="51" width="13.75390625" style="4" customWidth="1"/>
  </cols>
  <sheetData>
    <row r="1" spans="1:9" ht="15">
      <c r="A1" s="1" t="s">
        <v>0</v>
      </c>
      <c r="I1" s="3"/>
    </row>
    <row r="2" spans="4:44" ht="12.75">
      <c r="D2" s="5"/>
      <c r="F2" s="6"/>
      <c r="G2" s="6"/>
      <c r="H2" s="7" t="s">
        <v>1</v>
      </c>
      <c r="K2" s="3"/>
      <c r="M2" s="3"/>
      <c r="N2" s="3"/>
      <c r="O2" s="7" t="s">
        <v>2</v>
      </c>
      <c r="V2" s="7" t="s">
        <v>3</v>
      </c>
      <c r="AC2" s="7" t="s">
        <v>4</v>
      </c>
      <c r="AJ2" s="7" t="s">
        <v>5</v>
      </c>
      <c r="AR2" s="7" t="s">
        <v>6</v>
      </c>
    </row>
    <row r="3" spans="1:44" ht="12.75">
      <c r="A3" s="8"/>
      <c r="B3" s="112" t="s">
        <v>7</v>
      </c>
      <c r="C3" s="113"/>
      <c r="D3" s="113"/>
      <c r="E3" s="113"/>
      <c r="F3" s="113"/>
      <c r="G3" s="113"/>
      <c r="H3" s="114"/>
      <c r="I3" s="107" t="s">
        <v>8</v>
      </c>
      <c r="J3" s="108"/>
      <c r="K3" s="108"/>
      <c r="L3" s="108"/>
      <c r="M3" s="108"/>
      <c r="N3" s="108"/>
      <c r="O3" s="109"/>
      <c r="P3" s="107" t="s">
        <v>9</v>
      </c>
      <c r="Q3" s="108"/>
      <c r="R3" s="108"/>
      <c r="S3" s="108"/>
      <c r="T3" s="108"/>
      <c r="U3" s="108"/>
      <c r="V3" s="109"/>
      <c r="W3" s="107" t="s">
        <v>10</v>
      </c>
      <c r="X3" s="108"/>
      <c r="Y3" s="108"/>
      <c r="Z3" s="108"/>
      <c r="AA3" s="115"/>
      <c r="AB3" s="9"/>
      <c r="AC3" s="9"/>
      <c r="AD3" s="107" t="s">
        <v>11</v>
      </c>
      <c r="AE3" s="108"/>
      <c r="AF3" s="108"/>
      <c r="AG3" s="108"/>
      <c r="AH3" s="108"/>
      <c r="AI3" s="108"/>
      <c r="AJ3" s="109"/>
      <c r="AK3" s="10" t="s">
        <v>12</v>
      </c>
      <c r="AL3" s="110" t="s">
        <v>13</v>
      </c>
      <c r="AM3" s="110"/>
      <c r="AN3" s="110"/>
      <c r="AO3" s="110"/>
      <c r="AP3" s="110"/>
      <c r="AQ3" s="110"/>
      <c r="AR3" s="111"/>
    </row>
    <row r="4" spans="1:51" s="16" customFormat="1" ht="35.25" customHeight="1">
      <c r="A4" s="11"/>
      <c r="B4" s="12" t="s">
        <v>14</v>
      </c>
      <c r="C4" s="13" t="s">
        <v>15</v>
      </c>
      <c r="D4" s="12" t="s">
        <v>16</v>
      </c>
      <c r="E4" s="13" t="s">
        <v>17</v>
      </c>
      <c r="F4" s="12" t="s">
        <v>18</v>
      </c>
      <c r="G4" s="12" t="s">
        <v>19</v>
      </c>
      <c r="H4" s="12" t="s">
        <v>20</v>
      </c>
      <c r="I4" s="12" t="s">
        <v>14</v>
      </c>
      <c r="J4" s="14" t="s">
        <v>15</v>
      </c>
      <c r="K4" s="12" t="s">
        <v>16</v>
      </c>
      <c r="L4" s="14" t="s">
        <v>17</v>
      </c>
      <c r="M4" s="12" t="s">
        <v>18</v>
      </c>
      <c r="N4" s="12" t="s">
        <v>19</v>
      </c>
      <c r="O4" s="12" t="s">
        <v>20</v>
      </c>
      <c r="P4" s="12" t="s">
        <v>14</v>
      </c>
      <c r="Q4" s="13" t="s">
        <v>15</v>
      </c>
      <c r="R4" s="12" t="s">
        <v>16</v>
      </c>
      <c r="S4" s="13" t="s">
        <v>17</v>
      </c>
      <c r="T4" s="12" t="s">
        <v>18</v>
      </c>
      <c r="U4" s="12" t="s">
        <v>19</v>
      </c>
      <c r="V4" s="12" t="s">
        <v>20</v>
      </c>
      <c r="W4" s="12" t="s">
        <v>14</v>
      </c>
      <c r="X4" s="13" t="s">
        <v>15</v>
      </c>
      <c r="Y4" s="12" t="s">
        <v>16</v>
      </c>
      <c r="Z4" s="13" t="s">
        <v>17</v>
      </c>
      <c r="AA4" s="12" t="s">
        <v>18</v>
      </c>
      <c r="AB4" s="12" t="s">
        <v>19</v>
      </c>
      <c r="AC4" s="12" t="s">
        <v>20</v>
      </c>
      <c r="AD4" s="12" t="s">
        <v>14</v>
      </c>
      <c r="AE4" s="13" t="s">
        <v>15</v>
      </c>
      <c r="AF4" s="12" t="s">
        <v>16</v>
      </c>
      <c r="AG4" s="13" t="s">
        <v>17</v>
      </c>
      <c r="AH4" s="12" t="s">
        <v>18</v>
      </c>
      <c r="AI4" s="12" t="s">
        <v>19</v>
      </c>
      <c r="AJ4" s="12" t="s">
        <v>20</v>
      </c>
      <c r="AK4" s="12" t="s">
        <v>14</v>
      </c>
      <c r="AL4" s="12" t="s">
        <v>14</v>
      </c>
      <c r="AM4" s="13" t="s">
        <v>15</v>
      </c>
      <c r="AN4" s="12" t="s">
        <v>16</v>
      </c>
      <c r="AO4" s="13" t="s">
        <v>17</v>
      </c>
      <c r="AP4" s="12" t="s">
        <v>18</v>
      </c>
      <c r="AQ4" s="12" t="s">
        <v>19</v>
      </c>
      <c r="AR4" s="12" t="s">
        <v>20</v>
      </c>
      <c r="AS4" s="15"/>
      <c r="AT4" s="15"/>
      <c r="AU4" s="15"/>
      <c r="AV4" s="15"/>
      <c r="AW4" s="15"/>
      <c r="AX4" s="15"/>
      <c r="AY4" s="15"/>
    </row>
    <row r="5" spans="1:44" ht="12.75">
      <c r="A5" s="17" t="s">
        <v>77</v>
      </c>
      <c r="B5" s="18">
        <f>B9+B26</f>
        <v>25432069</v>
      </c>
      <c r="C5" s="19">
        <f>D5/B5</f>
        <v>1.2070220476359985</v>
      </c>
      <c r="D5" s="18">
        <f>D9+D26</f>
        <v>30697068</v>
      </c>
      <c r="E5" s="19">
        <f>F5/D5</f>
        <v>1.0726949883291785</v>
      </c>
      <c r="F5" s="18">
        <f>F9+F26</f>
        <v>32928591</v>
      </c>
      <c r="G5" s="18">
        <f>G9+G26</f>
        <v>25371416</v>
      </c>
      <c r="H5" s="20">
        <f>H9+H26</f>
        <v>109672873</v>
      </c>
      <c r="I5" s="18">
        <f>I9+I26</f>
        <v>5860724</v>
      </c>
      <c r="J5" s="19">
        <f>K5/I5</f>
        <v>0.8746907378678812</v>
      </c>
      <c r="K5" s="18">
        <f>K9+K26</f>
        <v>5126321</v>
      </c>
      <c r="L5" s="19">
        <f>M5/K5</f>
        <v>1.1763391328791155</v>
      </c>
      <c r="M5" s="18">
        <f>M9+M26</f>
        <v>6030292</v>
      </c>
      <c r="N5" s="18">
        <f>N9+N26</f>
        <v>5521955</v>
      </c>
      <c r="O5" s="20">
        <f>O9+O26</f>
        <v>22155787</v>
      </c>
      <c r="P5" s="18">
        <f>P9+P26</f>
        <v>3334374</v>
      </c>
      <c r="Q5" s="19">
        <f>R5/P5</f>
        <v>1.04360398683531</v>
      </c>
      <c r="R5" s="18">
        <f>R9+R26</f>
        <v>3479766</v>
      </c>
      <c r="S5" s="19">
        <f>T5/R5</f>
        <v>0.9389099726820711</v>
      </c>
      <c r="T5" s="18">
        <f>T9+T26</f>
        <v>3267187</v>
      </c>
      <c r="U5" s="18">
        <f>U9+U26</f>
        <v>2791021</v>
      </c>
      <c r="V5" s="20">
        <f>V9+V26</f>
        <v>12703289</v>
      </c>
      <c r="W5" s="18">
        <f>W9+W26</f>
        <v>2832443</v>
      </c>
      <c r="X5" s="19">
        <f>Y5/W5</f>
        <v>1.0416093104080117</v>
      </c>
      <c r="Y5" s="18">
        <f>Y9+Y26</f>
        <v>2950299</v>
      </c>
      <c r="Z5" s="19">
        <f>AA5/Y5</f>
        <v>0.7859921994347013</v>
      </c>
      <c r="AA5" s="18">
        <f>AA9+AA26</f>
        <v>2318912</v>
      </c>
      <c r="AB5" s="18">
        <f>AB9+AB26</f>
        <v>2012810</v>
      </c>
      <c r="AC5" s="20">
        <f>AC9+AC26</f>
        <v>9834944</v>
      </c>
      <c r="AD5" s="18">
        <f>AD9+AD26</f>
        <v>3847635</v>
      </c>
      <c r="AE5" s="19">
        <f>AF5/AD5</f>
        <v>0.8967532003425481</v>
      </c>
      <c r="AF5" s="18">
        <f>AF9+AF26</f>
        <v>3450379</v>
      </c>
      <c r="AG5" s="19">
        <f>AH5/AF5</f>
        <v>0.9265738633350133</v>
      </c>
      <c r="AH5" s="18">
        <f>AH9+AH26</f>
        <v>3197031</v>
      </c>
      <c r="AI5" s="18">
        <f>AI9+AI26</f>
        <v>2244124</v>
      </c>
      <c r="AJ5" s="20">
        <f>AJ9+AJ26</f>
        <v>12556355</v>
      </c>
      <c r="AK5" s="18">
        <f>AK9+AK26</f>
        <v>4109393</v>
      </c>
      <c r="AL5" s="18">
        <f>AL9+AL26</f>
        <v>45423638</v>
      </c>
      <c r="AM5" s="19">
        <f aca="true" t="shared" si="0" ref="AM5:AM10">AN5/AL5</f>
        <v>1.0061684843472907</v>
      </c>
      <c r="AN5" s="18">
        <f>AN9+AN26</f>
        <v>45703833</v>
      </c>
      <c r="AO5" s="19">
        <f aca="true" t="shared" si="1" ref="AO5:AO10">AP5/AN5</f>
        <v>1.0445953843739977</v>
      </c>
      <c r="AP5" s="18">
        <f>AP9+AP26</f>
        <v>47742013</v>
      </c>
      <c r="AQ5" s="18">
        <f>AQ9+AQ26</f>
        <v>37941326</v>
      </c>
      <c r="AR5" s="20">
        <f>AR9+AR26</f>
        <v>171039641</v>
      </c>
    </row>
    <row r="6" spans="1:44" ht="12.75" hidden="1">
      <c r="A6" s="21" t="s">
        <v>21</v>
      </c>
      <c r="B6" s="18">
        <f>B5-B7-B8</f>
        <v>24882069</v>
      </c>
      <c r="C6" s="19">
        <f>D6/B6</f>
        <v>1.1612881951255742</v>
      </c>
      <c r="D6" s="18">
        <f>D5-D7-D8</f>
        <v>28895253</v>
      </c>
      <c r="E6" s="19">
        <f>F6/D6</f>
        <v>1.1302060584138163</v>
      </c>
      <c r="F6" s="18">
        <f>F5-F7-F8</f>
        <v>32657590</v>
      </c>
      <c r="G6" s="18">
        <f>G5-G7-G8</f>
        <v>24971416</v>
      </c>
      <c r="H6" s="20">
        <f>H5-H7</f>
        <v>106650057</v>
      </c>
      <c r="I6" s="18">
        <f>I5-I7-I8</f>
        <v>5140724</v>
      </c>
      <c r="J6" s="19">
        <f>K6/I6</f>
        <v>0.9350455305517278</v>
      </c>
      <c r="K6" s="18">
        <f>K5-K7-K8</f>
        <v>4806811</v>
      </c>
      <c r="L6" s="19">
        <f>M6/K6</f>
        <v>1.244662833633359</v>
      </c>
      <c r="M6" s="18">
        <f>M5-M7-M8</f>
        <v>5982859</v>
      </c>
      <c r="N6" s="18">
        <f>N5-N7-N8</f>
        <v>5521955</v>
      </c>
      <c r="O6" s="20">
        <f>O5-O7</f>
        <v>21068844</v>
      </c>
      <c r="P6" s="18">
        <f>P5-P7-P8</f>
        <v>3334374</v>
      </c>
      <c r="Q6" s="19">
        <f>R6/P6</f>
        <v>0.9782648857026837</v>
      </c>
      <c r="R6" s="18">
        <f>R5-R7-R8</f>
        <v>3261901</v>
      </c>
      <c r="S6" s="19">
        <f>T6/R6</f>
        <v>0.99208069159671</v>
      </c>
      <c r="T6" s="18">
        <f>T5-T7-T8</f>
        <v>3236069</v>
      </c>
      <c r="U6" s="18">
        <f>U5-U7-U8</f>
        <v>2791021</v>
      </c>
      <c r="V6" s="20">
        <f>V5-V7</f>
        <v>12454306</v>
      </c>
      <c r="W6" s="18">
        <f>W5-W7-W8</f>
        <v>2682443</v>
      </c>
      <c r="X6" s="19">
        <f>Y6/W6</f>
        <v>0.9824976709663542</v>
      </c>
      <c r="Y6" s="18">
        <f>Y5-Y7-Y8</f>
        <v>2635494</v>
      </c>
      <c r="Z6" s="19">
        <f>AA6/Y6</f>
        <v>0.8711387694299437</v>
      </c>
      <c r="AA6" s="18">
        <f>AA5-AA7-AA8</f>
        <v>2295881</v>
      </c>
      <c r="AB6" s="18">
        <f>AB5-AB7-AB8</f>
        <v>2012810</v>
      </c>
      <c r="AC6" s="20">
        <f>AC5-AC7-AC8</f>
        <v>9347108</v>
      </c>
      <c r="AD6" s="18">
        <f>AD5-AD7-AD8</f>
        <v>3847635</v>
      </c>
      <c r="AE6" s="19">
        <f>AF6/AD6</f>
        <v>0.8307542165512062</v>
      </c>
      <c r="AF6" s="18">
        <f>AF5-AF7-AF8</f>
        <v>3196439</v>
      </c>
      <c r="AG6" s="19">
        <f>AH6/AF6</f>
        <v>0.9916078486090303</v>
      </c>
      <c r="AH6" s="18">
        <f>AH5-AH7-AH8</f>
        <v>3169614</v>
      </c>
      <c r="AI6" s="18">
        <f>AI5-AI7-AI8</f>
        <v>2244124</v>
      </c>
      <c r="AJ6" s="20">
        <f>AJ5-AJ7-AJ8</f>
        <v>12274998</v>
      </c>
      <c r="AK6" s="18">
        <f>AK5-AK7-AK8</f>
        <v>4109393</v>
      </c>
      <c r="AL6" s="18">
        <f>AL5-AL7-AL8</f>
        <v>44003638</v>
      </c>
      <c r="AM6" s="19">
        <f t="shared" si="0"/>
        <v>0.9725536329518937</v>
      </c>
      <c r="AN6" s="18">
        <f>AN5-AN7-AN8</f>
        <v>42795898</v>
      </c>
      <c r="AO6" s="19">
        <f t="shared" si="1"/>
        <v>1.1062278211804317</v>
      </c>
      <c r="AP6" s="18">
        <f>AP5-AP7-AP8</f>
        <v>47342013</v>
      </c>
      <c r="AQ6" s="18">
        <f>AQ5-AQ7-AQ8</f>
        <v>37941326</v>
      </c>
      <c r="AR6" s="20">
        <f>AR5-AR7-AR8</f>
        <v>166311706</v>
      </c>
    </row>
    <row r="7" spans="1:51" s="31" customFormat="1" ht="12.75" hidden="1">
      <c r="A7" s="22" t="s">
        <v>22</v>
      </c>
      <c r="B7" s="23">
        <v>550000</v>
      </c>
      <c r="C7" s="24"/>
      <c r="D7" s="23">
        <v>1801815</v>
      </c>
      <c r="E7" s="24">
        <f>F7/D7</f>
        <v>0.15040445328737967</v>
      </c>
      <c r="F7" s="23">
        <v>271001</v>
      </c>
      <c r="G7" s="23">
        <v>400000</v>
      </c>
      <c r="H7" s="25">
        <f>B7+D7+F7+G7</f>
        <v>3022816</v>
      </c>
      <c r="I7" s="23">
        <v>720000</v>
      </c>
      <c r="J7" s="24">
        <f>K7/I7</f>
        <v>0.4437638888888889</v>
      </c>
      <c r="K7" s="23">
        <v>319510</v>
      </c>
      <c r="L7" s="26">
        <f>M7/K7</f>
        <v>0.14845544740383712</v>
      </c>
      <c r="M7" s="23">
        <v>47433</v>
      </c>
      <c r="N7" s="23">
        <v>0</v>
      </c>
      <c r="O7" s="27">
        <f>I7+K7+M7+N7</f>
        <v>1086943</v>
      </c>
      <c r="P7" s="23">
        <v>0</v>
      </c>
      <c r="Q7" s="24"/>
      <c r="R7" s="23">
        <v>217865</v>
      </c>
      <c r="S7" s="24">
        <f>T7/R7</f>
        <v>0.1428315700089505</v>
      </c>
      <c r="T7" s="23">
        <v>31118</v>
      </c>
      <c r="U7" s="23">
        <v>0</v>
      </c>
      <c r="V7" s="25">
        <f>P7+R7+T7+U7</f>
        <v>248983</v>
      </c>
      <c r="W7" s="23">
        <v>0</v>
      </c>
      <c r="X7" s="24"/>
      <c r="Y7" s="23">
        <v>186805</v>
      </c>
      <c r="Z7" s="24">
        <f>AA7/Y7</f>
        <v>0.12328899119402585</v>
      </c>
      <c r="AA7" s="23">
        <v>23031</v>
      </c>
      <c r="AB7" s="23">
        <v>0</v>
      </c>
      <c r="AC7" s="25">
        <f>W7+Y7+AA7+AB7</f>
        <v>209836</v>
      </c>
      <c r="AD7" s="23">
        <v>0</v>
      </c>
      <c r="AE7" s="24"/>
      <c r="AF7" s="23">
        <v>204005</v>
      </c>
      <c r="AG7" s="24">
        <f>AH7/AF7</f>
        <v>0.13439376485870444</v>
      </c>
      <c r="AH7" s="23">
        <v>27417</v>
      </c>
      <c r="AI7" s="23">
        <v>0</v>
      </c>
      <c r="AJ7" s="25">
        <f>AD7+AF7+AH7+AI7</f>
        <v>231422</v>
      </c>
      <c r="AK7" s="23">
        <v>0</v>
      </c>
      <c r="AL7" s="28">
        <f>B7+I7+P7+W7+AD7+AK7</f>
        <v>1270000</v>
      </c>
      <c r="AM7" s="29">
        <f t="shared" si="0"/>
        <v>2.1496062992125986</v>
      </c>
      <c r="AN7" s="30">
        <f>D7+K7+R7+Y7+AF7</f>
        <v>2730000</v>
      </c>
      <c r="AO7" s="29">
        <f t="shared" si="1"/>
        <v>0.14652014652014653</v>
      </c>
      <c r="AP7" s="30">
        <f>F7+M7+T7+AA7+AH7</f>
        <v>400000</v>
      </c>
      <c r="AQ7" s="30">
        <v>0</v>
      </c>
      <c r="AR7" s="27">
        <f>AL7+AN7+AP7+AQ7</f>
        <v>4400000</v>
      </c>
      <c r="AU7" s="32"/>
      <c r="AV7" s="32"/>
      <c r="AW7" s="32"/>
      <c r="AY7" s="32"/>
    </row>
    <row r="8" spans="1:51" s="31" customFormat="1" ht="12.75" hidden="1">
      <c r="A8" s="23" t="s">
        <v>23</v>
      </c>
      <c r="B8" s="23">
        <v>0</v>
      </c>
      <c r="C8" s="24"/>
      <c r="D8" s="23">
        <v>0</v>
      </c>
      <c r="E8" s="24"/>
      <c r="F8" s="23">
        <v>0</v>
      </c>
      <c r="G8" s="23">
        <v>0</v>
      </c>
      <c r="H8" s="25">
        <f>B8+D8+F8+G8</f>
        <v>0</v>
      </c>
      <c r="I8" s="23">
        <v>0</v>
      </c>
      <c r="J8" s="24"/>
      <c r="K8" s="23">
        <v>0</v>
      </c>
      <c r="L8" s="26"/>
      <c r="M8" s="23">
        <v>0</v>
      </c>
      <c r="N8" s="23">
        <v>0</v>
      </c>
      <c r="O8" s="33">
        <v>0</v>
      </c>
      <c r="P8" s="23">
        <v>0</v>
      </c>
      <c r="Q8" s="24"/>
      <c r="R8" s="23">
        <v>0</v>
      </c>
      <c r="S8" s="24"/>
      <c r="T8" s="23">
        <v>0</v>
      </c>
      <c r="U8" s="23">
        <v>0</v>
      </c>
      <c r="V8" s="25">
        <f>P8+R8+T8+U8</f>
        <v>0</v>
      </c>
      <c r="W8" s="23">
        <v>150000</v>
      </c>
      <c r="X8" s="24"/>
      <c r="Y8" s="23">
        <v>128000</v>
      </c>
      <c r="Z8" s="24"/>
      <c r="AA8" s="23">
        <v>0</v>
      </c>
      <c r="AB8" s="23">
        <v>0</v>
      </c>
      <c r="AC8" s="25">
        <f>W8+Y8+AA8+AB8</f>
        <v>278000</v>
      </c>
      <c r="AD8" s="23">
        <v>0</v>
      </c>
      <c r="AE8" s="24"/>
      <c r="AF8" s="23">
        <v>49935</v>
      </c>
      <c r="AG8" s="24"/>
      <c r="AH8" s="23">
        <v>0</v>
      </c>
      <c r="AI8" s="23">
        <v>0</v>
      </c>
      <c r="AJ8" s="25">
        <f>AD8+AF8+AH8+AI8</f>
        <v>49935</v>
      </c>
      <c r="AK8" s="23">
        <v>0</v>
      </c>
      <c r="AL8" s="28">
        <f>B8+I8+P8+W8+AD8+AK8</f>
        <v>150000</v>
      </c>
      <c r="AM8" s="29">
        <f t="shared" si="0"/>
        <v>1.1862333333333333</v>
      </c>
      <c r="AN8" s="30">
        <f>D8+K8+R8+Y8+AF8</f>
        <v>177935</v>
      </c>
      <c r="AO8" s="29">
        <f t="shared" si="1"/>
        <v>0</v>
      </c>
      <c r="AP8" s="30">
        <f>F8+M8+T8+AA8+AH8</f>
        <v>0</v>
      </c>
      <c r="AQ8" s="30">
        <v>0</v>
      </c>
      <c r="AR8" s="27">
        <f>AL8+AN8+AP8+AQ8</f>
        <v>327935</v>
      </c>
      <c r="AU8" s="32"/>
      <c r="AV8" s="32"/>
      <c r="AW8" s="32"/>
      <c r="AY8" s="32"/>
    </row>
    <row r="9" spans="1:51" s="37" customFormat="1" ht="12" customHeight="1">
      <c r="A9" s="22" t="s">
        <v>24</v>
      </c>
      <c r="B9" s="23">
        <v>24017221</v>
      </c>
      <c r="C9" s="24">
        <f>D9/B9</f>
        <v>1.2182757114155713</v>
      </c>
      <c r="D9" s="34">
        <v>29259597</v>
      </c>
      <c r="E9" s="24">
        <f>F9/D9</f>
        <v>1.0638379264075304</v>
      </c>
      <c r="F9" s="34">
        <v>31127469</v>
      </c>
      <c r="G9" s="34">
        <v>23853738</v>
      </c>
      <c r="H9" s="25">
        <f>B9+D9+F9+G9</f>
        <v>108258025</v>
      </c>
      <c r="I9" s="34">
        <v>5481007</v>
      </c>
      <c r="J9" s="24">
        <f>K9/I9</f>
        <v>0.899022570122607</v>
      </c>
      <c r="K9" s="34">
        <v>4927549</v>
      </c>
      <c r="L9" s="24">
        <f>M9/K9</f>
        <v>1.2124064113822106</v>
      </c>
      <c r="M9" s="34">
        <v>5974192</v>
      </c>
      <c r="N9" s="34">
        <v>5393322</v>
      </c>
      <c r="O9" s="25">
        <f>I9+K9+M9+N9</f>
        <v>21776070</v>
      </c>
      <c r="P9" s="34">
        <v>3216797</v>
      </c>
      <c r="Q9" s="24">
        <f>R9/P9</f>
        <v>1.0663529591702554</v>
      </c>
      <c r="R9" s="34">
        <v>3430241</v>
      </c>
      <c r="S9" s="24">
        <f>T9/R9</f>
        <v>0.939015655168252</v>
      </c>
      <c r="T9" s="34">
        <v>3221050</v>
      </c>
      <c r="U9" s="34">
        <v>2717624</v>
      </c>
      <c r="V9" s="25">
        <f>P9+R9+T9+U9</f>
        <v>12585712</v>
      </c>
      <c r="W9" s="34">
        <v>2786606</v>
      </c>
      <c r="X9" s="24">
        <f>Y9/W9</f>
        <v>1.016062550644045</v>
      </c>
      <c r="Y9" s="34">
        <v>2831366</v>
      </c>
      <c r="Z9" s="24">
        <f>AA9/Y9</f>
        <v>0.7980819152310228</v>
      </c>
      <c r="AA9" s="34">
        <v>2259662</v>
      </c>
      <c r="AB9" s="34">
        <v>1911473</v>
      </c>
      <c r="AC9" s="25">
        <f>W9+Y9+AA9+AB9</f>
        <v>9789107</v>
      </c>
      <c r="AD9" s="34">
        <v>3807512</v>
      </c>
      <c r="AE9" s="24">
        <f>AF9/AD9</f>
        <v>0.9044633345869953</v>
      </c>
      <c r="AF9" s="34">
        <v>3443755</v>
      </c>
      <c r="AG9" s="24">
        <f>AH9/AF9</f>
        <v>0.9006770226104935</v>
      </c>
      <c r="AH9" s="34">
        <v>3101711</v>
      </c>
      <c r="AI9" s="34">
        <v>2163254</v>
      </c>
      <c r="AJ9" s="25">
        <f>AD9+AF9+AH9+AI9</f>
        <v>12516232</v>
      </c>
      <c r="AK9" s="23">
        <v>4074294</v>
      </c>
      <c r="AL9" s="22">
        <f>B9+I9+P9+W9+AD9+AK9</f>
        <v>43383437</v>
      </c>
      <c r="AM9" s="29">
        <f t="shared" si="0"/>
        <v>1.011734224745725</v>
      </c>
      <c r="AN9" s="22">
        <f>D9+K9+R9+Y9+AF9</f>
        <v>43892508</v>
      </c>
      <c r="AO9" s="29">
        <f t="shared" si="1"/>
        <v>1.0408173531573999</v>
      </c>
      <c r="AP9" s="22">
        <f>F9+M9+T9+AA9+AH9</f>
        <v>45684084</v>
      </c>
      <c r="AQ9" s="22">
        <f>G9+N9+U9+AB9+AI9</f>
        <v>36039411</v>
      </c>
      <c r="AR9" s="25">
        <f>AL9+AN9+AP9+AQ9</f>
        <v>168999440</v>
      </c>
      <c r="AS9" s="35"/>
      <c r="AT9" s="35"/>
      <c r="AU9" s="36"/>
      <c r="AV9" s="35"/>
      <c r="AW9" s="36"/>
      <c r="AX9" s="35"/>
      <c r="AY9" s="35"/>
    </row>
    <row r="10" spans="1:44" s="41" customFormat="1" ht="9.75">
      <c r="A10" s="38" t="s">
        <v>25</v>
      </c>
      <c r="B10" s="39">
        <f>B9-B7-B8</f>
        <v>23467221</v>
      </c>
      <c r="C10" s="24">
        <f>D10/B10</f>
        <v>1.1700482984329503</v>
      </c>
      <c r="D10" s="39">
        <f>D9-D7-D8</f>
        <v>27457782</v>
      </c>
      <c r="E10" s="24">
        <f>F10/D10</f>
        <v>1.1237786067352418</v>
      </c>
      <c r="F10" s="39">
        <f>F9-F7-F8</f>
        <v>30856468</v>
      </c>
      <c r="G10" s="39">
        <f>G9-G7-G8</f>
        <v>23453738</v>
      </c>
      <c r="H10" s="25">
        <f>B10+D10+F10+G10</f>
        <v>105235209</v>
      </c>
      <c r="I10" s="39">
        <f>I9-I7-I8</f>
        <v>4761007</v>
      </c>
      <c r="J10" s="24">
        <f>K10/I10</f>
        <v>0.9678706626560305</v>
      </c>
      <c r="K10" s="39">
        <f>K9-K7-K8</f>
        <v>4608039</v>
      </c>
      <c r="L10" s="24">
        <f>M10/K10</f>
        <v>1.2861781334749989</v>
      </c>
      <c r="M10" s="39">
        <f>M9-M7-M8</f>
        <v>5926759</v>
      </c>
      <c r="N10" s="39">
        <f>N9-N7-N8</f>
        <v>5393322</v>
      </c>
      <c r="O10" s="25">
        <f>I10+K10+M10+N10</f>
        <v>20689127</v>
      </c>
      <c r="P10" s="39">
        <f>P9-P7-P8</f>
        <v>3216797</v>
      </c>
      <c r="Q10" s="24">
        <f>R10/P10</f>
        <v>0.9986256515409583</v>
      </c>
      <c r="R10" s="39">
        <f>R9-R7-R8</f>
        <v>3212376</v>
      </c>
      <c r="S10" s="24">
        <f>T10/R10</f>
        <v>0.9930132711737356</v>
      </c>
      <c r="T10" s="39">
        <f>T9-T7-T8</f>
        <v>3189932</v>
      </c>
      <c r="U10" s="39">
        <f>U9-U7-U8</f>
        <v>2717624</v>
      </c>
      <c r="V10" s="25">
        <f>P10+R10+T10+U10</f>
        <v>12336729</v>
      </c>
      <c r="W10" s="39">
        <f>W9-W7-W8</f>
        <v>2636606</v>
      </c>
      <c r="X10" s="24">
        <f>Y10/W10</f>
        <v>0.9544698752866374</v>
      </c>
      <c r="Y10" s="39">
        <f>Y9-Y7-Y8</f>
        <v>2516561</v>
      </c>
      <c r="Z10" s="24">
        <f>AA10/Y10</f>
        <v>0.888764866021527</v>
      </c>
      <c r="AA10" s="39">
        <f>AA9-AA7-AA8</f>
        <v>2236631</v>
      </c>
      <c r="AB10" s="39">
        <f>AB9-AB7-AB8</f>
        <v>1911473</v>
      </c>
      <c r="AC10" s="25">
        <f>W10+Y10+AA10+AB10</f>
        <v>9301271</v>
      </c>
      <c r="AD10" s="39">
        <f>AD9-AD7-AD8</f>
        <v>3807512</v>
      </c>
      <c r="AE10" s="24">
        <f>AF10/AD10</f>
        <v>0.8377688632366753</v>
      </c>
      <c r="AF10" s="39">
        <f>AF9-AF7-AF8</f>
        <v>3189815</v>
      </c>
      <c r="AG10" s="24">
        <f>AH10/AF10</f>
        <v>0.9637844200995983</v>
      </c>
      <c r="AH10" s="39">
        <f>AH9-AH7-AH8</f>
        <v>3074294</v>
      </c>
      <c r="AI10" s="39">
        <f>AI9-AI7-AI8</f>
        <v>2163254</v>
      </c>
      <c r="AJ10" s="25">
        <f>AD10+AF10+AH10+AI10</f>
        <v>12234875</v>
      </c>
      <c r="AK10" s="39">
        <f>AK9-AK7-AK8</f>
        <v>4074294</v>
      </c>
      <c r="AL10" s="39">
        <f>AL9-AL7-AL8</f>
        <v>41963437</v>
      </c>
      <c r="AM10" s="29">
        <f t="shared" si="0"/>
        <v>0.976673407376045</v>
      </c>
      <c r="AN10" s="39">
        <f>AN9-AN7-AN8</f>
        <v>40984573</v>
      </c>
      <c r="AO10" s="29">
        <f t="shared" si="1"/>
        <v>1.1049055946001927</v>
      </c>
      <c r="AP10" s="39">
        <f>AP9-AP7-AP8</f>
        <v>45284084</v>
      </c>
      <c r="AQ10" s="39">
        <f>AQ9-AQ7-AQ8</f>
        <v>36039411</v>
      </c>
      <c r="AR10" s="40">
        <f>AR9-AR7-AR8</f>
        <v>164271505</v>
      </c>
    </row>
    <row r="11" spans="1:51" ht="12.75">
      <c r="A11" s="42" t="s">
        <v>26</v>
      </c>
      <c r="B11" s="42"/>
      <c r="C11" s="24"/>
      <c r="D11" s="42"/>
      <c r="E11" s="24"/>
      <c r="F11" s="42"/>
      <c r="G11" s="42"/>
      <c r="H11" s="25"/>
      <c r="I11" s="42"/>
      <c r="J11" s="24"/>
      <c r="K11" s="42"/>
      <c r="L11" s="24"/>
      <c r="M11" s="42"/>
      <c r="N11" s="42"/>
      <c r="O11" s="25"/>
      <c r="P11" s="42"/>
      <c r="Q11" s="24"/>
      <c r="R11" s="42"/>
      <c r="S11" s="24"/>
      <c r="T11" s="42"/>
      <c r="U11" s="42"/>
      <c r="V11" s="25"/>
      <c r="W11" s="42"/>
      <c r="X11" s="24"/>
      <c r="Y11" s="42"/>
      <c r="Z11" s="24"/>
      <c r="AA11" s="42"/>
      <c r="AB11" s="42"/>
      <c r="AC11" s="25"/>
      <c r="AD11" s="42"/>
      <c r="AE11" s="24"/>
      <c r="AF11" s="42"/>
      <c r="AG11" s="24"/>
      <c r="AH11" s="42"/>
      <c r="AI11" s="42"/>
      <c r="AJ11" s="25"/>
      <c r="AK11" s="23"/>
      <c r="AL11" s="30"/>
      <c r="AM11" s="29"/>
      <c r="AN11" s="42"/>
      <c r="AO11" s="29"/>
      <c r="AP11" s="42"/>
      <c r="AQ11" s="42"/>
      <c r="AR11" s="25"/>
      <c r="AS11" s="42"/>
      <c r="AT11" s="42"/>
      <c r="AU11" s="43"/>
      <c r="AV11" s="42"/>
      <c r="AW11" s="43"/>
      <c r="AX11" s="42"/>
      <c r="AY11" s="42"/>
    </row>
    <row r="12" spans="1:51" s="37" customFormat="1" ht="9.75">
      <c r="A12" s="35" t="s">
        <v>27</v>
      </c>
      <c r="B12" s="35">
        <v>12763022</v>
      </c>
      <c r="C12" s="24">
        <f>D12/B12</f>
        <v>1.2107731225410407</v>
      </c>
      <c r="D12" s="35">
        <v>15453124</v>
      </c>
      <c r="E12" s="24">
        <f>F12/D12</f>
        <v>1.1119913358619267</v>
      </c>
      <c r="F12" s="35">
        <v>17183740</v>
      </c>
      <c r="G12" s="35">
        <v>13887936</v>
      </c>
      <c r="H12" s="25">
        <f aca="true" t="shared" si="2" ref="H12:H25">B12+D12+F12+G12</f>
        <v>59287822</v>
      </c>
      <c r="I12" s="35">
        <v>5830517</v>
      </c>
      <c r="J12" s="24">
        <f>K12/I12</f>
        <v>1.0165372984934269</v>
      </c>
      <c r="K12" s="35">
        <v>5926938</v>
      </c>
      <c r="L12" s="24">
        <f>M12/K12</f>
        <v>1.215385414863459</v>
      </c>
      <c r="M12" s="35">
        <v>7203514</v>
      </c>
      <c r="N12" s="35">
        <v>5540887</v>
      </c>
      <c r="O12" s="25">
        <f aca="true" t="shared" si="3" ref="O12:O25">I12+K12+M12+N12</f>
        <v>24501856</v>
      </c>
      <c r="P12" s="35">
        <v>3684213</v>
      </c>
      <c r="Q12" s="24">
        <f>R12/P12</f>
        <v>0.9308750606981735</v>
      </c>
      <c r="R12" s="35">
        <v>3429542</v>
      </c>
      <c r="S12" s="24">
        <f>T12/R12</f>
        <v>1.0043352727565371</v>
      </c>
      <c r="T12" s="35">
        <v>3444410</v>
      </c>
      <c r="U12" s="35">
        <v>2664921</v>
      </c>
      <c r="V12" s="25">
        <f aca="true" t="shared" si="4" ref="V12:V25">P12+R12+T12+U12</f>
        <v>13223086</v>
      </c>
      <c r="W12" s="35">
        <v>2529747</v>
      </c>
      <c r="X12" s="24">
        <f>Y12/W12</f>
        <v>0.8867428244800765</v>
      </c>
      <c r="Y12" s="35">
        <v>2243235</v>
      </c>
      <c r="Z12" s="24">
        <f>AA12/Y12</f>
        <v>0.9149438199742782</v>
      </c>
      <c r="AA12" s="35">
        <v>2052434</v>
      </c>
      <c r="AB12" s="35">
        <v>1618230</v>
      </c>
      <c r="AC12" s="25">
        <f aca="true" t="shared" si="5" ref="AC12:AC25">W12+Y12+AA12+AB12</f>
        <v>8443646</v>
      </c>
      <c r="AD12" s="35">
        <v>1964425</v>
      </c>
      <c r="AE12" s="24">
        <f>AF12/AD12</f>
        <v>0.9778978581518765</v>
      </c>
      <c r="AF12" s="35">
        <v>1921007</v>
      </c>
      <c r="AG12" s="24">
        <f>AH12/AF12</f>
        <v>0.9746356988808473</v>
      </c>
      <c r="AH12" s="35">
        <v>1872282</v>
      </c>
      <c r="AI12" s="35">
        <v>1511001</v>
      </c>
      <c r="AJ12" s="25">
        <f aca="true" t="shared" si="6" ref="AJ12:AJ25">AD12+AF12+AH12+AI12</f>
        <v>7268715</v>
      </c>
      <c r="AK12" s="23">
        <v>1781010</v>
      </c>
      <c r="AL12" s="30">
        <f aca="true" t="shared" si="7" ref="AL12:AL17">B12+I12+P12+W12+AD12+AK12</f>
        <v>28552934</v>
      </c>
      <c r="AM12" s="29">
        <f>AN12/AL12</f>
        <v>1.0147414622959587</v>
      </c>
      <c r="AN12" s="30">
        <f>D12+K12+R12+Y12+AF12</f>
        <v>28973846</v>
      </c>
      <c r="AO12" s="29">
        <f>AP12/AN12</f>
        <v>1.0960360595552279</v>
      </c>
      <c r="AP12" s="30">
        <f>F12+M12+T12+AA12+AH12</f>
        <v>31756380</v>
      </c>
      <c r="AQ12" s="30">
        <f>G12+N12+U12+AB12+AI12</f>
        <v>25222975</v>
      </c>
      <c r="AR12" s="25">
        <f aca="true" t="shared" si="8" ref="AR12:AR25">AL12+AN12+AP12+AQ12</f>
        <v>114506135</v>
      </c>
      <c r="AS12" s="35"/>
      <c r="AT12" s="35"/>
      <c r="AU12" s="36"/>
      <c r="AV12" s="35"/>
      <c r="AW12" s="36"/>
      <c r="AX12" s="35"/>
      <c r="AY12" s="35"/>
    </row>
    <row r="13" spans="1:51" s="37" customFormat="1" ht="9.75">
      <c r="A13" s="34" t="s">
        <v>28</v>
      </c>
      <c r="B13" s="34">
        <v>5183</v>
      </c>
      <c r="C13" s="24">
        <f>D13/B13</f>
        <v>0.8414045919351727</v>
      </c>
      <c r="D13" s="34">
        <v>4361</v>
      </c>
      <c r="E13" s="24">
        <f>F13/D13</f>
        <v>1.261637239165329</v>
      </c>
      <c r="F13" s="34">
        <v>5502</v>
      </c>
      <c r="G13" s="34">
        <v>2913</v>
      </c>
      <c r="H13" s="25">
        <f t="shared" si="2"/>
        <v>17959</v>
      </c>
      <c r="I13" s="34">
        <v>0</v>
      </c>
      <c r="J13" s="24"/>
      <c r="K13" s="34">
        <v>0</v>
      </c>
      <c r="L13" s="24"/>
      <c r="M13" s="34">
        <v>0</v>
      </c>
      <c r="N13" s="34">
        <v>0</v>
      </c>
      <c r="O13" s="25">
        <f t="shared" si="3"/>
        <v>0</v>
      </c>
      <c r="P13" s="34">
        <v>0</v>
      </c>
      <c r="Q13" s="24"/>
      <c r="R13" s="34">
        <v>0</v>
      </c>
      <c r="S13" s="24"/>
      <c r="T13" s="34">
        <v>0</v>
      </c>
      <c r="U13" s="34">
        <v>0</v>
      </c>
      <c r="V13" s="25">
        <f t="shared" si="4"/>
        <v>0</v>
      </c>
      <c r="W13" s="34">
        <v>0</v>
      </c>
      <c r="X13" s="24"/>
      <c r="Y13" s="34">
        <v>0</v>
      </c>
      <c r="Z13" s="24"/>
      <c r="AA13" s="34">
        <v>0</v>
      </c>
      <c r="AB13" s="34">
        <v>0</v>
      </c>
      <c r="AC13" s="25">
        <f t="shared" si="5"/>
        <v>0</v>
      </c>
      <c r="AD13" s="34">
        <v>0</v>
      </c>
      <c r="AE13" s="24"/>
      <c r="AF13" s="34">
        <v>0</v>
      </c>
      <c r="AG13" s="24"/>
      <c r="AH13" s="34">
        <v>0</v>
      </c>
      <c r="AI13" s="34">
        <v>0</v>
      </c>
      <c r="AJ13" s="25">
        <f t="shared" si="6"/>
        <v>0</v>
      </c>
      <c r="AK13" s="23">
        <v>0</v>
      </c>
      <c r="AL13" s="30">
        <f t="shared" si="7"/>
        <v>5183</v>
      </c>
      <c r="AM13" s="29">
        <f>AN13/AL13</f>
        <v>0.8414045919351727</v>
      </c>
      <c r="AN13" s="30">
        <f>D13+K13+R13+Y13+AF13</f>
        <v>4361</v>
      </c>
      <c r="AO13" s="29">
        <f>AP13/AN13</f>
        <v>1.261637239165329</v>
      </c>
      <c r="AP13" s="30">
        <f>F13+M13+T13+AA13+AH13</f>
        <v>5502</v>
      </c>
      <c r="AQ13" s="30">
        <f>G13+N13+U13+AB13+AI13</f>
        <v>2913</v>
      </c>
      <c r="AR13" s="25">
        <f t="shared" si="8"/>
        <v>17959</v>
      </c>
      <c r="AS13" s="34"/>
      <c r="AT13" s="34"/>
      <c r="AU13" s="44"/>
      <c r="AV13" s="34"/>
      <c r="AW13" s="44"/>
      <c r="AX13" s="34"/>
      <c r="AY13" s="34"/>
    </row>
    <row r="14" spans="1:51" s="37" customFormat="1" ht="9.75">
      <c r="A14" s="45" t="s">
        <v>29</v>
      </c>
      <c r="B14" s="34"/>
      <c r="C14" s="24"/>
      <c r="D14" s="34"/>
      <c r="E14" s="24"/>
      <c r="F14" s="34"/>
      <c r="G14" s="34"/>
      <c r="H14" s="25">
        <f t="shared" si="2"/>
        <v>0</v>
      </c>
      <c r="I14" s="34"/>
      <c r="J14" s="24"/>
      <c r="K14" s="34"/>
      <c r="L14" s="24"/>
      <c r="M14" s="34"/>
      <c r="N14" s="34"/>
      <c r="O14" s="25">
        <f t="shared" si="3"/>
        <v>0</v>
      </c>
      <c r="P14" s="34"/>
      <c r="Q14" s="24"/>
      <c r="R14" s="34"/>
      <c r="S14" s="24"/>
      <c r="T14" s="34"/>
      <c r="U14" s="34"/>
      <c r="V14" s="25">
        <f t="shared" si="4"/>
        <v>0</v>
      </c>
      <c r="W14" s="34"/>
      <c r="X14" s="24"/>
      <c r="Y14" s="34"/>
      <c r="Z14" s="24"/>
      <c r="AA14" s="34"/>
      <c r="AB14" s="34"/>
      <c r="AC14" s="25">
        <f t="shared" si="5"/>
        <v>0</v>
      </c>
      <c r="AD14" s="34"/>
      <c r="AE14" s="24"/>
      <c r="AF14" s="34"/>
      <c r="AG14" s="24"/>
      <c r="AH14" s="34"/>
      <c r="AI14" s="34"/>
      <c r="AJ14" s="25">
        <f t="shared" si="6"/>
        <v>0</v>
      </c>
      <c r="AK14" s="23">
        <v>0</v>
      </c>
      <c r="AL14" s="30">
        <f t="shared" si="7"/>
        <v>0</v>
      </c>
      <c r="AM14" s="29"/>
      <c r="AN14" s="30"/>
      <c r="AO14" s="29"/>
      <c r="AP14" s="30"/>
      <c r="AQ14" s="30"/>
      <c r="AR14" s="25">
        <f t="shared" si="8"/>
        <v>0</v>
      </c>
      <c r="AS14" s="34"/>
      <c r="AT14" s="34"/>
      <c r="AU14" s="44"/>
      <c r="AV14" s="34"/>
      <c r="AW14" s="44"/>
      <c r="AX14" s="34"/>
      <c r="AY14" s="34"/>
    </row>
    <row r="15" spans="1:51" s="37" customFormat="1" ht="9.75">
      <c r="A15" s="45" t="s">
        <v>30</v>
      </c>
      <c r="B15" s="34"/>
      <c r="C15" s="24"/>
      <c r="D15" s="34"/>
      <c r="E15" s="24"/>
      <c r="F15" s="34"/>
      <c r="G15" s="34"/>
      <c r="H15" s="25">
        <f t="shared" si="2"/>
        <v>0</v>
      </c>
      <c r="I15" s="34"/>
      <c r="J15" s="24"/>
      <c r="K15" s="34"/>
      <c r="L15" s="24"/>
      <c r="M15" s="34"/>
      <c r="N15" s="34"/>
      <c r="O15" s="25">
        <f t="shared" si="3"/>
        <v>0</v>
      </c>
      <c r="P15" s="34"/>
      <c r="Q15" s="24"/>
      <c r="R15" s="34"/>
      <c r="S15" s="24"/>
      <c r="T15" s="34"/>
      <c r="U15" s="34"/>
      <c r="V15" s="25">
        <f t="shared" si="4"/>
        <v>0</v>
      </c>
      <c r="W15" s="34"/>
      <c r="X15" s="24"/>
      <c r="Y15" s="34"/>
      <c r="Z15" s="24"/>
      <c r="AA15" s="34"/>
      <c r="AB15" s="34"/>
      <c r="AC15" s="25">
        <f t="shared" si="5"/>
        <v>0</v>
      </c>
      <c r="AD15" s="34"/>
      <c r="AE15" s="24"/>
      <c r="AF15" s="34"/>
      <c r="AG15" s="24"/>
      <c r="AH15" s="34"/>
      <c r="AI15" s="34"/>
      <c r="AJ15" s="25">
        <f t="shared" si="6"/>
        <v>0</v>
      </c>
      <c r="AK15" s="23">
        <v>0</v>
      </c>
      <c r="AL15" s="30">
        <f t="shared" si="7"/>
        <v>0</v>
      </c>
      <c r="AM15" s="29"/>
      <c r="AN15" s="30"/>
      <c r="AO15" s="29"/>
      <c r="AP15" s="30"/>
      <c r="AQ15" s="30"/>
      <c r="AR15" s="25">
        <f t="shared" si="8"/>
        <v>0</v>
      </c>
      <c r="AS15" s="34"/>
      <c r="AT15" s="34"/>
      <c r="AU15" s="44"/>
      <c r="AV15" s="34"/>
      <c r="AW15" s="44"/>
      <c r="AX15" s="34"/>
      <c r="AY15" s="34"/>
    </row>
    <row r="16" spans="1:51" s="37" customFormat="1" ht="9.75">
      <c r="A16" s="34" t="s">
        <v>31</v>
      </c>
      <c r="B16" s="34">
        <v>10351767</v>
      </c>
      <c r="C16" s="24">
        <f>D16/B16</f>
        <v>1.1309109836030893</v>
      </c>
      <c r="D16" s="34">
        <v>11706927</v>
      </c>
      <c r="E16" s="24">
        <f>F16/D16</f>
        <v>1.09233695571861</v>
      </c>
      <c r="F16" s="34">
        <v>12787909</v>
      </c>
      <c r="G16" s="34">
        <v>8999948</v>
      </c>
      <c r="H16" s="25">
        <f t="shared" si="2"/>
        <v>43846551</v>
      </c>
      <c r="I16" s="34">
        <v>-1143294</v>
      </c>
      <c r="J16" s="24">
        <f>K16/I16</f>
        <v>1.1709385337454759</v>
      </c>
      <c r="K16" s="34">
        <v>-1338727</v>
      </c>
      <c r="L16" s="24">
        <f>M16/K16</f>
        <v>1.3149043830444893</v>
      </c>
      <c r="M16" s="34">
        <v>-1760298</v>
      </c>
      <c r="N16" s="34">
        <v>-442741</v>
      </c>
      <c r="O16" s="25">
        <f t="shared" si="3"/>
        <v>-4685060</v>
      </c>
      <c r="P16" s="34">
        <v>-507029</v>
      </c>
      <c r="Q16" s="24">
        <f>R16/P16</f>
        <v>0.4930250537937672</v>
      </c>
      <c r="R16" s="34">
        <v>-249978</v>
      </c>
      <c r="S16" s="24">
        <f>T16/R16</f>
        <v>1.302738641000408</v>
      </c>
      <c r="T16" s="34">
        <v>-325656</v>
      </c>
      <c r="U16" s="34">
        <v>-209737</v>
      </c>
      <c r="V16" s="25">
        <f t="shared" si="4"/>
        <v>-1292400</v>
      </c>
      <c r="W16" s="34">
        <v>83874</v>
      </c>
      <c r="X16" s="24">
        <f>Y16/W16</f>
        <v>3.1366812122946324</v>
      </c>
      <c r="Y16" s="34">
        <v>263086</v>
      </c>
      <c r="Z16" s="24">
        <f>AA16/Y16</f>
        <v>0.5502231209566454</v>
      </c>
      <c r="AA16" s="34">
        <v>144756</v>
      </c>
      <c r="AB16" s="34">
        <v>131106</v>
      </c>
      <c r="AC16" s="25">
        <f t="shared" si="5"/>
        <v>622822</v>
      </c>
      <c r="AD16" s="34">
        <v>1832835</v>
      </c>
      <c r="AE16" s="24">
        <f>AF16/AD16</f>
        <v>0.684709207320899</v>
      </c>
      <c r="AF16" s="34">
        <v>1254959</v>
      </c>
      <c r="AG16" s="24">
        <f>AH16/AF16</f>
        <v>0.6982658397605022</v>
      </c>
      <c r="AH16" s="34">
        <v>876295</v>
      </c>
      <c r="AI16" s="34">
        <v>642671</v>
      </c>
      <c r="AJ16" s="25">
        <f t="shared" si="6"/>
        <v>4606760</v>
      </c>
      <c r="AK16" s="23">
        <v>1453279</v>
      </c>
      <c r="AL16" s="30">
        <f t="shared" si="7"/>
        <v>12071432</v>
      </c>
      <c r="AM16" s="29">
        <f>AN16/AL16</f>
        <v>0.9639508386411819</v>
      </c>
      <c r="AN16" s="30">
        <f aca="true" t="shared" si="9" ref="AN16:AN27">D16+K16+R16+Y16+AF16</f>
        <v>11636267</v>
      </c>
      <c r="AO16" s="29">
        <f aca="true" t="shared" si="10" ref="AO16:AO23">AP16/AN16</f>
        <v>1.0074541947172577</v>
      </c>
      <c r="AP16" s="30">
        <f aca="true" t="shared" si="11" ref="AP16:AP33">F16+M16+T16+AA16+AH16</f>
        <v>11723006</v>
      </c>
      <c r="AQ16" s="30">
        <f aca="true" t="shared" si="12" ref="AQ16:AQ33">G16+N16+U16+AB16+AI16</f>
        <v>9121247</v>
      </c>
      <c r="AR16" s="25">
        <f t="shared" si="8"/>
        <v>44551952</v>
      </c>
      <c r="AS16" s="34"/>
      <c r="AT16" s="34"/>
      <c r="AU16" s="44"/>
      <c r="AV16" s="34"/>
      <c r="AW16" s="44"/>
      <c r="AX16" s="34"/>
      <c r="AY16" s="34"/>
    </row>
    <row r="17" spans="1:51" s="37" customFormat="1" ht="9.75">
      <c r="A17" s="35" t="s">
        <v>22</v>
      </c>
      <c r="B17" s="34">
        <v>550000</v>
      </c>
      <c r="C17" s="24">
        <f>D17/B17</f>
        <v>3.276027272727273</v>
      </c>
      <c r="D17" s="34">
        <v>1801815</v>
      </c>
      <c r="E17" s="24">
        <f>F17/D17</f>
        <v>0.15040445328737967</v>
      </c>
      <c r="F17" s="34">
        <v>271001</v>
      </c>
      <c r="G17" s="34">
        <v>400000</v>
      </c>
      <c r="H17" s="25">
        <f t="shared" si="2"/>
        <v>3022816</v>
      </c>
      <c r="I17" s="34">
        <v>720000</v>
      </c>
      <c r="J17" s="24">
        <f>K17/I17</f>
        <v>0.4437638888888889</v>
      </c>
      <c r="K17" s="34">
        <v>319510</v>
      </c>
      <c r="L17" s="24">
        <f>M17/K17</f>
        <v>0.14845544740383712</v>
      </c>
      <c r="M17" s="34">
        <v>47433</v>
      </c>
      <c r="N17" s="34">
        <v>0</v>
      </c>
      <c r="O17" s="25">
        <f t="shared" si="3"/>
        <v>1086943</v>
      </c>
      <c r="P17" s="34">
        <v>0</v>
      </c>
      <c r="Q17" s="24"/>
      <c r="R17" s="34">
        <v>217865</v>
      </c>
      <c r="S17" s="24">
        <f>T17/R17</f>
        <v>0.1428315700089505</v>
      </c>
      <c r="T17" s="34">
        <v>31118</v>
      </c>
      <c r="U17" s="34">
        <v>0</v>
      </c>
      <c r="V17" s="25">
        <f t="shared" si="4"/>
        <v>248983</v>
      </c>
      <c r="W17" s="34">
        <v>0</v>
      </c>
      <c r="X17" s="24"/>
      <c r="Y17" s="34">
        <v>186805</v>
      </c>
      <c r="Z17" s="24">
        <f>AA17/Y17</f>
        <v>0.12328899119402585</v>
      </c>
      <c r="AA17" s="34">
        <v>23031</v>
      </c>
      <c r="AB17" s="34">
        <v>0</v>
      </c>
      <c r="AC17" s="25">
        <f t="shared" si="5"/>
        <v>209836</v>
      </c>
      <c r="AD17" s="34">
        <v>0</v>
      </c>
      <c r="AE17" s="24"/>
      <c r="AF17" s="34">
        <v>204005</v>
      </c>
      <c r="AG17" s="24">
        <f>AH17/AF17</f>
        <v>0.13439376485870444</v>
      </c>
      <c r="AH17" s="34">
        <v>27417</v>
      </c>
      <c r="AI17" s="34">
        <v>0</v>
      </c>
      <c r="AJ17" s="25">
        <f t="shared" si="6"/>
        <v>231422</v>
      </c>
      <c r="AK17" s="23">
        <v>0</v>
      </c>
      <c r="AL17" s="30">
        <f t="shared" si="7"/>
        <v>1270000</v>
      </c>
      <c r="AM17" s="29">
        <f>AN17/AL17</f>
        <v>2.1496062992125986</v>
      </c>
      <c r="AN17" s="30">
        <f t="shared" si="9"/>
        <v>2730000</v>
      </c>
      <c r="AO17" s="29">
        <f t="shared" si="10"/>
        <v>0.14652014652014653</v>
      </c>
      <c r="AP17" s="30">
        <f t="shared" si="11"/>
        <v>400000</v>
      </c>
      <c r="AQ17" s="30">
        <f t="shared" si="12"/>
        <v>400000</v>
      </c>
      <c r="AR17" s="25">
        <f t="shared" si="8"/>
        <v>4800000</v>
      </c>
      <c r="AS17" s="34"/>
      <c r="AT17" s="34"/>
      <c r="AU17" s="44"/>
      <c r="AV17" s="34"/>
      <c r="AW17" s="44"/>
      <c r="AX17" s="34"/>
      <c r="AY17" s="34"/>
    </row>
    <row r="18" spans="1:51" s="37" customFormat="1" ht="9.75">
      <c r="A18" s="34" t="s">
        <v>23</v>
      </c>
      <c r="B18" s="34">
        <v>0</v>
      </c>
      <c r="C18" s="24"/>
      <c r="D18" s="34">
        <v>0</v>
      </c>
      <c r="E18" s="24">
        <v>0</v>
      </c>
      <c r="F18" s="34">
        <v>0</v>
      </c>
      <c r="G18" s="34">
        <v>0</v>
      </c>
      <c r="H18" s="25">
        <f t="shared" si="2"/>
        <v>0</v>
      </c>
      <c r="I18" s="34">
        <v>0</v>
      </c>
      <c r="J18" s="24"/>
      <c r="K18" s="34">
        <v>0</v>
      </c>
      <c r="L18" s="24"/>
      <c r="M18" s="34">
        <v>0</v>
      </c>
      <c r="N18" s="34">
        <v>0</v>
      </c>
      <c r="O18" s="25">
        <f t="shared" si="3"/>
        <v>0</v>
      </c>
      <c r="P18" s="34">
        <v>0</v>
      </c>
      <c r="Q18" s="24"/>
      <c r="R18" s="34">
        <v>0</v>
      </c>
      <c r="S18" s="24"/>
      <c r="T18" s="34">
        <v>0</v>
      </c>
      <c r="U18" s="34">
        <v>0</v>
      </c>
      <c r="V18" s="25">
        <f t="shared" si="4"/>
        <v>0</v>
      </c>
      <c r="W18" s="34">
        <v>150000</v>
      </c>
      <c r="X18" s="24"/>
      <c r="Y18" s="34">
        <v>128000</v>
      </c>
      <c r="Z18" s="24"/>
      <c r="AA18" s="34">
        <v>0</v>
      </c>
      <c r="AB18" s="34">
        <v>0</v>
      </c>
      <c r="AC18" s="25">
        <f t="shared" si="5"/>
        <v>278000</v>
      </c>
      <c r="AD18" s="34">
        <v>0</v>
      </c>
      <c r="AE18" s="24"/>
      <c r="AF18" s="34">
        <v>49935</v>
      </c>
      <c r="AG18" s="24"/>
      <c r="AH18" s="34">
        <v>0</v>
      </c>
      <c r="AI18" s="34">
        <v>0</v>
      </c>
      <c r="AJ18" s="25">
        <f t="shared" si="6"/>
        <v>49935</v>
      </c>
      <c r="AK18" s="23">
        <v>840000</v>
      </c>
      <c r="AL18" s="30">
        <v>150000</v>
      </c>
      <c r="AM18" s="29">
        <f>AN18/AL18</f>
        <v>1.1862333333333333</v>
      </c>
      <c r="AN18" s="30">
        <f t="shared" si="9"/>
        <v>177935</v>
      </c>
      <c r="AO18" s="29">
        <f t="shared" si="10"/>
        <v>0</v>
      </c>
      <c r="AP18" s="30">
        <f t="shared" si="11"/>
        <v>0</v>
      </c>
      <c r="AQ18" s="30">
        <f t="shared" si="12"/>
        <v>0</v>
      </c>
      <c r="AR18" s="25">
        <f t="shared" si="8"/>
        <v>327935</v>
      </c>
      <c r="AS18" s="34"/>
      <c r="AT18" s="34"/>
      <c r="AU18" s="44"/>
      <c r="AV18" s="34"/>
      <c r="AW18" s="44"/>
      <c r="AX18" s="34"/>
      <c r="AY18" s="34"/>
    </row>
    <row r="19" spans="1:51" s="37" customFormat="1" ht="9.75" hidden="1">
      <c r="A19" s="34" t="s">
        <v>32</v>
      </c>
      <c r="B19" s="34">
        <v>0</v>
      </c>
      <c r="C19" s="24" t="e">
        <f>D19/B19</f>
        <v>#DIV/0!</v>
      </c>
      <c r="D19" s="34">
        <v>0</v>
      </c>
      <c r="E19" s="24" t="e">
        <f>F19/D19</f>
        <v>#DIV/0!</v>
      </c>
      <c r="F19" s="34">
        <v>0</v>
      </c>
      <c r="G19" s="34"/>
      <c r="H19" s="25">
        <f t="shared" si="2"/>
        <v>0</v>
      </c>
      <c r="I19" s="34">
        <v>0</v>
      </c>
      <c r="J19" s="24">
        <v>0</v>
      </c>
      <c r="K19" s="34">
        <v>0</v>
      </c>
      <c r="L19" s="24">
        <v>0</v>
      </c>
      <c r="M19" s="34">
        <v>0</v>
      </c>
      <c r="N19" s="34"/>
      <c r="O19" s="25">
        <f t="shared" si="3"/>
        <v>0</v>
      </c>
      <c r="P19" s="34">
        <v>0</v>
      </c>
      <c r="Q19" s="24" t="e">
        <f>R19/P19</f>
        <v>#DIV/0!</v>
      </c>
      <c r="R19" s="34">
        <v>0</v>
      </c>
      <c r="S19" s="24" t="e">
        <f>T19/R19</f>
        <v>#DIV/0!</v>
      </c>
      <c r="T19" s="34">
        <v>0</v>
      </c>
      <c r="U19" s="34"/>
      <c r="V19" s="25">
        <f t="shared" si="4"/>
        <v>0</v>
      </c>
      <c r="W19" s="34">
        <v>0</v>
      </c>
      <c r="X19" s="24" t="e">
        <f>Y19/W19</f>
        <v>#DIV/0!</v>
      </c>
      <c r="Y19" s="34">
        <v>0</v>
      </c>
      <c r="Z19" s="24" t="e">
        <f>AA19/Y19</f>
        <v>#DIV/0!</v>
      </c>
      <c r="AA19" s="34">
        <v>0</v>
      </c>
      <c r="AB19" s="34"/>
      <c r="AC19" s="25">
        <f t="shared" si="5"/>
        <v>0</v>
      </c>
      <c r="AD19" s="34">
        <v>0</v>
      </c>
      <c r="AE19" s="24" t="e">
        <f>AF19/AD19</f>
        <v>#DIV/0!</v>
      </c>
      <c r="AF19" s="34">
        <v>0</v>
      </c>
      <c r="AG19" s="24" t="e">
        <f>AH19/AF19</f>
        <v>#DIV/0!</v>
      </c>
      <c r="AH19" s="34">
        <v>0</v>
      </c>
      <c r="AI19" s="34"/>
      <c r="AJ19" s="25">
        <f t="shared" si="6"/>
        <v>0</v>
      </c>
      <c r="AK19" s="23"/>
      <c r="AL19" s="30">
        <f aca="true" t="shared" si="13" ref="AL19:AL25">B19+I19+P19+W19+AD19+AK19</f>
        <v>0</v>
      </c>
      <c r="AM19" s="29" t="e">
        <f>AN19/AL19</f>
        <v>#DIV/0!</v>
      </c>
      <c r="AN19" s="30">
        <f t="shared" si="9"/>
        <v>0</v>
      </c>
      <c r="AO19" s="29" t="e">
        <f t="shared" si="10"/>
        <v>#DIV/0!</v>
      </c>
      <c r="AP19" s="30">
        <f t="shared" si="11"/>
        <v>0</v>
      </c>
      <c r="AQ19" s="30">
        <f t="shared" si="12"/>
        <v>0</v>
      </c>
      <c r="AR19" s="25">
        <f t="shared" si="8"/>
        <v>0</v>
      </c>
      <c r="AS19" s="34"/>
      <c r="AT19" s="34"/>
      <c r="AU19" s="44"/>
      <c r="AV19" s="34"/>
      <c r="AW19" s="44"/>
      <c r="AX19" s="34"/>
      <c r="AY19" s="34"/>
    </row>
    <row r="20" spans="1:51" s="37" customFormat="1" ht="9.75">
      <c r="A20" s="35" t="s">
        <v>33</v>
      </c>
      <c r="B20" s="34">
        <v>347249</v>
      </c>
      <c r="C20" s="24">
        <f>D20/B20</f>
        <v>0.8448404459048118</v>
      </c>
      <c r="D20" s="34">
        <v>293370</v>
      </c>
      <c r="E20" s="24">
        <f>F20/D20</f>
        <v>0.8839588233289021</v>
      </c>
      <c r="F20" s="35">
        <v>259327</v>
      </c>
      <c r="G20" s="35">
        <v>429392</v>
      </c>
      <c r="H20" s="25">
        <f t="shared" si="2"/>
        <v>1329338</v>
      </c>
      <c r="I20" s="34">
        <v>73784</v>
      </c>
      <c r="J20" s="24">
        <f>K20/I20</f>
        <v>0.26873034804293616</v>
      </c>
      <c r="K20" s="34">
        <v>19828</v>
      </c>
      <c r="L20" s="24">
        <f>M20/K20</f>
        <v>20.3299374621747</v>
      </c>
      <c r="M20" s="34">
        <v>403102</v>
      </c>
      <c r="N20" s="34">
        <v>29666</v>
      </c>
      <c r="O20" s="25">
        <f t="shared" si="3"/>
        <v>526380</v>
      </c>
      <c r="P20" s="34">
        <v>39613</v>
      </c>
      <c r="Q20" s="24">
        <f>R20/P20</f>
        <v>0.8283139373438013</v>
      </c>
      <c r="R20" s="34">
        <v>32812</v>
      </c>
      <c r="S20" s="24">
        <f>T20/R20</f>
        <v>0.7377179080824089</v>
      </c>
      <c r="T20" s="34">
        <v>24206</v>
      </c>
      <c r="U20" s="34">
        <v>22221</v>
      </c>
      <c r="V20" s="25">
        <f t="shared" si="4"/>
        <v>118852</v>
      </c>
      <c r="W20" s="34">
        <v>22985</v>
      </c>
      <c r="X20" s="24">
        <f>Y20/W20</f>
        <v>0.44324559495323035</v>
      </c>
      <c r="Y20" s="34">
        <v>10188</v>
      </c>
      <c r="Z20" s="24">
        <f>AA20/Y20</f>
        <v>2.2110325873576757</v>
      </c>
      <c r="AA20" s="34">
        <v>22526</v>
      </c>
      <c r="AB20" s="34">
        <v>14385</v>
      </c>
      <c r="AC20" s="25">
        <f t="shared" si="5"/>
        <v>70084</v>
      </c>
      <c r="AD20" s="34">
        <v>10252</v>
      </c>
      <c r="AE20" s="24">
        <f>AF20/AD20</f>
        <v>1.3508583690987124</v>
      </c>
      <c r="AF20" s="34">
        <v>13849</v>
      </c>
      <c r="AG20" s="24">
        <f>AH20/AF20</f>
        <v>0.9976893638529858</v>
      </c>
      <c r="AH20" s="34">
        <v>13817</v>
      </c>
      <c r="AI20" s="34">
        <v>9582</v>
      </c>
      <c r="AJ20" s="25">
        <f t="shared" si="6"/>
        <v>47500</v>
      </c>
      <c r="AK20" s="23">
        <v>5</v>
      </c>
      <c r="AL20" s="30">
        <f t="shared" si="13"/>
        <v>493888</v>
      </c>
      <c r="AM20" s="29">
        <f>AN20/AL20</f>
        <v>0.7492528670467798</v>
      </c>
      <c r="AN20" s="30">
        <f t="shared" si="9"/>
        <v>370047</v>
      </c>
      <c r="AO20" s="29">
        <f t="shared" si="10"/>
        <v>1.953746415995806</v>
      </c>
      <c r="AP20" s="30">
        <f t="shared" si="11"/>
        <v>722978</v>
      </c>
      <c r="AQ20" s="30">
        <f t="shared" si="12"/>
        <v>505246</v>
      </c>
      <c r="AR20" s="25">
        <f t="shared" si="8"/>
        <v>2092159</v>
      </c>
      <c r="AS20" s="34"/>
      <c r="AT20" s="34"/>
      <c r="AU20" s="44"/>
      <c r="AV20" s="34"/>
      <c r="AW20" s="44"/>
      <c r="AX20" s="34"/>
      <c r="AY20" s="34"/>
    </row>
    <row r="21" spans="1:51" s="37" customFormat="1" ht="9.75" hidden="1">
      <c r="A21" s="46" t="s">
        <v>34</v>
      </c>
      <c r="B21" s="34"/>
      <c r="C21" s="24">
        <v>0</v>
      </c>
      <c r="D21" s="34">
        <v>27225</v>
      </c>
      <c r="E21" s="24">
        <f>F21/D21</f>
        <v>0.33998163452708907</v>
      </c>
      <c r="F21" s="34">
        <v>9256</v>
      </c>
      <c r="G21" s="34"/>
      <c r="H21" s="25">
        <f t="shared" si="2"/>
        <v>36481</v>
      </c>
      <c r="I21" s="34"/>
      <c r="J21" s="24">
        <v>0</v>
      </c>
      <c r="K21" s="34">
        <v>0</v>
      </c>
      <c r="L21" s="24">
        <v>0</v>
      </c>
      <c r="M21" s="34">
        <v>3827</v>
      </c>
      <c r="N21" s="34"/>
      <c r="O21" s="25">
        <f t="shared" si="3"/>
        <v>3827</v>
      </c>
      <c r="P21" s="34"/>
      <c r="Q21" s="24">
        <v>0</v>
      </c>
      <c r="R21" s="34">
        <v>0</v>
      </c>
      <c r="S21" s="24">
        <v>0</v>
      </c>
      <c r="T21" s="34">
        <v>1622</v>
      </c>
      <c r="U21" s="34"/>
      <c r="V21" s="25">
        <f t="shared" si="4"/>
        <v>1622</v>
      </c>
      <c r="W21" s="34"/>
      <c r="X21" s="24">
        <v>0</v>
      </c>
      <c r="Y21" s="34">
        <v>0</v>
      </c>
      <c r="Z21" s="24">
        <v>0</v>
      </c>
      <c r="AA21" s="34">
        <v>1376</v>
      </c>
      <c r="AB21" s="34"/>
      <c r="AC21" s="25">
        <f t="shared" si="5"/>
        <v>1376</v>
      </c>
      <c r="AD21" s="34"/>
      <c r="AE21" s="24">
        <v>0</v>
      </c>
      <c r="AF21" s="34">
        <v>29</v>
      </c>
      <c r="AG21" s="24">
        <f>AH21/AF21</f>
        <v>57.93103448275862</v>
      </c>
      <c r="AH21" s="34">
        <v>1680</v>
      </c>
      <c r="AI21" s="34"/>
      <c r="AJ21" s="25">
        <f t="shared" si="6"/>
        <v>1709</v>
      </c>
      <c r="AK21" s="23"/>
      <c r="AL21" s="30">
        <f t="shared" si="13"/>
        <v>0</v>
      </c>
      <c r="AM21" s="29">
        <v>0</v>
      </c>
      <c r="AN21" s="30">
        <f t="shared" si="9"/>
        <v>27254</v>
      </c>
      <c r="AO21" s="29">
        <f t="shared" si="10"/>
        <v>0.6516841564540985</v>
      </c>
      <c r="AP21" s="30">
        <f t="shared" si="11"/>
        <v>17761</v>
      </c>
      <c r="AQ21" s="30">
        <f t="shared" si="12"/>
        <v>0</v>
      </c>
      <c r="AR21" s="25">
        <f t="shared" si="8"/>
        <v>45015</v>
      </c>
      <c r="AS21" s="34"/>
      <c r="AT21" s="34"/>
      <c r="AU21" s="44"/>
      <c r="AV21" s="34"/>
      <c r="AW21" s="44"/>
      <c r="AX21" s="34"/>
      <c r="AY21" s="34"/>
    </row>
    <row r="22" spans="1:51" s="37" customFormat="1" ht="9.75" hidden="1">
      <c r="A22" s="46" t="s">
        <v>35</v>
      </c>
      <c r="B22" s="34"/>
      <c r="C22" s="24">
        <v>0</v>
      </c>
      <c r="D22" s="34">
        <v>14033</v>
      </c>
      <c r="E22" s="24">
        <f>F22/D22</f>
        <v>0.2638067412527613</v>
      </c>
      <c r="F22" s="34">
        <v>3702</v>
      </c>
      <c r="G22" s="34"/>
      <c r="H22" s="25">
        <f t="shared" si="2"/>
        <v>17735</v>
      </c>
      <c r="I22" s="34"/>
      <c r="J22" s="24">
        <v>0</v>
      </c>
      <c r="K22" s="34">
        <v>0</v>
      </c>
      <c r="L22" s="24">
        <v>0</v>
      </c>
      <c r="M22" s="34">
        <v>0</v>
      </c>
      <c r="N22" s="34"/>
      <c r="O22" s="25">
        <f t="shared" si="3"/>
        <v>0</v>
      </c>
      <c r="P22" s="34"/>
      <c r="Q22" s="24">
        <v>0</v>
      </c>
      <c r="R22" s="34">
        <v>0</v>
      </c>
      <c r="S22" s="24">
        <v>0</v>
      </c>
      <c r="T22" s="34">
        <v>0</v>
      </c>
      <c r="U22" s="34"/>
      <c r="V22" s="25">
        <f t="shared" si="4"/>
        <v>0</v>
      </c>
      <c r="W22" s="34"/>
      <c r="X22" s="24">
        <v>0</v>
      </c>
      <c r="Y22" s="34">
        <v>1792</v>
      </c>
      <c r="Z22" s="24">
        <f>AA22/Y22</f>
        <v>0.45200892857142855</v>
      </c>
      <c r="AA22" s="34">
        <v>810</v>
      </c>
      <c r="AB22" s="34"/>
      <c r="AC22" s="25">
        <f t="shared" si="5"/>
        <v>2602</v>
      </c>
      <c r="AD22" s="34"/>
      <c r="AE22" s="24">
        <v>0</v>
      </c>
      <c r="AF22" s="34">
        <v>0</v>
      </c>
      <c r="AG22" s="24">
        <v>0</v>
      </c>
      <c r="AH22" s="34">
        <v>0</v>
      </c>
      <c r="AI22" s="34"/>
      <c r="AJ22" s="25">
        <f t="shared" si="6"/>
        <v>0</v>
      </c>
      <c r="AK22" s="23"/>
      <c r="AL22" s="30">
        <f t="shared" si="13"/>
        <v>0</v>
      </c>
      <c r="AM22" s="29">
        <v>0</v>
      </c>
      <c r="AN22" s="30">
        <f t="shared" si="9"/>
        <v>15825</v>
      </c>
      <c r="AO22" s="29">
        <f t="shared" si="10"/>
        <v>0.28511848341232227</v>
      </c>
      <c r="AP22" s="30">
        <f t="shared" si="11"/>
        <v>4512</v>
      </c>
      <c r="AQ22" s="30">
        <f t="shared" si="12"/>
        <v>0</v>
      </c>
      <c r="AR22" s="25">
        <f t="shared" si="8"/>
        <v>20337</v>
      </c>
      <c r="AS22" s="34"/>
      <c r="AT22" s="34"/>
      <c r="AU22" s="44"/>
      <c r="AV22" s="34"/>
      <c r="AW22" s="44"/>
      <c r="AX22" s="34"/>
      <c r="AY22" s="34"/>
    </row>
    <row r="23" spans="1:51" s="37" customFormat="1" ht="9.75" hidden="1">
      <c r="A23" s="46" t="s">
        <v>36</v>
      </c>
      <c r="B23" s="34"/>
      <c r="C23" s="24">
        <v>0</v>
      </c>
      <c r="D23" s="34">
        <v>13192</v>
      </c>
      <c r="E23" s="24">
        <f>F23/D23</f>
        <v>1.7420406306852638</v>
      </c>
      <c r="F23" s="34">
        <v>22981</v>
      </c>
      <c r="G23" s="34"/>
      <c r="H23" s="25">
        <f t="shared" si="2"/>
        <v>36173</v>
      </c>
      <c r="I23" s="34"/>
      <c r="J23" s="24">
        <v>0</v>
      </c>
      <c r="K23" s="34">
        <v>1371</v>
      </c>
      <c r="L23" s="24">
        <v>0</v>
      </c>
      <c r="M23" s="34">
        <v>352761</v>
      </c>
      <c r="N23" s="34"/>
      <c r="O23" s="25">
        <f t="shared" si="3"/>
        <v>354132</v>
      </c>
      <c r="P23" s="34"/>
      <c r="Q23" s="24">
        <v>0</v>
      </c>
      <c r="R23" s="34">
        <v>15928</v>
      </c>
      <c r="S23" s="24">
        <f>T23/R23</f>
        <v>0.7505650426921145</v>
      </c>
      <c r="T23" s="34">
        <v>11955</v>
      </c>
      <c r="U23" s="34"/>
      <c r="V23" s="25">
        <f t="shared" si="4"/>
        <v>27883</v>
      </c>
      <c r="W23" s="34"/>
      <c r="X23" s="24">
        <v>0</v>
      </c>
      <c r="Y23" s="34">
        <v>6282</v>
      </c>
      <c r="Z23" s="24">
        <f>AA23/Y23</f>
        <v>3.017510347023241</v>
      </c>
      <c r="AA23" s="34">
        <v>18956</v>
      </c>
      <c r="AB23" s="34"/>
      <c r="AC23" s="25">
        <f t="shared" si="5"/>
        <v>25238</v>
      </c>
      <c r="AD23" s="34"/>
      <c r="AE23" s="24">
        <v>0</v>
      </c>
      <c r="AF23" s="34">
        <v>0</v>
      </c>
      <c r="AG23" s="24">
        <v>0</v>
      </c>
      <c r="AH23" s="34">
        <v>5049</v>
      </c>
      <c r="AI23" s="34"/>
      <c r="AJ23" s="25">
        <f t="shared" si="6"/>
        <v>5049</v>
      </c>
      <c r="AK23" s="23"/>
      <c r="AL23" s="30">
        <f t="shared" si="13"/>
        <v>0</v>
      </c>
      <c r="AM23" s="29">
        <v>0</v>
      </c>
      <c r="AN23" s="30">
        <f t="shared" si="9"/>
        <v>36773</v>
      </c>
      <c r="AO23" s="29">
        <f t="shared" si="10"/>
        <v>11.195768634596035</v>
      </c>
      <c r="AP23" s="30">
        <f t="shared" si="11"/>
        <v>411702</v>
      </c>
      <c r="AQ23" s="30">
        <f t="shared" si="12"/>
        <v>0</v>
      </c>
      <c r="AR23" s="25">
        <f t="shared" si="8"/>
        <v>448475</v>
      </c>
      <c r="AS23" s="34"/>
      <c r="AT23" s="34"/>
      <c r="AU23" s="44"/>
      <c r="AV23" s="34"/>
      <c r="AW23" s="44"/>
      <c r="AX23" s="34"/>
      <c r="AY23" s="34"/>
    </row>
    <row r="24" spans="1:51" s="37" customFormat="1" ht="9.75">
      <c r="A24" s="34" t="s">
        <v>37</v>
      </c>
      <c r="B24" s="47">
        <v>0</v>
      </c>
      <c r="C24" s="24"/>
      <c r="D24" s="34">
        <v>0</v>
      </c>
      <c r="E24" s="24"/>
      <c r="F24" s="34">
        <v>475402</v>
      </c>
      <c r="G24" s="34">
        <v>0</v>
      </c>
      <c r="H24" s="25">
        <f t="shared" si="2"/>
        <v>475402</v>
      </c>
      <c r="I24" s="34">
        <v>0</v>
      </c>
      <c r="J24" s="24"/>
      <c r="K24" s="34">
        <v>0</v>
      </c>
      <c r="L24" s="24"/>
      <c r="M24" s="34">
        <v>80441</v>
      </c>
      <c r="N24" s="34">
        <v>0</v>
      </c>
      <c r="O24" s="25">
        <f t="shared" si="3"/>
        <v>80441</v>
      </c>
      <c r="P24" s="34">
        <v>0</v>
      </c>
      <c r="Q24" s="24"/>
      <c r="R24" s="34">
        <v>0</v>
      </c>
      <c r="S24" s="24"/>
      <c r="T24" s="34">
        <v>46972</v>
      </c>
      <c r="U24" s="34">
        <v>0</v>
      </c>
      <c r="V24" s="25">
        <f t="shared" si="4"/>
        <v>46972</v>
      </c>
      <c r="W24" s="34">
        <v>0</v>
      </c>
      <c r="X24" s="24"/>
      <c r="Y24" s="34">
        <v>0</v>
      </c>
      <c r="Z24" s="24"/>
      <c r="AA24" s="34">
        <v>16955</v>
      </c>
      <c r="AB24" s="34">
        <v>0</v>
      </c>
      <c r="AC24" s="25">
        <f t="shared" si="5"/>
        <v>16955</v>
      </c>
      <c r="AD24" s="34">
        <v>0</v>
      </c>
      <c r="AE24" s="24"/>
      <c r="AF24" s="34">
        <v>0</v>
      </c>
      <c r="AG24" s="24"/>
      <c r="AH24" s="34">
        <v>30230</v>
      </c>
      <c r="AI24" s="34">
        <v>0</v>
      </c>
      <c r="AJ24" s="25">
        <f t="shared" si="6"/>
        <v>30230</v>
      </c>
      <c r="AK24" s="23">
        <v>0</v>
      </c>
      <c r="AL24" s="30">
        <f t="shared" si="13"/>
        <v>0</v>
      </c>
      <c r="AM24" s="29"/>
      <c r="AN24" s="30">
        <f t="shared" si="9"/>
        <v>0</v>
      </c>
      <c r="AO24" s="29"/>
      <c r="AP24" s="30">
        <f t="shared" si="11"/>
        <v>650000</v>
      </c>
      <c r="AQ24" s="30">
        <f t="shared" si="12"/>
        <v>0</v>
      </c>
      <c r="AR24" s="25">
        <f t="shared" si="8"/>
        <v>650000</v>
      </c>
      <c r="AS24" s="34"/>
      <c r="AT24" s="34"/>
      <c r="AU24" s="44"/>
      <c r="AV24" s="34"/>
      <c r="AW24" s="44"/>
      <c r="AX24" s="34"/>
      <c r="AY24" s="34"/>
    </row>
    <row r="25" spans="1:51" s="37" customFormat="1" ht="9.75">
      <c r="A25" s="34" t="s">
        <v>38</v>
      </c>
      <c r="B25" s="47">
        <v>0</v>
      </c>
      <c r="C25" s="24"/>
      <c r="D25" s="34">
        <v>0</v>
      </c>
      <c r="E25" s="24"/>
      <c r="F25" s="34">
        <v>144586</v>
      </c>
      <c r="G25" s="34">
        <v>133549</v>
      </c>
      <c r="H25" s="25">
        <f t="shared" si="2"/>
        <v>278135</v>
      </c>
      <c r="I25" s="34"/>
      <c r="J25" s="24"/>
      <c r="K25" s="34"/>
      <c r="L25" s="24"/>
      <c r="M25" s="34"/>
      <c r="N25" s="34">
        <v>265510</v>
      </c>
      <c r="O25" s="25">
        <f t="shared" si="3"/>
        <v>265510</v>
      </c>
      <c r="P25" s="34"/>
      <c r="Q25" s="24"/>
      <c r="R25" s="34"/>
      <c r="S25" s="24"/>
      <c r="T25" s="34"/>
      <c r="U25" s="34">
        <v>240219</v>
      </c>
      <c r="V25" s="25">
        <f t="shared" si="4"/>
        <v>240219</v>
      </c>
      <c r="W25" s="34"/>
      <c r="X25" s="24"/>
      <c r="Y25" s="34"/>
      <c r="Z25" s="24"/>
      <c r="AA25" s="34"/>
      <c r="AB25" s="34">
        <v>147752</v>
      </c>
      <c r="AC25" s="25">
        <f t="shared" si="5"/>
        <v>147752</v>
      </c>
      <c r="AD25" s="34"/>
      <c r="AE25" s="24"/>
      <c r="AF25" s="34"/>
      <c r="AG25" s="24"/>
      <c r="AH25" s="34">
        <v>281671</v>
      </c>
      <c r="AI25" s="34">
        <v>0</v>
      </c>
      <c r="AJ25" s="25">
        <f t="shared" si="6"/>
        <v>281671</v>
      </c>
      <c r="AK25" s="23"/>
      <c r="AL25" s="30">
        <f t="shared" si="13"/>
        <v>0</v>
      </c>
      <c r="AM25" s="29"/>
      <c r="AN25" s="30">
        <f t="shared" si="9"/>
        <v>0</v>
      </c>
      <c r="AO25" s="29"/>
      <c r="AP25" s="30">
        <f t="shared" si="11"/>
        <v>426257</v>
      </c>
      <c r="AQ25" s="30">
        <f t="shared" si="12"/>
        <v>787030</v>
      </c>
      <c r="AR25" s="25">
        <f t="shared" si="8"/>
        <v>1213287</v>
      </c>
      <c r="AS25" s="34"/>
      <c r="AT25" s="34"/>
      <c r="AU25" s="44"/>
      <c r="AV25" s="34"/>
      <c r="AW25" s="44"/>
      <c r="AX25" s="34"/>
      <c r="AY25" s="34"/>
    </row>
    <row r="26" spans="1:51" s="37" customFormat="1" ht="9.75">
      <c r="A26" s="48" t="s">
        <v>39</v>
      </c>
      <c r="B26" s="23">
        <v>1414848</v>
      </c>
      <c r="C26" s="24">
        <f aca="true" t="shared" si="14" ref="C26:C31">D26/B26</f>
        <v>1.015989703487583</v>
      </c>
      <c r="D26" s="34">
        <v>1437471</v>
      </c>
      <c r="E26" s="24">
        <f aca="true" t="shared" si="15" ref="E26:E35">F26/D26</f>
        <v>1.2529797122863695</v>
      </c>
      <c r="F26" s="34">
        <v>1801122</v>
      </c>
      <c r="G26" s="34">
        <v>1517678</v>
      </c>
      <c r="H26" s="25">
        <v>1414848</v>
      </c>
      <c r="I26" s="34">
        <v>379717</v>
      </c>
      <c r="J26" s="24">
        <f>K26/I26</f>
        <v>0.5234740609453883</v>
      </c>
      <c r="K26" s="34">
        <v>198772</v>
      </c>
      <c r="L26" s="24">
        <f>M26/K26</f>
        <v>0.28223291006781637</v>
      </c>
      <c r="M26" s="34">
        <v>56100</v>
      </c>
      <c r="N26" s="34">
        <v>128633</v>
      </c>
      <c r="O26" s="25">
        <v>379717</v>
      </c>
      <c r="P26" s="34">
        <v>117577</v>
      </c>
      <c r="Q26" s="24">
        <f>R26/P26</f>
        <v>0.4212133325395273</v>
      </c>
      <c r="R26" s="34">
        <v>49525</v>
      </c>
      <c r="S26" s="24">
        <f>T26/R26</f>
        <v>0.9315901060070672</v>
      </c>
      <c r="T26" s="34">
        <v>46137</v>
      </c>
      <c r="U26" s="34">
        <v>73397</v>
      </c>
      <c r="V26" s="25">
        <v>117577</v>
      </c>
      <c r="W26" s="34">
        <v>45837</v>
      </c>
      <c r="X26" s="24">
        <f aca="true" t="shared" si="16" ref="X26:X31">Y26/W26</f>
        <v>2.5946942426424067</v>
      </c>
      <c r="Y26" s="34">
        <v>118933</v>
      </c>
      <c r="Z26" s="24">
        <f aca="true" t="shared" si="17" ref="Z26:Z34">AA26/Y26</f>
        <v>0.4981796473644825</v>
      </c>
      <c r="AA26" s="34">
        <v>59250</v>
      </c>
      <c r="AB26" s="34">
        <v>101337</v>
      </c>
      <c r="AC26" s="25">
        <v>45837</v>
      </c>
      <c r="AD26" s="34">
        <v>40123</v>
      </c>
      <c r="AE26" s="24">
        <f aca="true" t="shared" si="18" ref="AE26:AE31">AF26/AD26</f>
        <v>0.16509234105126736</v>
      </c>
      <c r="AF26" s="34">
        <v>6624</v>
      </c>
      <c r="AG26" s="24">
        <f aca="true" t="shared" si="19" ref="AG26:AG34">AH26/AF26</f>
        <v>14.390096618357488</v>
      </c>
      <c r="AH26" s="34">
        <v>95320</v>
      </c>
      <c r="AI26" s="34">
        <v>80870</v>
      </c>
      <c r="AJ26" s="25">
        <v>40123</v>
      </c>
      <c r="AK26" s="23">
        <v>35099</v>
      </c>
      <c r="AL26" s="30">
        <v>2040201</v>
      </c>
      <c r="AM26" s="29">
        <f aca="true" t="shared" si="20" ref="AM26:AM31">AN26/AL26</f>
        <v>0.8878169356842782</v>
      </c>
      <c r="AN26" s="30">
        <f t="shared" si="9"/>
        <v>1811325</v>
      </c>
      <c r="AO26" s="29">
        <f aca="true" t="shared" si="21" ref="AO26:AO35">AP26/AN26</f>
        <v>1.1361456392419913</v>
      </c>
      <c r="AP26" s="30">
        <f t="shared" si="11"/>
        <v>2057929</v>
      </c>
      <c r="AQ26" s="30">
        <f t="shared" si="12"/>
        <v>1901915</v>
      </c>
      <c r="AR26" s="49">
        <v>2040201</v>
      </c>
      <c r="AS26" s="34"/>
      <c r="AT26" s="34"/>
      <c r="AU26" s="44"/>
      <c r="AV26" s="34"/>
      <c r="AW26" s="44"/>
      <c r="AX26" s="34"/>
      <c r="AY26" s="34"/>
    </row>
    <row r="27" spans="1:51" s="37" customFormat="1" ht="11.25">
      <c r="A27" s="18" t="s">
        <v>40</v>
      </c>
      <c r="B27" s="18">
        <v>8623267</v>
      </c>
      <c r="C27" s="19">
        <f t="shared" si="14"/>
        <v>1.2888841317333675</v>
      </c>
      <c r="D27" s="18">
        <v>11114392</v>
      </c>
      <c r="E27" s="19">
        <f t="shared" si="15"/>
        <v>1.264716774430846</v>
      </c>
      <c r="F27" s="18">
        <v>14056558</v>
      </c>
      <c r="G27" s="18">
        <v>18786936</v>
      </c>
      <c r="H27" s="50" t="s">
        <v>41</v>
      </c>
      <c r="I27" s="18">
        <v>1118962</v>
      </c>
      <c r="J27" s="19">
        <f>K27/I27</f>
        <v>1.90854470482465</v>
      </c>
      <c r="K27" s="18">
        <v>2135589</v>
      </c>
      <c r="L27" s="19">
        <f>M27/K27</f>
        <v>1.0216581935943667</v>
      </c>
      <c r="M27" s="18">
        <v>2181842</v>
      </c>
      <c r="N27" s="18">
        <v>3439735</v>
      </c>
      <c r="O27" s="50" t="s">
        <v>41</v>
      </c>
      <c r="P27" s="18">
        <v>1485228</v>
      </c>
      <c r="Q27" s="19">
        <f>R27/P27</f>
        <v>0.7339788907830986</v>
      </c>
      <c r="R27" s="18">
        <v>1090126</v>
      </c>
      <c r="S27" s="19">
        <f>T27/R27</f>
        <v>1.2633879019489491</v>
      </c>
      <c r="T27" s="18">
        <v>1377252</v>
      </c>
      <c r="U27" s="18">
        <v>1341547</v>
      </c>
      <c r="V27" s="50" t="s">
        <v>41</v>
      </c>
      <c r="W27" s="18">
        <v>875314</v>
      </c>
      <c r="X27" s="19">
        <f t="shared" si="16"/>
        <v>1.2301128509312087</v>
      </c>
      <c r="Y27" s="18">
        <v>1076735</v>
      </c>
      <c r="Z27" s="19">
        <f t="shared" si="17"/>
        <v>1.1754637863541169</v>
      </c>
      <c r="AA27" s="18">
        <v>1265663</v>
      </c>
      <c r="AB27" s="18">
        <v>1371003</v>
      </c>
      <c r="AC27" s="50" t="s">
        <v>41</v>
      </c>
      <c r="AD27" s="18">
        <v>866862</v>
      </c>
      <c r="AE27" s="19">
        <f t="shared" si="18"/>
        <v>1.024529855963233</v>
      </c>
      <c r="AF27" s="18">
        <v>888126</v>
      </c>
      <c r="AG27" s="19">
        <f t="shared" si="19"/>
        <v>1.4651896239947935</v>
      </c>
      <c r="AH27" s="18">
        <v>1301273</v>
      </c>
      <c r="AI27" s="18">
        <v>1508234</v>
      </c>
      <c r="AJ27" s="50" t="s">
        <v>41</v>
      </c>
      <c r="AK27" s="51">
        <v>872125</v>
      </c>
      <c r="AL27" s="18">
        <f>B27+I27+P27+W27+AD27+AK27</f>
        <v>13841758</v>
      </c>
      <c r="AM27" s="52">
        <f t="shared" si="20"/>
        <v>1.1779549967569147</v>
      </c>
      <c r="AN27" s="18">
        <f t="shared" si="9"/>
        <v>16304968</v>
      </c>
      <c r="AO27" s="52">
        <f t="shared" si="21"/>
        <v>1.2378183140255166</v>
      </c>
      <c r="AP27" s="18">
        <f t="shared" si="11"/>
        <v>20182588</v>
      </c>
      <c r="AQ27" s="18">
        <f t="shared" si="12"/>
        <v>26447455</v>
      </c>
      <c r="AR27" s="50" t="s">
        <v>41</v>
      </c>
      <c r="AS27" s="35"/>
      <c r="AT27" s="35"/>
      <c r="AU27" s="36"/>
      <c r="AV27" s="35"/>
      <c r="AW27" s="36"/>
      <c r="AX27" s="35"/>
      <c r="AY27" s="35"/>
    </row>
    <row r="28" spans="1:51" s="37" customFormat="1" ht="9.75">
      <c r="A28" s="34" t="s">
        <v>42</v>
      </c>
      <c r="B28" s="34">
        <v>4292434</v>
      </c>
      <c r="C28" s="24">
        <f t="shared" si="14"/>
        <v>1.3092329433603405</v>
      </c>
      <c r="D28" s="34">
        <v>5619796</v>
      </c>
      <c r="E28" s="24">
        <f t="shared" si="15"/>
        <v>1.1350344389725178</v>
      </c>
      <c r="F28" s="34">
        <v>6378662</v>
      </c>
      <c r="G28" s="34">
        <v>6953203</v>
      </c>
      <c r="H28" s="53" t="s">
        <v>41</v>
      </c>
      <c r="I28" s="34">
        <v>874954</v>
      </c>
      <c r="J28" s="24">
        <f>K28/I28</f>
        <v>1.862609920064369</v>
      </c>
      <c r="K28" s="34">
        <v>1629698</v>
      </c>
      <c r="L28" s="24">
        <f>M28/K28</f>
        <v>0.9182320896264216</v>
      </c>
      <c r="M28" s="34">
        <v>1496441</v>
      </c>
      <c r="N28" s="34">
        <v>1695834</v>
      </c>
      <c r="O28" s="53" t="s">
        <v>41</v>
      </c>
      <c r="P28" s="34">
        <v>720412</v>
      </c>
      <c r="Q28" s="24">
        <f>R28/P28</f>
        <v>0.9403216492784684</v>
      </c>
      <c r="R28" s="34">
        <v>677419</v>
      </c>
      <c r="S28" s="24">
        <f>T28/R28</f>
        <v>0.913732859574355</v>
      </c>
      <c r="T28" s="34">
        <v>618980</v>
      </c>
      <c r="U28" s="34">
        <v>718792</v>
      </c>
      <c r="V28" s="53" t="s">
        <v>41</v>
      </c>
      <c r="W28" s="34">
        <v>516878</v>
      </c>
      <c r="X28" s="24">
        <f t="shared" si="16"/>
        <v>1.2947562093956408</v>
      </c>
      <c r="Y28" s="34">
        <v>669231</v>
      </c>
      <c r="Z28" s="24">
        <f t="shared" si="17"/>
        <v>1.128547541880158</v>
      </c>
      <c r="AA28" s="34">
        <v>755259</v>
      </c>
      <c r="AB28" s="34">
        <v>785205</v>
      </c>
      <c r="AC28" s="53" t="s">
        <v>41</v>
      </c>
      <c r="AD28" s="34">
        <v>572421</v>
      </c>
      <c r="AE28" s="24">
        <f t="shared" si="18"/>
        <v>1.0605149007461292</v>
      </c>
      <c r="AF28" s="34">
        <v>607061</v>
      </c>
      <c r="AG28" s="24">
        <f t="shared" si="19"/>
        <v>1.0245527220493493</v>
      </c>
      <c r="AH28" s="34">
        <v>621966</v>
      </c>
      <c r="AI28" s="34">
        <v>601012</v>
      </c>
      <c r="AJ28" s="53" t="s">
        <v>41</v>
      </c>
      <c r="AK28" s="54">
        <v>610092</v>
      </c>
      <c r="AL28" s="30">
        <f>B28+I28+P28+W28+AD28+AK28</f>
        <v>7587191</v>
      </c>
      <c r="AM28" s="29">
        <f t="shared" si="20"/>
        <v>1.2129923973180587</v>
      </c>
      <c r="AN28" s="34">
        <v>9203205</v>
      </c>
      <c r="AO28" s="29">
        <f t="shared" si="21"/>
        <v>1.072594601554567</v>
      </c>
      <c r="AP28" s="23">
        <f t="shared" si="11"/>
        <v>9871308</v>
      </c>
      <c r="AQ28" s="23">
        <f t="shared" si="12"/>
        <v>10754046</v>
      </c>
      <c r="AR28" s="53" t="s">
        <v>41</v>
      </c>
      <c r="AS28" s="34"/>
      <c r="AT28" s="34"/>
      <c r="AU28" s="44"/>
      <c r="AV28" s="34"/>
      <c r="AW28" s="44"/>
      <c r="AX28" s="34"/>
      <c r="AY28" s="34"/>
    </row>
    <row r="29" spans="1:51" s="37" customFormat="1" ht="9.75">
      <c r="A29" s="34" t="s">
        <v>43</v>
      </c>
      <c r="B29" s="34">
        <v>959103</v>
      </c>
      <c r="C29" s="24">
        <f t="shared" si="14"/>
        <v>1.3731695135976012</v>
      </c>
      <c r="D29" s="34">
        <v>1317011</v>
      </c>
      <c r="E29" s="24">
        <f t="shared" si="15"/>
        <v>1.4735776694348035</v>
      </c>
      <c r="F29" s="34">
        <v>1940718</v>
      </c>
      <c r="G29" s="34">
        <v>3253273</v>
      </c>
      <c r="H29" s="53" t="s">
        <v>41</v>
      </c>
      <c r="I29" s="34">
        <v>221655</v>
      </c>
      <c r="J29" s="24">
        <f>K29/I29</f>
        <v>1.5861947621303376</v>
      </c>
      <c r="K29" s="34">
        <v>351588</v>
      </c>
      <c r="L29" s="24">
        <f>M29/K29</f>
        <v>1.1875661285368102</v>
      </c>
      <c r="M29" s="34">
        <v>417534</v>
      </c>
      <c r="N29" s="34">
        <v>436903</v>
      </c>
      <c r="O29" s="53" t="s">
        <v>41</v>
      </c>
      <c r="P29" s="34">
        <v>748612</v>
      </c>
      <c r="Q29" s="24">
        <f>R29/P29</f>
        <v>0.1536122851356911</v>
      </c>
      <c r="R29" s="34">
        <v>114996</v>
      </c>
      <c r="S29" s="24">
        <f>T29/R29</f>
        <v>1.1026557445476364</v>
      </c>
      <c r="T29" s="34">
        <v>126801</v>
      </c>
      <c r="U29" s="34">
        <v>150585</v>
      </c>
      <c r="V29" s="53" t="s">
        <v>41</v>
      </c>
      <c r="W29" s="34">
        <v>149195</v>
      </c>
      <c r="X29" s="24">
        <f t="shared" si="16"/>
        <v>0.5576862495391937</v>
      </c>
      <c r="Y29" s="34">
        <v>83204</v>
      </c>
      <c r="Z29" s="24">
        <f t="shared" si="17"/>
        <v>0.9866833325320898</v>
      </c>
      <c r="AA29" s="34">
        <v>82096</v>
      </c>
      <c r="AB29" s="34">
        <v>91720</v>
      </c>
      <c r="AC29" s="53" t="s">
        <v>41</v>
      </c>
      <c r="AD29" s="34">
        <v>127470</v>
      </c>
      <c r="AE29" s="24">
        <f t="shared" si="18"/>
        <v>0.8436416411704715</v>
      </c>
      <c r="AF29" s="34">
        <v>107539</v>
      </c>
      <c r="AG29" s="24">
        <f t="shared" si="19"/>
        <v>0.8751057755790922</v>
      </c>
      <c r="AH29" s="34">
        <v>94108</v>
      </c>
      <c r="AI29" s="34">
        <v>144975</v>
      </c>
      <c r="AJ29" s="53" t="s">
        <v>41</v>
      </c>
      <c r="AK29" s="54">
        <v>166058</v>
      </c>
      <c r="AL29" s="30">
        <f>B29+I29+P29+W29+AD29+AK29</f>
        <v>2372093</v>
      </c>
      <c r="AM29" s="29">
        <f t="shared" si="20"/>
        <v>0.8323189689443036</v>
      </c>
      <c r="AN29" s="34">
        <v>1974338</v>
      </c>
      <c r="AO29" s="29">
        <f t="shared" si="21"/>
        <v>1.3479237091116112</v>
      </c>
      <c r="AP29" s="23">
        <f t="shared" si="11"/>
        <v>2661257</v>
      </c>
      <c r="AQ29" s="23">
        <f t="shared" si="12"/>
        <v>4077456</v>
      </c>
      <c r="AR29" s="53" t="s">
        <v>41</v>
      </c>
      <c r="AS29" s="34"/>
      <c r="AT29" s="34"/>
      <c r="AU29" s="44"/>
      <c r="AV29" s="34"/>
      <c r="AW29" s="44"/>
      <c r="AX29" s="34"/>
      <c r="AY29" s="34"/>
    </row>
    <row r="30" spans="1:51" s="37" customFormat="1" ht="9.75">
      <c r="A30" s="34" t="s">
        <v>44</v>
      </c>
      <c r="B30" s="34">
        <v>61814</v>
      </c>
      <c r="C30" s="24">
        <f t="shared" si="14"/>
        <v>1.5962403339049407</v>
      </c>
      <c r="D30" s="34">
        <v>98670</v>
      </c>
      <c r="E30" s="24">
        <f t="shared" si="15"/>
        <v>7.002077632512415</v>
      </c>
      <c r="F30" s="34">
        <v>690895</v>
      </c>
      <c r="G30" s="34">
        <v>2823599</v>
      </c>
      <c r="H30" s="53" t="s">
        <v>41</v>
      </c>
      <c r="I30" s="34">
        <v>0</v>
      </c>
      <c r="J30" s="24"/>
      <c r="K30" s="34">
        <v>0</v>
      </c>
      <c r="L30" s="24"/>
      <c r="M30" s="34">
        <v>0</v>
      </c>
      <c r="N30" s="34">
        <v>34483</v>
      </c>
      <c r="O30" s="53" t="s">
        <v>41</v>
      </c>
      <c r="P30" s="34">
        <v>0</v>
      </c>
      <c r="Q30" s="24"/>
      <c r="R30" s="34">
        <v>0</v>
      </c>
      <c r="S30" s="24"/>
      <c r="T30" s="34">
        <v>0</v>
      </c>
      <c r="U30" s="34">
        <v>26</v>
      </c>
      <c r="V30" s="53" t="s">
        <v>41</v>
      </c>
      <c r="W30" s="34">
        <v>20300</v>
      </c>
      <c r="X30" s="24">
        <f t="shared" si="16"/>
        <v>0.0745320197044335</v>
      </c>
      <c r="Y30" s="34">
        <v>1513</v>
      </c>
      <c r="Z30" s="24">
        <f t="shared" si="17"/>
        <v>8.539986781229345</v>
      </c>
      <c r="AA30" s="34">
        <v>12921</v>
      </c>
      <c r="AB30" s="34">
        <v>30820</v>
      </c>
      <c r="AC30" s="53" t="s">
        <v>41</v>
      </c>
      <c r="AD30" s="34">
        <v>135811</v>
      </c>
      <c r="AE30" s="24">
        <f t="shared" si="18"/>
        <v>0.10034533285227264</v>
      </c>
      <c r="AF30" s="34">
        <v>13628</v>
      </c>
      <c r="AG30" s="24">
        <f t="shared" si="19"/>
        <v>4.048282946874083</v>
      </c>
      <c r="AH30" s="34">
        <v>55170</v>
      </c>
      <c r="AI30" s="34">
        <v>408272</v>
      </c>
      <c r="AJ30" s="53" t="s">
        <v>41</v>
      </c>
      <c r="AK30" s="54">
        <v>87252</v>
      </c>
      <c r="AL30" s="30">
        <f>B30+I30+P30+W30+AD30+AK30</f>
        <v>305177</v>
      </c>
      <c r="AM30" s="29">
        <f t="shared" si="20"/>
        <v>0.3729343954491983</v>
      </c>
      <c r="AN30" s="34">
        <v>113811</v>
      </c>
      <c r="AO30" s="29">
        <f t="shared" si="21"/>
        <v>6.668828144906907</v>
      </c>
      <c r="AP30" s="23">
        <f t="shared" si="11"/>
        <v>758986</v>
      </c>
      <c r="AQ30" s="23">
        <f t="shared" si="12"/>
        <v>3297200</v>
      </c>
      <c r="AR30" s="53" t="s">
        <v>41</v>
      </c>
      <c r="AS30" s="34"/>
      <c r="AT30" s="34"/>
      <c r="AU30" s="44"/>
      <c r="AV30" s="34"/>
      <c r="AW30" s="44"/>
      <c r="AX30" s="34"/>
      <c r="AY30" s="34"/>
    </row>
    <row r="31" spans="1:51" s="37" customFormat="1" ht="9.75">
      <c r="A31" s="34" t="s">
        <v>45</v>
      </c>
      <c r="B31" s="34">
        <v>3309916</v>
      </c>
      <c r="C31" s="24">
        <f t="shared" si="14"/>
        <v>0.06325840293227986</v>
      </c>
      <c r="D31" s="34">
        <v>209380</v>
      </c>
      <c r="E31" s="24">
        <f t="shared" si="15"/>
        <v>0.6880743146432324</v>
      </c>
      <c r="F31" s="34">
        <v>144069</v>
      </c>
      <c r="G31" s="34">
        <v>-274255</v>
      </c>
      <c r="H31" s="53" t="s">
        <v>41</v>
      </c>
      <c r="I31" s="34">
        <v>22353</v>
      </c>
      <c r="J31" s="24">
        <f>K31/I31</f>
        <v>0.6077484006621036</v>
      </c>
      <c r="K31" s="34">
        <v>13585</v>
      </c>
      <c r="L31" s="24">
        <f>M31/K31</f>
        <v>0.8839896945160103</v>
      </c>
      <c r="M31" s="34">
        <v>12009</v>
      </c>
      <c r="N31" s="34">
        <v>16998</v>
      </c>
      <c r="O31" s="53" t="s">
        <v>41</v>
      </c>
      <c r="P31" s="34">
        <v>16204</v>
      </c>
      <c r="Q31" s="24">
        <f>R31/P31</f>
        <v>0.023882991853863243</v>
      </c>
      <c r="R31" s="34">
        <v>387</v>
      </c>
      <c r="S31" s="24"/>
      <c r="T31" s="34">
        <v>242987</v>
      </c>
      <c r="U31" s="34">
        <v>6532</v>
      </c>
      <c r="V31" s="53" t="s">
        <v>41</v>
      </c>
      <c r="W31" s="34">
        <v>188941</v>
      </c>
      <c r="X31" s="24">
        <f t="shared" si="16"/>
        <v>0.0399013448642698</v>
      </c>
      <c r="Y31" s="34">
        <v>7539</v>
      </c>
      <c r="Z31" s="24">
        <f t="shared" si="17"/>
        <v>1.358668258389707</v>
      </c>
      <c r="AA31" s="34">
        <v>10243</v>
      </c>
      <c r="AB31" s="34">
        <v>3916</v>
      </c>
      <c r="AC31" s="53" t="s">
        <v>41</v>
      </c>
      <c r="AD31" s="34">
        <v>31160</v>
      </c>
      <c r="AE31" s="24">
        <f t="shared" si="18"/>
        <v>2.4830551989730423</v>
      </c>
      <c r="AF31" s="34">
        <v>77372</v>
      </c>
      <c r="AG31" s="24">
        <f t="shared" si="19"/>
        <v>4.766478829550742</v>
      </c>
      <c r="AH31" s="34">
        <v>368792</v>
      </c>
      <c r="AI31" s="34">
        <v>155108</v>
      </c>
      <c r="AJ31" s="53" t="s">
        <v>41</v>
      </c>
      <c r="AK31" s="54">
        <v>8722</v>
      </c>
      <c r="AL31" s="30">
        <f>B31+I31+P31+W31+AD31+AK31</f>
        <v>3577296</v>
      </c>
      <c r="AM31" s="29">
        <f t="shared" si="20"/>
        <v>0.08617206963024586</v>
      </c>
      <c r="AN31" s="34">
        <v>308263</v>
      </c>
      <c r="AO31" s="29">
        <f t="shared" si="21"/>
        <v>2.5241433451306188</v>
      </c>
      <c r="AP31" s="23">
        <f t="shared" si="11"/>
        <v>778100</v>
      </c>
      <c r="AQ31" s="23">
        <f t="shared" si="12"/>
        <v>-91701</v>
      </c>
      <c r="AR31" s="53" t="s">
        <v>41</v>
      </c>
      <c r="AS31" s="34"/>
      <c r="AT31" s="34"/>
      <c r="AU31" s="44"/>
      <c r="AV31" s="34"/>
      <c r="AW31" s="44"/>
      <c r="AX31" s="34"/>
      <c r="AY31" s="34"/>
    </row>
    <row r="32" spans="1:51" s="37" customFormat="1" ht="9.75">
      <c r="A32" s="34" t="s">
        <v>46</v>
      </c>
      <c r="B32" s="34">
        <v>0</v>
      </c>
      <c r="C32" s="24"/>
      <c r="D32" s="34">
        <v>3869535</v>
      </c>
      <c r="E32" s="24">
        <f t="shared" si="15"/>
        <v>1.2668741851411087</v>
      </c>
      <c r="F32" s="34">
        <v>4902214</v>
      </c>
      <c r="G32" s="34">
        <v>6031116</v>
      </c>
      <c r="H32" s="53" t="s">
        <v>41</v>
      </c>
      <c r="I32" s="34">
        <v>0</v>
      </c>
      <c r="J32" s="24"/>
      <c r="K32" s="34">
        <v>140718</v>
      </c>
      <c r="L32" s="24">
        <f>M32/K32</f>
        <v>1.8182322090990493</v>
      </c>
      <c r="M32" s="34">
        <v>255858</v>
      </c>
      <c r="N32" s="34">
        <v>1255517</v>
      </c>
      <c r="O32" s="53" t="s">
        <v>41</v>
      </c>
      <c r="P32" s="34">
        <v>0</v>
      </c>
      <c r="Q32" s="24"/>
      <c r="R32" s="34">
        <v>297324</v>
      </c>
      <c r="S32" s="24">
        <f>T32/R32</f>
        <v>1.3066015525151013</v>
      </c>
      <c r="T32" s="34">
        <v>388484</v>
      </c>
      <c r="U32" s="34">
        <v>465612</v>
      </c>
      <c r="V32" s="53" t="s">
        <v>41</v>
      </c>
      <c r="W32" s="34">
        <v>0</v>
      </c>
      <c r="X32" s="24"/>
      <c r="Y32" s="34">
        <v>315248</v>
      </c>
      <c r="Z32" s="24">
        <f t="shared" si="17"/>
        <v>1.2851596203623814</v>
      </c>
      <c r="AA32" s="34">
        <v>405144</v>
      </c>
      <c r="AB32" s="34">
        <v>459342</v>
      </c>
      <c r="AC32" s="53" t="s">
        <v>41</v>
      </c>
      <c r="AD32" s="34">
        <v>0</v>
      </c>
      <c r="AE32" s="24"/>
      <c r="AF32" s="34">
        <v>82526</v>
      </c>
      <c r="AG32" s="24">
        <f t="shared" si="19"/>
        <v>1.9537721445362675</v>
      </c>
      <c r="AH32" s="34">
        <v>161237</v>
      </c>
      <c r="AI32" s="34">
        <v>198867</v>
      </c>
      <c r="AJ32" s="53" t="s">
        <v>41</v>
      </c>
      <c r="AK32" s="54"/>
      <c r="AL32" s="30"/>
      <c r="AM32" s="29"/>
      <c r="AN32" s="34">
        <v>4705351</v>
      </c>
      <c r="AO32" s="29">
        <f t="shared" si="21"/>
        <v>1.2991458023004023</v>
      </c>
      <c r="AP32" s="23">
        <f t="shared" si="11"/>
        <v>6112937</v>
      </c>
      <c r="AQ32" s="23">
        <f t="shared" si="12"/>
        <v>8410454</v>
      </c>
      <c r="AR32" s="53" t="s">
        <v>41</v>
      </c>
      <c r="AS32" s="34"/>
      <c r="AT32" s="34"/>
      <c r="AU32" s="44"/>
      <c r="AV32" s="34"/>
      <c r="AW32" s="44"/>
      <c r="AX32" s="34"/>
      <c r="AY32" s="34"/>
    </row>
    <row r="33" spans="1:51" ht="12.75">
      <c r="A33" s="17" t="s">
        <v>78</v>
      </c>
      <c r="B33" s="18">
        <v>23737258</v>
      </c>
      <c r="C33" s="19">
        <f>D33/B33</f>
        <v>1.2173245115337248</v>
      </c>
      <c r="D33" s="18">
        <v>28895946</v>
      </c>
      <c r="E33" s="19">
        <f t="shared" si="15"/>
        <v>1.087035288617995</v>
      </c>
      <c r="F33" s="18">
        <v>31410913</v>
      </c>
      <c r="G33" s="18">
        <v>24432358</v>
      </c>
      <c r="H33" s="20">
        <f>B33+D33+F33+G33</f>
        <v>108476475</v>
      </c>
      <c r="I33" s="18">
        <v>5661952</v>
      </c>
      <c r="J33" s="19">
        <f>K33/I33</f>
        <v>0.8954899299746801</v>
      </c>
      <c r="K33" s="18">
        <v>5070221</v>
      </c>
      <c r="L33" s="19">
        <f>M33/K33</f>
        <v>1.1639845679310625</v>
      </c>
      <c r="M33" s="18">
        <v>5901659</v>
      </c>
      <c r="N33" s="18">
        <v>5366036</v>
      </c>
      <c r="O33" s="20">
        <f>I33+K33+M33+N33</f>
        <v>21999868</v>
      </c>
      <c r="P33" s="18">
        <v>3284849</v>
      </c>
      <c r="Q33" s="19">
        <f>R33/P33</f>
        <v>1.04224851735955</v>
      </c>
      <c r="R33" s="18">
        <v>3423629</v>
      </c>
      <c r="S33" s="19">
        <f>T33/R33</f>
        <v>0.9328668497667242</v>
      </c>
      <c r="T33" s="18">
        <v>3193790</v>
      </c>
      <c r="U33" s="18">
        <v>2717969</v>
      </c>
      <c r="V33" s="20">
        <f>P33+R33+T33+U33</f>
        <v>12620237</v>
      </c>
      <c r="W33" s="18">
        <v>2713510</v>
      </c>
      <c r="X33" s="19">
        <f>Y33/W33</f>
        <v>1.0654278038407818</v>
      </c>
      <c r="Y33" s="18">
        <v>2891049</v>
      </c>
      <c r="Z33" s="19">
        <f t="shared" si="17"/>
        <v>0.7670485695676552</v>
      </c>
      <c r="AA33" s="18">
        <v>2217575</v>
      </c>
      <c r="AB33" s="18">
        <v>1890749</v>
      </c>
      <c r="AC33" s="20">
        <f>W33+Y33+AA33+AB33</f>
        <v>9712883</v>
      </c>
      <c r="AD33" s="18">
        <v>3848029</v>
      </c>
      <c r="AE33" s="19">
        <f>AF33/AD33</f>
        <v>0.8718902586233108</v>
      </c>
      <c r="AF33" s="18">
        <v>3355059</v>
      </c>
      <c r="AG33" s="19">
        <f t="shared" si="19"/>
        <v>0.9287946948175874</v>
      </c>
      <c r="AH33" s="18">
        <v>3116161</v>
      </c>
      <c r="AI33" s="18">
        <v>2236766</v>
      </c>
      <c r="AJ33" s="20">
        <f>AD33+AF33+AH33+AI33</f>
        <v>12556015</v>
      </c>
      <c r="AK33" s="51">
        <v>4041815</v>
      </c>
      <c r="AL33" s="18">
        <f>B33+I33+P33+W33+AD33+AK33</f>
        <v>43287413</v>
      </c>
      <c r="AM33" s="52">
        <f>AN33/AL33</f>
        <v>1.00805063125394</v>
      </c>
      <c r="AN33" s="18">
        <f>D33+K33+R33+Y33+AF33</f>
        <v>43635904</v>
      </c>
      <c r="AO33" s="52">
        <f t="shared" si="21"/>
        <v>1.0505133112402116</v>
      </c>
      <c r="AP33" s="18">
        <f t="shared" si="11"/>
        <v>45840098</v>
      </c>
      <c r="AQ33" s="18">
        <f t="shared" si="12"/>
        <v>36643878</v>
      </c>
      <c r="AR33" s="20">
        <f>AL33+AN33+AP33+AQ33</f>
        <v>169407293</v>
      </c>
      <c r="AW33" s="55"/>
      <c r="AX33" s="56"/>
      <c r="AY33" s="56"/>
    </row>
    <row r="34" spans="1:51" ht="12.75" hidden="1">
      <c r="A34" s="21" t="s">
        <v>47</v>
      </c>
      <c r="B34" s="18">
        <f>B33-B7-B8</f>
        <v>23187258</v>
      </c>
      <c r="C34" s="19">
        <f>D34/B34</f>
        <v>1.1684922382801797</v>
      </c>
      <c r="D34" s="18">
        <f>D33-D7-D8</f>
        <v>27094131</v>
      </c>
      <c r="E34" s="19">
        <f t="shared" si="15"/>
        <v>1.1493231504638404</v>
      </c>
      <c r="F34" s="18">
        <f>F33-F7-F8</f>
        <v>31139912</v>
      </c>
      <c r="G34" s="18"/>
      <c r="H34" s="25">
        <f>B34+D34+F34+G34</f>
        <v>81421301</v>
      </c>
      <c r="I34" s="18">
        <f>I33-I7-I8</f>
        <v>4941952</v>
      </c>
      <c r="J34" s="19">
        <f>K34/I34</f>
        <v>0.9613025379445207</v>
      </c>
      <c r="K34" s="18">
        <f>K33-K7-K8</f>
        <v>4750711</v>
      </c>
      <c r="L34" s="19">
        <f>M34/K34</f>
        <v>1.2322841780946052</v>
      </c>
      <c r="M34" s="18">
        <f>M33-M7-M8</f>
        <v>5854226</v>
      </c>
      <c r="N34" s="18"/>
      <c r="O34" s="25">
        <f>I34+K34+M34+N34</f>
        <v>15546889</v>
      </c>
      <c r="P34" s="18">
        <f>P33-P7-P8</f>
        <v>3284849</v>
      </c>
      <c r="Q34" s="19">
        <f>R34/P34</f>
        <v>0.9759243118937887</v>
      </c>
      <c r="R34" s="18">
        <f>R33-R7-R8</f>
        <v>3205764</v>
      </c>
      <c r="S34" s="19">
        <f>T34/R34</f>
        <v>0.9865579624701007</v>
      </c>
      <c r="T34" s="18">
        <f>T33-T7-T8</f>
        <v>3162672</v>
      </c>
      <c r="U34" s="18"/>
      <c r="V34" s="18">
        <f>V33-V7-V8</f>
        <v>12371254</v>
      </c>
      <c r="W34" s="18">
        <f>W33-W7-W8</f>
        <v>2563510</v>
      </c>
      <c r="X34" s="19">
        <f>Y34/W34</f>
        <v>1.0049674079679813</v>
      </c>
      <c r="Y34" s="18">
        <f>Y33-Y7-Y8</f>
        <v>2576244</v>
      </c>
      <c r="Z34" s="19">
        <f t="shared" si="17"/>
        <v>0.8518385680859422</v>
      </c>
      <c r="AA34" s="18">
        <f>AA33-AA7-AA8</f>
        <v>2194544</v>
      </c>
      <c r="AB34" s="18"/>
      <c r="AC34" s="18">
        <f>AC33-AC7-AC8</f>
        <v>9225047</v>
      </c>
      <c r="AD34" s="18">
        <f>AD33-AD7-AD8</f>
        <v>3848029</v>
      </c>
      <c r="AE34" s="19">
        <f>AF34/AD34</f>
        <v>0.805898032473248</v>
      </c>
      <c r="AF34" s="18">
        <f>AF33-AF7-AF8</f>
        <v>3101119</v>
      </c>
      <c r="AG34" s="19">
        <f t="shared" si="19"/>
        <v>0.9960095049561142</v>
      </c>
      <c r="AH34" s="18">
        <f>AH33-AH7-AH8</f>
        <v>3088744</v>
      </c>
      <c r="AI34" s="18"/>
      <c r="AJ34" s="18">
        <f>AJ33-AJ7-AJ8</f>
        <v>12274658</v>
      </c>
      <c r="AK34" s="57"/>
      <c r="AL34" s="30">
        <f>B34+I34+P34+W34+AD34+AK34</f>
        <v>37825598</v>
      </c>
      <c r="AM34" s="19">
        <f>AN34/AL34</f>
        <v>1.0767303401257529</v>
      </c>
      <c r="AN34" s="18">
        <f>D34+K34+R34+Y34+AF34</f>
        <v>40727969</v>
      </c>
      <c r="AO34" s="29">
        <f t="shared" si="21"/>
        <v>1.1156976180177312</v>
      </c>
      <c r="AP34" s="18">
        <f>F34+M34+T34+AA34+AH34</f>
        <v>45440098</v>
      </c>
      <c r="AQ34" s="18"/>
      <c r="AR34" s="18">
        <f>AR33-AR7-AR8</f>
        <v>164679358</v>
      </c>
      <c r="AW34" s="55"/>
      <c r="AX34" s="56"/>
      <c r="AY34" s="56"/>
    </row>
    <row r="35" spans="1:51" ht="12.75" hidden="1">
      <c r="A35" s="58" t="s">
        <v>48</v>
      </c>
      <c r="B35" s="59">
        <f>B33-B39</f>
        <v>22778991</v>
      </c>
      <c r="C35" s="19">
        <f>D35/B35</f>
        <v>1.2298256318728078</v>
      </c>
      <c r="D35" s="59">
        <f>D33-D39</f>
        <v>28014187</v>
      </c>
      <c r="E35" s="19">
        <f t="shared" si="15"/>
        <v>1.0864073620983539</v>
      </c>
      <c r="F35" s="59">
        <f>F33-F39</f>
        <v>30434819</v>
      </c>
      <c r="G35" s="59"/>
      <c r="H35" s="25">
        <f>B35+D35+F35+G35</f>
        <v>81227997</v>
      </c>
      <c r="I35" s="59">
        <f>I33-I39</f>
        <v>5294582</v>
      </c>
      <c r="J35" s="19">
        <f>K35/I35</f>
        <v>0.8717046973679886</v>
      </c>
      <c r="K35" s="59">
        <f>K33-K39</f>
        <v>4615312</v>
      </c>
      <c r="L35" s="19">
        <f>M35/K35</f>
        <v>1.1899009211078255</v>
      </c>
      <c r="M35" s="59">
        <f>M33-M39</f>
        <v>5491764</v>
      </c>
      <c r="N35" s="59"/>
      <c r="O35" s="25">
        <f>I35+K35+M35+N35</f>
        <v>15401658</v>
      </c>
      <c r="P35" s="59">
        <f>P33-P39</f>
        <v>3096559</v>
      </c>
      <c r="Q35" s="59">
        <f>Q33-Q39</f>
        <v>0.0546920884467027</v>
      </c>
      <c r="R35" s="59">
        <f>R33-R39</f>
        <v>3237682</v>
      </c>
      <c r="S35" s="59">
        <f>S33-S39</f>
        <v>0.02914697259742327</v>
      </c>
      <c r="T35" s="59">
        <f>T33-T39</f>
        <v>3025746</v>
      </c>
      <c r="U35" s="59"/>
      <c r="V35" s="59">
        <f aca="true" t="shared" si="22" ref="V35:AA35">V33-V39</f>
        <v>11953594</v>
      </c>
      <c r="W35" s="59">
        <f t="shared" si="22"/>
        <v>2545014</v>
      </c>
      <c r="X35" s="59">
        <f t="shared" si="22"/>
        <v>0.3973407275897136</v>
      </c>
      <c r="Y35" s="59">
        <f t="shared" si="22"/>
        <v>2778479</v>
      </c>
      <c r="Z35" s="59">
        <f t="shared" si="22"/>
        <v>-0.14567240404876125</v>
      </c>
      <c r="AA35" s="59">
        <f t="shared" si="22"/>
        <v>2114830</v>
      </c>
      <c r="AB35" s="59"/>
      <c r="AC35" s="59">
        <f aca="true" t="shared" si="23" ref="AC35:AH35">AC33-AC39</f>
        <v>9251150</v>
      </c>
      <c r="AD35" s="59">
        <f t="shared" si="23"/>
        <v>3681645</v>
      </c>
      <c r="AE35" s="59">
        <f t="shared" si="23"/>
        <v>0.10681068366418012</v>
      </c>
      <c r="AF35" s="59">
        <f t="shared" si="23"/>
        <v>3227762</v>
      </c>
      <c r="AG35" s="59">
        <f t="shared" si="23"/>
        <v>0.016927172409360924</v>
      </c>
      <c r="AH35" s="59">
        <f t="shared" si="23"/>
        <v>3000083</v>
      </c>
      <c r="AI35" s="59"/>
      <c r="AJ35" s="59">
        <f>AJ33-AJ39</f>
        <v>12058742</v>
      </c>
      <c r="AK35" s="60"/>
      <c r="AL35" s="30">
        <f>B35+I35+P35+W35+AD35+AK35</f>
        <v>37396791</v>
      </c>
      <c r="AM35" s="59">
        <f>AM33-AM39</f>
        <v>0.12127705088602447</v>
      </c>
      <c r="AN35" s="18">
        <f>D35+K35+R35+Y35+AF35</f>
        <v>41873422</v>
      </c>
      <c r="AO35" s="29">
        <f t="shared" si="21"/>
        <v>1.0523917056504242</v>
      </c>
      <c r="AP35" s="18">
        <f>F35+M35+T35+AA35+AH35</f>
        <v>44067242</v>
      </c>
      <c r="AQ35" s="59"/>
      <c r="AR35" s="59">
        <f>AR33-AR39</f>
        <v>162697674</v>
      </c>
      <c r="AW35" s="55"/>
      <c r="AX35" s="56"/>
      <c r="AY35" s="56"/>
    </row>
    <row r="36" spans="1:51" s="31" customFormat="1" ht="9.75" customHeight="1">
      <c r="A36" s="45" t="s">
        <v>49</v>
      </c>
      <c r="B36" s="61"/>
      <c r="C36" s="61"/>
      <c r="D36" s="61"/>
      <c r="E36" s="61"/>
      <c r="F36" s="61"/>
      <c r="G36" s="61"/>
      <c r="H36" s="25"/>
      <c r="I36" s="61"/>
      <c r="J36" s="61"/>
      <c r="K36" s="61"/>
      <c r="L36" s="61"/>
      <c r="M36" s="61"/>
      <c r="N36" s="61"/>
      <c r="O36" s="25"/>
      <c r="P36" s="61"/>
      <c r="Q36" s="61"/>
      <c r="R36" s="61"/>
      <c r="S36" s="61"/>
      <c r="T36" s="61"/>
      <c r="U36" s="61"/>
      <c r="V36" s="25"/>
      <c r="W36" s="61"/>
      <c r="X36" s="61"/>
      <c r="Y36" s="61"/>
      <c r="Z36" s="61"/>
      <c r="AA36" s="61"/>
      <c r="AB36" s="61"/>
      <c r="AC36" s="25"/>
      <c r="AD36" s="61"/>
      <c r="AE36" s="61"/>
      <c r="AF36" s="61"/>
      <c r="AG36" s="61"/>
      <c r="AH36" s="61"/>
      <c r="AI36" s="61"/>
      <c r="AJ36" s="25"/>
      <c r="AK36" s="54"/>
      <c r="AL36" s="30"/>
      <c r="AM36" s="30"/>
      <c r="AN36" s="62"/>
      <c r="AO36" s="29"/>
      <c r="AP36" s="23"/>
      <c r="AQ36" s="61"/>
      <c r="AR36" s="25"/>
      <c r="AW36" s="63"/>
      <c r="AX36" s="64"/>
      <c r="AY36" s="64"/>
    </row>
    <row r="37" spans="1:51" s="37" customFormat="1" ht="9.75">
      <c r="A37" s="35" t="s">
        <v>50</v>
      </c>
      <c r="B37" s="35">
        <v>21575657</v>
      </c>
      <c r="C37" s="24">
        <f>D37/B37</f>
        <v>1.2678662346180234</v>
      </c>
      <c r="D37" s="35">
        <v>27355047</v>
      </c>
      <c r="E37" s="24">
        <f>F37/D37</f>
        <v>1.089755429774988</v>
      </c>
      <c r="F37" s="35">
        <v>29810311</v>
      </c>
      <c r="G37" s="35">
        <v>23214249</v>
      </c>
      <c r="H37" s="25">
        <f>B37+D37+F37+G37</f>
        <v>101955264</v>
      </c>
      <c r="I37" s="35">
        <v>5122212</v>
      </c>
      <c r="J37" s="24">
        <f>K37/I37</f>
        <v>0.8627713964201403</v>
      </c>
      <c r="K37" s="35">
        <v>4419298</v>
      </c>
      <c r="L37" s="24">
        <f>M37/K37</f>
        <v>1.2501960718648075</v>
      </c>
      <c r="M37" s="35">
        <v>5524989</v>
      </c>
      <c r="N37" s="35">
        <v>4933876</v>
      </c>
      <c r="O37" s="25">
        <f aca="true" t="shared" si="24" ref="O37:O42">I37+K37+M37+N37</f>
        <v>20000375</v>
      </c>
      <c r="P37" s="35">
        <v>3018452</v>
      </c>
      <c r="Q37" s="24">
        <f>R37/P37</f>
        <v>1.035494352734448</v>
      </c>
      <c r="R37" s="35">
        <v>3125590</v>
      </c>
      <c r="S37" s="24">
        <f>T37/R37</f>
        <v>0.9348049488256617</v>
      </c>
      <c r="T37" s="35">
        <v>2921817</v>
      </c>
      <c r="U37" s="35">
        <v>2529631</v>
      </c>
      <c r="V37" s="25">
        <f>P37+R37+T37+U37</f>
        <v>11595490</v>
      </c>
      <c r="W37" s="35">
        <v>2476377</v>
      </c>
      <c r="X37" s="24">
        <f>Y37/W37</f>
        <v>1.0846813712128647</v>
      </c>
      <c r="Y37" s="35">
        <v>2686080</v>
      </c>
      <c r="Z37" s="24">
        <f>AA37/Y37</f>
        <v>0.7659209703359543</v>
      </c>
      <c r="AA37" s="35">
        <v>2057325</v>
      </c>
      <c r="AB37" s="35">
        <v>1759302</v>
      </c>
      <c r="AC37" s="25">
        <f>W37+Y37+AA37+AB37</f>
        <v>8979084</v>
      </c>
      <c r="AD37" s="35">
        <v>3631422</v>
      </c>
      <c r="AE37" s="24">
        <f>AF37/AD37</f>
        <v>0.8825135167435787</v>
      </c>
      <c r="AF37" s="35">
        <v>3204779</v>
      </c>
      <c r="AG37" s="24">
        <f>AH37/AF37</f>
        <v>0.8432509698796703</v>
      </c>
      <c r="AH37" s="35">
        <v>2702433</v>
      </c>
      <c r="AI37" s="35">
        <v>2143683</v>
      </c>
      <c r="AJ37" s="25">
        <f aca="true" t="shared" si="25" ref="AJ37:AJ42">AD37+AF37+AH37+AI37</f>
        <v>11682317</v>
      </c>
      <c r="AK37" s="54">
        <v>3146801</v>
      </c>
      <c r="AL37" s="30">
        <f>B37+I37+P37+W37+AD37+AK37</f>
        <v>38970921</v>
      </c>
      <c r="AM37" s="29">
        <f>AN37/AL37</f>
        <v>1.046698229174517</v>
      </c>
      <c r="AN37" s="23">
        <f>D37+K37+R37+Y37+AF37</f>
        <v>40790794</v>
      </c>
      <c r="AO37" s="29">
        <f>AP37/AN37</f>
        <v>1.0545731225530937</v>
      </c>
      <c r="AP37" s="23">
        <f aca="true" t="shared" si="26" ref="AP37:AQ43">F37+M37+T37+AA37+AH37</f>
        <v>43016875</v>
      </c>
      <c r="AQ37" s="23">
        <f t="shared" si="26"/>
        <v>34580741</v>
      </c>
      <c r="AR37" s="25">
        <f aca="true" t="shared" si="27" ref="AR37:AR42">AL37+AN37+AP37+AQ37</f>
        <v>157359331</v>
      </c>
      <c r="AW37" s="36"/>
      <c r="AX37" s="35"/>
      <c r="AY37" s="35"/>
    </row>
    <row r="38" spans="1:51" s="37" customFormat="1" ht="9.75">
      <c r="A38" s="35" t="s">
        <v>51</v>
      </c>
      <c r="B38" s="35">
        <v>175386</v>
      </c>
      <c r="C38" s="24">
        <f>D38/B38</f>
        <v>1.0815800577012988</v>
      </c>
      <c r="D38" s="35">
        <v>189694</v>
      </c>
      <c r="E38" s="24">
        <f>F38/D38</f>
        <v>0.6326030343606018</v>
      </c>
      <c r="F38" s="35">
        <v>120001</v>
      </c>
      <c r="G38" s="35">
        <v>0</v>
      </c>
      <c r="H38" s="25">
        <f>B38+D38+F38+G38</f>
        <v>485081</v>
      </c>
      <c r="I38" s="35">
        <v>54781</v>
      </c>
      <c r="J38" s="24">
        <f>K38/I38</f>
        <v>0.47242657125645754</v>
      </c>
      <c r="K38" s="35">
        <v>25880</v>
      </c>
      <c r="L38" s="24">
        <f>M38/K38</f>
        <v>1.7014296754250386</v>
      </c>
      <c r="M38" s="35">
        <v>44033</v>
      </c>
      <c r="N38" s="35">
        <v>27156</v>
      </c>
      <c r="O38" s="25">
        <f t="shared" si="24"/>
        <v>151850</v>
      </c>
      <c r="P38" s="35">
        <v>1</v>
      </c>
      <c r="Q38" s="24"/>
      <c r="R38" s="35">
        <v>20198</v>
      </c>
      <c r="S38" s="24">
        <f>T38/R38</f>
        <v>1.0050995148034458</v>
      </c>
      <c r="T38" s="35">
        <v>20301</v>
      </c>
      <c r="U38" s="35">
        <v>12691</v>
      </c>
      <c r="V38" s="25">
        <f>P38+R38+T38+U38</f>
        <v>53191</v>
      </c>
      <c r="W38" s="35">
        <v>16737</v>
      </c>
      <c r="X38" s="24">
        <f>Y38/W38</f>
        <v>0.9729939654657346</v>
      </c>
      <c r="Y38" s="35">
        <v>16285</v>
      </c>
      <c r="Z38" s="24">
        <f>AA38/Y38</f>
        <v>0.3935523487872275</v>
      </c>
      <c r="AA38" s="35">
        <v>6409</v>
      </c>
      <c r="AB38" s="35">
        <v>7034</v>
      </c>
      <c r="AC38" s="25">
        <f>W38+Y38+AA38+AB38</f>
        <v>46465</v>
      </c>
      <c r="AD38" s="35">
        <v>2217</v>
      </c>
      <c r="AE38" s="24">
        <f>AF38/AD38</f>
        <v>0.31483987370320254</v>
      </c>
      <c r="AF38" s="34">
        <v>698</v>
      </c>
      <c r="AG38" s="24">
        <f>AH38/AF38</f>
        <v>0.06876790830945559</v>
      </c>
      <c r="AH38" s="34">
        <v>48</v>
      </c>
      <c r="AI38" s="34">
        <v>1</v>
      </c>
      <c r="AJ38" s="25">
        <f t="shared" si="25"/>
        <v>2964</v>
      </c>
      <c r="AK38" s="54">
        <v>5400</v>
      </c>
      <c r="AL38" s="30">
        <f>B38+I38+P38+W38+AD38+AK38</f>
        <v>254522</v>
      </c>
      <c r="AM38" s="29">
        <f>AN38/AL38</f>
        <v>0.9930575745908016</v>
      </c>
      <c r="AN38" s="23">
        <f>D38+K38+R38+Y38+AF38</f>
        <v>252755</v>
      </c>
      <c r="AO38" s="29">
        <f>AP38/AN38</f>
        <v>0.7548495578722478</v>
      </c>
      <c r="AP38" s="23">
        <f t="shared" si="26"/>
        <v>190792</v>
      </c>
      <c r="AQ38" s="23">
        <f t="shared" si="26"/>
        <v>46882</v>
      </c>
      <c r="AR38" s="25">
        <f t="shared" si="27"/>
        <v>744951</v>
      </c>
      <c r="AW38" s="44"/>
      <c r="AX38" s="34"/>
      <c r="AY38" s="34"/>
    </row>
    <row r="39" spans="1:51" s="37" customFormat="1" ht="9.75">
      <c r="A39" s="35" t="s">
        <v>52</v>
      </c>
      <c r="B39" s="35">
        <v>958267</v>
      </c>
      <c r="C39" s="24">
        <f>D39/B39</f>
        <v>0.9201600389035623</v>
      </c>
      <c r="D39" s="35">
        <v>881759</v>
      </c>
      <c r="E39" s="24">
        <f>F39/D39</f>
        <v>1.1069850151798848</v>
      </c>
      <c r="F39" s="35">
        <v>976094</v>
      </c>
      <c r="G39" s="35">
        <v>623875</v>
      </c>
      <c r="H39" s="25">
        <f>B39+D39+F39+G39</f>
        <v>3439995</v>
      </c>
      <c r="I39" s="35">
        <v>367370</v>
      </c>
      <c r="J39" s="24">
        <f>K39/I39</f>
        <v>1.238285652067398</v>
      </c>
      <c r="K39" s="35">
        <v>454909</v>
      </c>
      <c r="L39" s="24">
        <f>M39/K39</f>
        <v>0.9010483415364392</v>
      </c>
      <c r="M39" s="35">
        <v>409895</v>
      </c>
      <c r="N39" s="35">
        <v>273086</v>
      </c>
      <c r="O39" s="25">
        <f t="shared" si="24"/>
        <v>1505260</v>
      </c>
      <c r="P39" s="35">
        <v>188290</v>
      </c>
      <c r="Q39" s="24">
        <f>R39/P39</f>
        <v>0.9875564289128472</v>
      </c>
      <c r="R39" s="35">
        <v>185947</v>
      </c>
      <c r="S39" s="24">
        <f>T39/R39</f>
        <v>0.9037198771693009</v>
      </c>
      <c r="T39" s="35">
        <v>168044</v>
      </c>
      <c r="U39" s="35">
        <v>124362</v>
      </c>
      <c r="V39" s="25">
        <f>P39+R39+T39+U39</f>
        <v>666643</v>
      </c>
      <c r="W39" s="35">
        <v>168496</v>
      </c>
      <c r="X39" s="24">
        <f>Y39/W39</f>
        <v>0.6680870762510682</v>
      </c>
      <c r="Y39" s="35">
        <v>112570</v>
      </c>
      <c r="Z39" s="24">
        <f>AA39/Y39</f>
        <v>0.9127209736164165</v>
      </c>
      <c r="AA39" s="35">
        <v>102745</v>
      </c>
      <c r="AB39" s="35">
        <v>77922</v>
      </c>
      <c r="AC39" s="25">
        <f>W39+Y39+AA39+AB39</f>
        <v>461733</v>
      </c>
      <c r="AD39" s="35">
        <v>166384</v>
      </c>
      <c r="AE39" s="24">
        <f>AF39/AD39</f>
        <v>0.7650795749591307</v>
      </c>
      <c r="AF39" s="35">
        <v>127297</v>
      </c>
      <c r="AG39" s="24">
        <f>AH39/AF39</f>
        <v>0.9118675224082264</v>
      </c>
      <c r="AH39" s="35">
        <v>116078</v>
      </c>
      <c r="AI39" s="35">
        <v>87514</v>
      </c>
      <c r="AJ39" s="25">
        <f t="shared" si="25"/>
        <v>497273</v>
      </c>
      <c r="AK39" s="54">
        <v>138715</v>
      </c>
      <c r="AL39" s="30">
        <f>B39+I39+P39+W39+AD39+AK39</f>
        <v>1987522</v>
      </c>
      <c r="AM39" s="29">
        <f>AN39/AL39</f>
        <v>0.8867735803679154</v>
      </c>
      <c r="AN39" s="23">
        <f>D39+K39+R39+Y39+AF39</f>
        <v>1762482</v>
      </c>
      <c r="AO39" s="29">
        <f>AP39/AN39</f>
        <v>1.0058860175593283</v>
      </c>
      <c r="AP39" s="23">
        <f t="shared" si="26"/>
        <v>1772856</v>
      </c>
      <c r="AQ39" s="23">
        <f t="shared" si="26"/>
        <v>1186759</v>
      </c>
      <c r="AR39" s="25">
        <f t="shared" si="27"/>
        <v>6709619</v>
      </c>
      <c r="AW39" s="44"/>
      <c r="AX39" s="34"/>
      <c r="AY39" s="34"/>
    </row>
    <row r="40" spans="1:51" s="37" customFormat="1" ht="9.75">
      <c r="A40" s="35" t="s">
        <v>53</v>
      </c>
      <c r="B40" s="35">
        <v>345937</v>
      </c>
      <c r="C40" s="24">
        <f>D40/B40</f>
        <v>1.28616193121869</v>
      </c>
      <c r="D40" s="35">
        <v>444931</v>
      </c>
      <c r="E40" s="24">
        <f>F40/D40</f>
        <v>1.0863392301278176</v>
      </c>
      <c r="F40" s="35">
        <v>483346</v>
      </c>
      <c r="G40" s="35">
        <v>338653</v>
      </c>
      <c r="H40" s="25">
        <f>B40+D40+F40+G40</f>
        <v>1612867</v>
      </c>
      <c r="I40" s="35">
        <v>117589</v>
      </c>
      <c r="J40" s="24">
        <f>K40/I40</f>
        <v>1.4464788373062105</v>
      </c>
      <c r="K40" s="35">
        <v>170090</v>
      </c>
      <c r="L40" s="24">
        <f>M40/K40</f>
        <v>0.8980069375036746</v>
      </c>
      <c r="M40" s="35">
        <v>152742</v>
      </c>
      <c r="N40" s="35">
        <v>131918</v>
      </c>
      <c r="O40" s="25">
        <f t="shared" si="24"/>
        <v>572339</v>
      </c>
      <c r="P40" s="35">
        <v>78106</v>
      </c>
      <c r="Q40" s="24">
        <f>R40/P40</f>
        <v>1.1765293319335262</v>
      </c>
      <c r="R40" s="35">
        <v>91894</v>
      </c>
      <c r="S40" s="24">
        <f>T40/R40</f>
        <v>0.9100485341806864</v>
      </c>
      <c r="T40" s="35">
        <v>83628</v>
      </c>
      <c r="U40" s="35">
        <v>51285</v>
      </c>
      <c r="V40" s="25">
        <f>P40+R40+T40+U40</f>
        <v>304913</v>
      </c>
      <c r="W40" s="35">
        <v>51900</v>
      </c>
      <c r="X40" s="24">
        <f>Y40/W40</f>
        <v>1.4655491329479768</v>
      </c>
      <c r="Y40" s="35">
        <v>76062</v>
      </c>
      <c r="Z40" s="24">
        <f>AA40/Y40</f>
        <v>0.6717677683994636</v>
      </c>
      <c r="AA40" s="35">
        <v>51096</v>
      </c>
      <c r="AB40" s="35">
        <v>46491</v>
      </c>
      <c r="AC40" s="25">
        <f>W40+Y40+AA40+AB40</f>
        <v>225549</v>
      </c>
      <c r="AD40" s="35">
        <v>14420</v>
      </c>
      <c r="AE40" s="24">
        <f>AF40/AD40</f>
        <v>1.5414008321775312</v>
      </c>
      <c r="AF40" s="35">
        <v>22227</v>
      </c>
      <c r="AG40" s="24">
        <f>AH40/AF40</f>
        <v>0.7167409007063481</v>
      </c>
      <c r="AH40" s="35">
        <v>15931</v>
      </c>
      <c r="AI40" s="35">
        <v>5560</v>
      </c>
      <c r="AJ40" s="25">
        <f t="shared" si="25"/>
        <v>58138</v>
      </c>
      <c r="AK40" s="54">
        <v>-1</v>
      </c>
      <c r="AL40" s="30">
        <f>B40+I40+P40+W40+AD40+AK40</f>
        <v>607951</v>
      </c>
      <c r="AM40" s="29">
        <f>AN40/AL40</f>
        <v>1.3244554248615432</v>
      </c>
      <c r="AN40" s="23">
        <f>D40+K40+R40+Y40+AF40</f>
        <v>805204</v>
      </c>
      <c r="AO40" s="29">
        <f>AP40/AN40</f>
        <v>0.9770728908450529</v>
      </c>
      <c r="AP40" s="23">
        <f t="shared" si="26"/>
        <v>786743</v>
      </c>
      <c r="AQ40" s="23">
        <f t="shared" si="26"/>
        <v>573907</v>
      </c>
      <c r="AR40" s="25">
        <f t="shared" si="27"/>
        <v>2773805</v>
      </c>
      <c r="AW40" s="44"/>
      <c r="AX40" s="34"/>
      <c r="AY40" s="34"/>
    </row>
    <row r="41" spans="1:51" s="37" customFormat="1" ht="9.75">
      <c r="A41" s="35" t="s">
        <v>54</v>
      </c>
      <c r="B41" s="35">
        <v>682011</v>
      </c>
      <c r="C41" s="24">
        <f>D41/B41</f>
        <v>0.03593930303176928</v>
      </c>
      <c r="D41" s="35">
        <v>24511</v>
      </c>
      <c r="E41" s="24">
        <f>F41/D41</f>
        <v>0.8633266696585207</v>
      </c>
      <c r="F41" s="35">
        <v>21161</v>
      </c>
      <c r="G41" s="35">
        <v>255581</v>
      </c>
      <c r="H41" s="25">
        <f>B41+D41+F41+G41</f>
        <v>983264</v>
      </c>
      <c r="I41" s="35">
        <v>0</v>
      </c>
      <c r="J41" s="24"/>
      <c r="K41" s="35">
        <v>0</v>
      </c>
      <c r="L41" s="24"/>
      <c r="M41" s="35">
        <v>0</v>
      </c>
      <c r="N41" s="35">
        <v>0</v>
      </c>
      <c r="O41" s="25">
        <f t="shared" si="24"/>
        <v>0</v>
      </c>
      <c r="P41" s="35">
        <v>0</v>
      </c>
      <c r="Q41" s="24"/>
      <c r="R41" s="35">
        <v>0</v>
      </c>
      <c r="S41" s="24"/>
      <c r="T41" s="35">
        <v>0</v>
      </c>
      <c r="U41" s="35">
        <v>0</v>
      </c>
      <c r="V41" s="25">
        <f>P41+R41+T41+U41</f>
        <v>0</v>
      </c>
      <c r="W41" s="35">
        <v>0</v>
      </c>
      <c r="X41" s="24"/>
      <c r="Y41" s="35">
        <v>0</v>
      </c>
      <c r="Z41" s="24"/>
      <c r="AA41" s="35">
        <v>0</v>
      </c>
      <c r="AB41" s="35">
        <v>0</v>
      </c>
      <c r="AC41" s="25">
        <f>W41+Y41+AA41+AB41</f>
        <v>0</v>
      </c>
      <c r="AD41" s="35">
        <v>33586</v>
      </c>
      <c r="AE41" s="24">
        <f>AF41/AD41</f>
        <v>0.00172691002203299</v>
      </c>
      <c r="AF41" s="35">
        <v>58</v>
      </c>
      <c r="AG41" s="24"/>
      <c r="AH41" s="35">
        <v>281671</v>
      </c>
      <c r="AI41" s="35">
        <v>8</v>
      </c>
      <c r="AJ41" s="25">
        <f t="shared" si="25"/>
        <v>315323</v>
      </c>
      <c r="AK41" s="54">
        <v>750900</v>
      </c>
      <c r="AL41" s="30">
        <f>B41+I41+P41+W41+AD41+AK41</f>
        <v>1466497</v>
      </c>
      <c r="AM41" s="29">
        <f>AN41/AL41</f>
        <v>0.016753528987785177</v>
      </c>
      <c r="AN41" s="23">
        <f>D41+K41+R41+Y41+AF41</f>
        <v>24569</v>
      </c>
      <c r="AO41" s="29">
        <f>AP41/AN41</f>
        <v>12.32577638487525</v>
      </c>
      <c r="AP41" s="23">
        <f t="shared" si="26"/>
        <v>302832</v>
      </c>
      <c r="AQ41" s="23">
        <f t="shared" si="26"/>
        <v>255589</v>
      </c>
      <c r="AR41" s="25">
        <f t="shared" si="27"/>
        <v>2049487</v>
      </c>
      <c r="AW41" s="44"/>
      <c r="AX41" s="34"/>
      <c r="AY41" s="34"/>
    </row>
    <row r="42" spans="1:51" s="37" customFormat="1" ht="9.75">
      <c r="A42" s="35" t="s">
        <v>55</v>
      </c>
      <c r="B42" s="35"/>
      <c r="C42" s="24"/>
      <c r="D42" s="35"/>
      <c r="E42" s="24"/>
      <c r="F42" s="35"/>
      <c r="G42" s="35"/>
      <c r="H42" s="25"/>
      <c r="I42" s="35"/>
      <c r="J42" s="24"/>
      <c r="K42" s="35"/>
      <c r="L42" s="24"/>
      <c r="M42" s="35"/>
      <c r="N42" s="35"/>
      <c r="O42" s="25">
        <f t="shared" si="24"/>
        <v>0</v>
      </c>
      <c r="P42" s="35"/>
      <c r="Q42" s="24"/>
      <c r="R42" s="35"/>
      <c r="S42" s="24"/>
      <c r="T42" s="35"/>
      <c r="U42" s="35"/>
      <c r="V42" s="25"/>
      <c r="W42" s="35"/>
      <c r="X42" s="24"/>
      <c r="Y42" s="35"/>
      <c r="Z42" s="24"/>
      <c r="AA42" s="35"/>
      <c r="AB42" s="35"/>
      <c r="AC42" s="25"/>
      <c r="AD42" s="35"/>
      <c r="AE42" s="24"/>
      <c r="AF42" s="35"/>
      <c r="AG42" s="24"/>
      <c r="AH42" s="35">
        <v>281671</v>
      </c>
      <c r="AI42" s="35"/>
      <c r="AJ42" s="25">
        <f t="shared" si="25"/>
        <v>281671</v>
      </c>
      <c r="AK42" s="54"/>
      <c r="AL42" s="30"/>
      <c r="AM42" s="29"/>
      <c r="AN42" s="35"/>
      <c r="AO42" s="29"/>
      <c r="AP42" s="23">
        <f t="shared" si="26"/>
        <v>281671</v>
      </c>
      <c r="AQ42" s="23">
        <f t="shared" si="26"/>
        <v>0</v>
      </c>
      <c r="AR42" s="25">
        <f t="shared" si="27"/>
        <v>281671</v>
      </c>
      <c r="AW42" s="44"/>
      <c r="AX42" s="34"/>
      <c r="AY42" s="34"/>
    </row>
    <row r="43" spans="1:51" ht="12.75">
      <c r="A43" s="18" t="s">
        <v>56</v>
      </c>
      <c r="B43" s="18">
        <v>4826695</v>
      </c>
      <c r="C43" s="19">
        <f>D43/B43</f>
        <v>1.379223878865352</v>
      </c>
      <c r="D43" s="18">
        <v>6657093</v>
      </c>
      <c r="E43" s="19">
        <f>F43/D43</f>
        <v>1.2144655332289935</v>
      </c>
      <c r="F43" s="18">
        <v>8084810</v>
      </c>
      <c r="G43" s="18">
        <v>9761897</v>
      </c>
      <c r="H43" s="50">
        <v>9287358</v>
      </c>
      <c r="I43" s="18">
        <v>2201457</v>
      </c>
      <c r="J43" s="19">
        <f>K43/I43</f>
        <v>1.3657450497556844</v>
      </c>
      <c r="K43" s="18">
        <v>3006629</v>
      </c>
      <c r="L43" s="19">
        <f>M43/K43</f>
        <v>1.3051693441392336</v>
      </c>
      <c r="M43" s="18">
        <v>3924160</v>
      </c>
      <c r="N43" s="18">
        <v>4675795</v>
      </c>
      <c r="O43" s="50">
        <v>4376126</v>
      </c>
      <c r="P43" s="18">
        <v>2120955</v>
      </c>
      <c r="Q43" s="19">
        <f>R43/P43</f>
        <v>0.7279720691858149</v>
      </c>
      <c r="R43" s="18">
        <v>1543996</v>
      </c>
      <c r="S43" s="19">
        <f>T43/R43</f>
        <v>0.9926295145842347</v>
      </c>
      <c r="T43" s="18">
        <v>1532616</v>
      </c>
      <c r="U43" s="18">
        <v>1347716</v>
      </c>
      <c r="V43" s="50">
        <v>1327295</v>
      </c>
      <c r="W43" s="18">
        <v>1034218</v>
      </c>
      <c r="X43" s="19">
        <f>Y43/W43</f>
        <v>0.7999067894776537</v>
      </c>
      <c r="Y43" s="18">
        <v>827278</v>
      </c>
      <c r="Z43" s="19">
        <f>AA43/Y43</f>
        <v>1.0687459354654663</v>
      </c>
      <c r="AA43" s="18">
        <v>884150</v>
      </c>
      <c r="AB43" s="18">
        <v>849556</v>
      </c>
      <c r="AC43" s="50">
        <v>866691</v>
      </c>
      <c r="AD43" s="18">
        <v>1421854</v>
      </c>
      <c r="AE43" s="19">
        <f>AF43/AD43</f>
        <v>0.8788975520693405</v>
      </c>
      <c r="AF43" s="18">
        <v>1249664</v>
      </c>
      <c r="AG43" s="19">
        <f>AH43/AF43</f>
        <v>1.135248354757759</v>
      </c>
      <c r="AH43" s="18">
        <v>1418679</v>
      </c>
      <c r="AI43" s="18">
        <v>1209139</v>
      </c>
      <c r="AJ43" s="50">
        <v>1219362</v>
      </c>
      <c r="AK43" s="51">
        <v>1417544</v>
      </c>
      <c r="AL43" s="18">
        <f aca="true" t="shared" si="28" ref="AL43:AL52">B43+I43+P43+W43+AD43+AK43</f>
        <v>13022723</v>
      </c>
      <c r="AM43" s="19">
        <f aca="true" t="shared" si="29" ref="AM43:AM52">AN43/AL43</f>
        <v>1.0201138425504406</v>
      </c>
      <c r="AN43" s="18">
        <f>D43+K43+R43+Y43+AF43</f>
        <v>13284660</v>
      </c>
      <c r="AO43" s="19">
        <f aca="true" t="shared" si="30" ref="AO43:AO52">AP43/AN43</f>
        <v>1.1926850216716123</v>
      </c>
      <c r="AP43" s="18">
        <f t="shared" si="26"/>
        <v>15844415</v>
      </c>
      <c r="AQ43" s="18">
        <f t="shared" si="26"/>
        <v>17844103</v>
      </c>
      <c r="AR43" s="50">
        <v>17076832</v>
      </c>
      <c r="AT43" s="65"/>
      <c r="AW43" s="55"/>
      <c r="AX43" s="56"/>
      <c r="AY43" s="56"/>
    </row>
    <row r="44" spans="1:51" ht="12.75" hidden="1">
      <c r="A44" s="66" t="s">
        <v>57</v>
      </c>
      <c r="B44" s="18">
        <v>4826695</v>
      </c>
      <c r="C44" s="19"/>
      <c r="D44" s="66">
        <f>D43-B43</f>
        <v>1830398</v>
      </c>
      <c r="E44" s="19"/>
      <c r="F44" s="66">
        <f>F43-D43</f>
        <v>1427717</v>
      </c>
      <c r="G44" s="66">
        <f>G43-F43</f>
        <v>1677087</v>
      </c>
      <c r="H44" s="50" t="s">
        <v>41</v>
      </c>
      <c r="I44" s="66">
        <v>2201457</v>
      </c>
      <c r="J44" s="19"/>
      <c r="K44" s="66">
        <f>K43-I43</f>
        <v>805172</v>
      </c>
      <c r="L44" s="19"/>
      <c r="M44" s="66">
        <f>M43-K43</f>
        <v>917531</v>
      </c>
      <c r="N44" s="66">
        <f>N43-M43</f>
        <v>751635</v>
      </c>
      <c r="O44" s="67">
        <f>SUM(I44:N44)</f>
        <v>4675795</v>
      </c>
      <c r="P44" s="66">
        <v>2120955</v>
      </c>
      <c r="Q44" s="19"/>
      <c r="R44" s="66">
        <f>R43-P43</f>
        <v>-576959</v>
      </c>
      <c r="S44" s="19"/>
      <c r="T44" s="66">
        <f>T43-R43</f>
        <v>-11380</v>
      </c>
      <c r="U44" s="66">
        <f>U43-T43</f>
        <v>-184900</v>
      </c>
      <c r="V44" s="67">
        <f>U44+T44+R44+P44</f>
        <v>1347716</v>
      </c>
      <c r="W44" s="66">
        <v>1034218</v>
      </c>
      <c r="X44" s="19"/>
      <c r="Y44" s="66">
        <f>Y43-W43</f>
        <v>-206940</v>
      </c>
      <c r="Z44" s="19"/>
      <c r="AA44" s="66">
        <f>AA43-Y43</f>
        <v>56872</v>
      </c>
      <c r="AB44" s="66">
        <f>AB43-AA43</f>
        <v>-34594</v>
      </c>
      <c r="AC44" s="67">
        <f>AB44+AA44+Y44+W44</f>
        <v>849556</v>
      </c>
      <c r="AD44" s="66">
        <v>1421854</v>
      </c>
      <c r="AE44" s="19"/>
      <c r="AF44" s="66">
        <f>AF43-AD43</f>
        <v>-172190</v>
      </c>
      <c r="AG44" s="19"/>
      <c r="AH44" s="66">
        <f>AH43-AF43</f>
        <v>169015</v>
      </c>
      <c r="AI44" s="66">
        <f>AI43-AH43</f>
        <v>-209540</v>
      </c>
      <c r="AJ44" s="67">
        <f>AI44+AH44+AF44+AD44</f>
        <v>1209139</v>
      </c>
      <c r="AK44" s="68">
        <v>1417544</v>
      </c>
      <c r="AL44" s="18">
        <f t="shared" si="28"/>
        <v>13022723</v>
      </c>
      <c r="AM44" s="19">
        <f t="shared" si="29"/>
        <v>0.020113842550440488</v>
      </c>
      <c r="AN44" s="66">
        <f>AN43-AL43</f>
        <v>261937</v>
      </c>
      <c r="AO44" s="19">
        <f t="shared" si="30"/>
        <v>9.772407105525375</v>
      </c>
      <c r="AP44" s="66">
        <f>AP43-AN43</f>
        <v>2559755</v>
      </c>
      <c r="AQ44" s="66">
        <f>AQ43-AP43</f>
        <v>1999688</v>
      </c>
      <c r="AR44" s="67">
        <f>AQ44+AP44+AN44+AL44</f>
        <v>17844103</v>
      </c>
      <c r="AT44" s="65"/>
      <c r="AW44" s="55"/>
      <c r="AX44" s="56"/>
      <c r="AY44" s="56"/>
    </row>
    <row r="45" spans="1:51" s="37" customFormat="1" ht="9.75">
      <c r="A45" s="23" t="s">
        <v>58</v>
      </c>
      <c r="B45" s="23">
        <v>2040799</v>
      </c>
      <c r="C45" s="24">
        <f aca="true" t="shared" si="31" ref="C45:C52">D45/B45</f>
        <v>1.2390842998257054</v>
      </c>
      <c r="D45" s="34">
        <v>2528722</v>
      </c>
      <c r="E45" s="24">
        <f>F45/D45</f>
        <v>1.4728479445348284</v>
      </c>
      <c r="F45" s="34">
        <v>3724423</v>
      </c>
      <c r="G45" s="34">
        <v>4767416</v>
      </c>
      <c r="H45" s="53" t="s">
        <v>41</v>
      </c>
      <c r="I45" s="34">
        <v>360028</v>
      </c>
      <c r="J45" s="24">
        <f>K45/I45</f>
        <v>1.4771795527014566</v>
      </c>
      <c r="K45" s="34">
        <v>531826</v>
      </c>
      <c r="L45" s="24">
        <f>M45/K45</f>
        <v>0.7707746518598189</v>
      </c>
      <c r="M45" s="34">
        <v>409918</v>
      </c>
      <c r="N45" s="34">
        <v>316679</v>
      </c>
      <c r="O45" s="53" t="s">
        <v>41</v>
      </c>
      <c r="P45" s="34">
        <v>333374</v>
      </c>
      <c r="Q45" s="24">
        <f>R45/P45</f>
        <v>0.737774991451043</v>
      </c>
      <c r="R45" s="34">
        <v>245955</v>
      </c>
      <c r="S45" s="24">
        <f aca="true" t="shared" si="32" ref="S45:S50">T45/R45</f>
        <v>1.0738793681771055</v>
      </c>
      <c r="T45" s="34">
        <v>264126</v>
      </c>
      <c r="U45" s="34">
        <v>306021</v>
      </c>
      <c r="V45" s="53" t="s">
        <v>41</v>
      </c>
      <c r="W45" s="34">
        <v>260231</v>
      </c>
      <c r="X45" s="24">
        <f>Y45/W45</f>
        <v>0.3024274586809412</v>
      </c>
      <c r="Y45" s="34">
        <v>78701</v>
      </c>
      <c r="Z45" s="24">
        <f aca="true" t="shared" si="33" ref="Z45:Z52">AA45/Y45</f>
        <v>0.9722621059452866</v>
      </c>
      <c r="AA45" s="34">
        <v>76518</v>
      </c>
      <c r="AB45" s="34">
        <v>55020</v>
      </c>
      <c r="AC45" s="53" t="s">
        <v>41</v>
      </c>
      <c r="AD45" s="34">
        <v>451438</v>
      </c>
      <c r="AE45" s="24">
        <f>AF45/AD45</f>
        <v>0.43510072257984483</v>
      </c>
      <c r="AF45" s="34">
        <v>196421</v>
      </c>
      <c r="AG45" s="24">
        <f>AH45/AF45</f>
        <v>1.0879590267843051</v>
      </c>
      <c r="AH45" s="34">
        <v>213698</v>
      </c>
      <c r="AI45" s="34">
        <v>200352</v>
      </c>
      <c r="AJ45" s="53" t="s">
        <v>41</v>
      </c>
      <c r="AK45" s="54">
        <v>392811</v>
      </c>
      <c r="AL45" s="30">
        <f t="shared" si="28"/>
        <v>3838681</v>
      </c>
      <c r="AM45" s="29">
        <f t="shared" si="29"/>
        <v>0.9330353316673097</v>
      </c>
      <c r="AN45" s="34">
        <v>3581625</v>
      </c>
      <c r="AO45" s="29">
        <f t="shared" si="30"/>
        <v>1.309093777265906</v>
      </c>
      <c r="AP45" s="23">
        <f aca="true" t="shared" si="34" ref="AP45:AQ52">F45+M45+T45+AA45+AH45</f>
        <v>4688683</v>
      </c>
      <c r="AQ45" s="23">
        <f t="shared" si="34"/>
        <v>5645488</v>
      </c>
      <c r="AR45" s="53" t="s">
        <v>41</v>
      </c>
      <c r="AW45" s="44"/>
      <c r="AX45" s="34"/>
      <c r="AY45" s="34"/>
    </row>
    <row r="46" spans="1:51" s="37" customFormat="1" ht="9.75">
      <c r="A46" s="34" t="s">
        <v>59</v>
      </c>
      <c r="B46" s="34">
        <v>183426</v>
      </c>
      <c r="C46" s="24">
        <f t="shared" si="31"/>
        <v>1.3096234993948512</v>
      </c>
      <c r="D46" s="34">
        <v>240219</v>
      </c>
      <c r="E46" s="24">
        <f>F46/D46</f>
        <v>1.430607071047669</v>
      </c>
      <c r="F46" s="34">
        <v>343659</v>
      </c>
      <c r="G46" s="34">
        <v>426731</v>
      </c>
      <c r="H46" s="53" t="s">
        <v>41</v>
      </c>
      <c r="I46" s="34">
        <v>38241</v>
      </c>
      <c r="J46" s="24">
        <f>K46/I46</f>
        <v>1.781151120525091</v>
      </c>
      <c r="K46" s="34">
        <v>68113</v>
      </c>
      <c r="L46" s="24">
        <f>M46/K46</f>
        <v>0.27680472156563357</v>
      </c>
      <c r="M46" s="34">
        <v>18854</v>
      </c>
      <c r="N46" s="34">
        <v>21743</v>
      </c>
      <c r="O46" s="53" t="s">
        <v>41</v>
      </c>
      <c r="P46" s="34">
        <v>15910</v>
      </c>
      <c r="Q46" s="24">
        <f>R46/P46</f>
        <v>1.06536769327467</v>
      </c>
      <c r="R46" s="34">
        <v>16950</v>
      </c>
      <c r="S46" s="24">
        <f t="shared" si="32"/>
        <v>1.2607079646017698</v>
      </c>
      <c r="T46" s="34">
        <v>21369</v>
      </c>
      <c r="U46" s="34">
        <v>17328</v>
      </c>
      <c r="V46" s="53" t="s">
        <v>41</v>
      </c>
      <c r="W46" s="34">
        <v>28399</v>
      </c>
      <c r="X46" s="24">
        <f>Y46/W46</f>
        <v>0.3061375400542273</v>
      </c>
      <c r="Y46" s="34">
        <v>8694</v>
      </c>
      <c r="Z46" s="24">
        <f t="shared" si="33"/>
        <v>0.5385323211410168</v>
      </c>
      <c r="AA46" s="34">
        <v>4682</v>
      </c>
      <c r="AB46" s="34">
        <v>3485</v>
      </c>
      <c r="AC46" s="53" t="s">
        <v>41</v>
      </c>
      <c r="AD46" s="34">
        <v>33180</v>
      </c>
      <c r="AE46" s="24">
        <f>AF46/AD46</f>
        <v>0.4016576250753466</v>
      </c>
      <c r="AF46" s="34">
        <v>13327</v>
      </c>
      <c r="AG46" s="24">
        <f>AH46/AF46</f>
        <v>0.9413971636527351</v>
      </c>
      <c r="AH46" s="34">
        <v>12546</v>
      </c>
      <c r="AI46" s="34">
        <v>8118</v>
      </c>
      <c r="AJ46" s="53" t="s">
        <v>41</v>
      </c>
      <c r="AK46" s="54">
        <v>8930</v>
      </c>
      <c r="AL46" s="30">
        <f t="shared" si="28"/>
        <v>308086</v>
      </c>
      <c r="AM46" s="29">
        <f t="shared" si="29"/>
        <v>1.127292379400557</v>
      </c>
      <c r="AN46" s="34">
        <v>347303</v>
      </c>
      <c r="AO46" s="29">
        <f t="shared" si="30"/>
        <v>1.1549281175227395</v>
      </c>
      <c r="AP46" s="23">
        <f t="shared" si="34"/>
        <v>401110</v>
      </c>
      <c r="AQ46" s="23">
        <f t="shared" si="34"/>
        <v>477405</v>
      </c>
      <c r="AR46" s="53" t="s">
        <v>41</v>
      </c>
      <c r="AW46" s="44"/>
      <c r="AX46" s="34"/>
      <c r="AY46" s="34"/>
    </row>
    <row r="47" spans="1:51" s="37" customFormat="1" ht="9.75">
      <c r="A47" s="34" t="s">
        <v>60</v>
      </c>
      <c r="B47" s="34">
        <v>1116209</v>
      </c>
      <c r="C47" s="24">
        <f t="shared" si="31"/>
        <v>0.9831124816230652</v>
      </c>
      <c r="D47" s="34">
        <v>1097359</v>
      </c>
      <c r="E47" s="24">
        <f>F47/D47</f>
        <v>1.0987142767316804</v>
      </c>
      <c r="F47" s="34">
        <v>1205684</v>
      </c>
      <c r="G47" s="34">
        <v>1068077</v>
      </c>
      <c r="H47" s="53" t="s">
        <v>41</v>
      </c>
      <c r="I47" s="34">
        <v>1054823</v>
      </c>
      <c r="J47" s="24">
        <f>K47/I47</f>
        <v>1.2829270882413448</v>
      </c>
      <c r="K47" s="34">
        <v>1353261</v>
      </c>
      <c r="L47" s="24">
        <f>M47/K47</f>
        <v>1.0811646829399502</v>
      </c>
      <c r="M47" s="34">
        <v>1463098</v>
      </c>
      <c r="N47" s="34">
        <v>1097771</v>
      </c>
      <c r="O47" s="53" t="s">
        <v>41</v>
      </c>
      <c r="P47" s="34">
        <v>1746208</v>
      </c>
      <c r="Q47" s="24">
        <f>R47/P47</f>
        <v>0.5265094421741282</v>
      </c>
      <c r="R47" s="34">
        <v>919395</v>
      </c>
      <c r="S47" s="24">
        <f t="shared" si="32"/>
        <v>1.023030362357855</v>
      </c>
      <c r="T47" s="34">
        <v>940569</v>
      </c>
      <c r="U47" s="34">
        <v>712499</v>
      </c>
      <c r="V47" s="53" t="s">
        <v>41</v>
      </c>
      <c r="W47" s="34">
        <v>487736</v>
      </c>
      <c r="X47" s="24">
        <f>Y47/W47</f>
        <v>1.0143848311381567</v>
      </c>
      <c r="Y47" s="34">
        <v>494752</v>
      </c>
      <c r="Z47" s="24">
        <f t="shared" si="33"/>
        <v>1.1748633658883643</v>
      </c>
      <c r="AA47" s="34">
        <v>581266</v>
      </c>
      <c r="AB47" s="34">
        <v>444594</v>
      </c>
      <c r="AC47" s="53" t="s">
        <v>41</v>
      </c>
      <c r="AD47" s="34">
        <v>868928</v>
      </c>
      <c r="AE47" s="24">
        <f>AF47/AD47</f>
        <v>0.9306467279222214</v>
      </c>
      <c r="AF47" s="34">
        <v>808665</v>
      </c>
      <c r="AG47" s="24">
        <f>AH47/AF47</f>
        <v>1.1440052432094872</v>
      </c>
      <c r="AH47" s="34">
        <v>925117</v>
      </c>
      <c r="AI47" s="34">
        <v>717768</v>
      </c>
      <c r="AJ47" s="53" t="s">
        <v>41</v>
      </c>
      <c r="AK47" s="54">
        <v>1006850</v>
      </c>
      <c r="AL47" s="30">
        <f t="shared" si="28"/>
        <v>6280754</v>
      </c>
      <c r="AM47" s="29">
        <f t="shared" si="29"/>
        <v>0.7440877321417142</v>
      </c>
      <c r="AN47" s="34">
        <v>4673432</v>
      </c>
      <c r="AO47" s="29">
        <f t="shared" si="30"/>
        <v>1.0946417964356816</v>
      </c>
      <c r="AP47" s="23">
        <f t="shared" si="34"/>
        <v>5115734</v>
      </c>
      <c r="AQ47" s="23">
        <f t="shared" si="34"/>
        <v>4040709</v>
      </c>
      <c r="AR47" s="53" t="s">
        <v>41</v>
      </c>
      <c r="AW47" s="44"/>
      <c r="AX47" s="34"/>
      <c r="AY47" s="34"/>
    </row>
    <row r="48" spans="1:51" s="37" customFormat="1" ht="9.75">
      <c r="A48" s="34" t="s">
        <v>61</v>
      </c>
      <c r="B48" s="34">
        <v>295554</v>
      </c>
      <c r="C48" s="24">
        <f t="shared" si="31"/>
        <v>0</v>
      </c>
      <c r="D48" s="34">
        <v>0</v>
      </c>
      <c r="E48" s="24"/>
      <c r="F48" s="34">
        <v>0</v>
      </c>
      <c r="G48" s="34">
        <v>0</v>
      </c>
      <c r="H48" s="53" t="s">
        <v>41</v>
      </c>
      <c r="I48" s="34">
        <v>0</v>
      </c>
      <c r="J48" s="24"/>
      <c r="K48" s="34">
        <v>0</v>
      </c>
      <c r="L48" s="24"/>
      <c r="M48" s="34">
        <v>652393</v>
      </c>
      <c r="N48" s="34">
        <v>1553491</v>
      </c>
      <c r="O48" s="53" t="s">
        <v>41</v>
      </c>
      <c r="P48" s="34">
        <v>0</v>
      </c>
      <c r="Q48" s="24"/>
      <c r="R48" s="34">
        <v>100283</v>
      </c>
      <c r="S48" s="24">
        <f t="shared" si="32"/>
        <v>0</v>
      </c>
      <c r="T48" s="34">
        <v>0</v>
      </c>
      <c r="U48" s="34">
        <v>0</v>
      </c>
      <c r="V48" s="53" t="s">
        <v>41</v>
      </c>
      <c r="W48" s="34">
        <v>0</v>
      </c>
      <c r="X48" s="24"/>
      <c r="Y48" s="34">
        <v>12165</v>
      </c>
      <c r="Z48" s="24">
        <f t="shared" si="33"/>
        <v>0.25606247431154955</v>
      </c>
      <c r="AA48" s="34">
        <v>3115</v>
      </c>
      <c r="AB48" s="34">
        <v>132088</v>
      </c>
      <c r="AC48" s="53" t="s">
        <v>41</v>
      </c>
      <c r="AD48" s="34">
        <v>0</v>
      </c>
      <c r="AE48" s="24"/>
      <c r="AF48" s="34">
        <v>0</v>
      </c>
      <c r="AG48" s="24"/>
      <c r="AH48" s="34">
        <v>0</v>
      </c>
      <c r="AI48" s="34">
        <v>0</v>
      </c>
      <c r="AJ48" s="53" t="s">
        <v>41</v>
      </c>
      <c r="AK48" s="54">
        <v>0</v>
      </c>
      <c r="AL48" s="30">
        <f t="shared" si="28"/>
        <v>295554</v>
      </c>
      <c r="AM48" s="29">
        <f t="shared" si="29"/>
        <v>0.3804651603429492</v>
      </c>
      <c r="AN48" s="34">
        <v>112448</v>
      </c>
      <c r="AO48" s="29">
        <f t="shared" si="30"/>
        <v>5.829432270916334</v>
      </c>
      <c r="AP48" s="23">
        <f t="shared" si="34"/>
        <v>655508</v>
      </c>
      <c r="AQ48" s="23">
        <f t="shared" si="34"/>
        <v>1685579</v>
      </c>
      <c r="AR48" s="53" t="s">
        <v>41</v>
      </c>
      <c r="AW48" s="44"/>
      <c r="AX48" s="34"/>
      <c r="AY48" s="34"/>
    </row>
    <row r="49" spans="1:51" s="37" customFormat="1" ht="9.75">
      <c r="A49" s="34" t="s">
        <v>62</v>
      </c>
      <c r="B49" s="34">
        <f>B50+B51</f>
        <v>1169607</v>
      </c>
      <c r="C49" s="24">
        <f t="shared" si="31"/>
        <v>2.386094645466383</v>
      </c>
      <c r="D49" s="34">
        <v>2790793</v>
      </c>
      <c r="E49" s="24">
        <f>F49/D49</f>
        <v>0.9984577860127928</v>
      </c>
      <c r="F49" s="34">
        <v>2786489</v>
      </c>
      <c r="G49" s="34">
        <f>G50+G51</f>
        <v>3499673</v>
      </c>
      <c r="H49" s="53" t="s">
        <v>41</v>
      </c>
      <c r="I49" s="34">
        <f>I50+I51</f>
        <v>748365</v>
      </c>
      <c r="J49" s="24">
        <f>K49/I49</f>
        <v>1.4076406566314565</v>
      </c>
      <c r="K49" s="34">
        <v>1053429</v>
      </c>
      <c r="L49" s="24">
        <f>M49/K49</f>
        <v>1.3099098278099426</v>
      </c>
      <c r="M49" s="34">
        <f>M50+M51</f>
        <v>1379897</v>
      </c>
      <c r="N49" s="34">
        <f>N50+N51</f>
        <v>1686111</v>
      </c>
      <c r="O49" s="53" t="s">
        <v>41</v>
      </c>
      <c r="P49" s="34">
        <v>25463</v>
      </c>
      <c r="Q49" s="24">
        <f>R49/P49</f>
        <v>10.266386521619605</v>
      </c>
      <c r="R49" s="34">
        <v>261413</v>
      </c>
      <c r="S49" s="24">
        <f t="shared" si="32"/>
        <v>1.1726539996098129</v>
      </c>
      <c r="T49" s="34">
        <v>306547</v>
      </c>
      <c r="U49" s="34">
        <f>U50+U51</f>
        <v>311868</v>
      </c>
      <c r="V49" s="53" t="s">
        <v>41</v>
      </c>
      <c r="W49" s="34">
        <v>257852</v>
      </c>
      <c r="X49" s="24">
        <f>Y49/W49</f>
        <v>0.9034872717683012</v>
      </c>
      <c r="Y49" s="34">
        <v>232966</v>
      </c>
      <c r="Z49" s="24">
        <f t="shared" si="33"/>
        <v>0.9382012825905927</v>
      </c>
      <c r="AA49" s="34">
        <v>218569</v>
      </c>
      <c r="AB49" s="34">
        <f>AB50+AB51</f>
        <v>214369</v>
      </c>
      <c r="AC49" s="53" t="s">
        <v>41</v>
      </c>
      <c r="AD49" s="34">
        <v>68408</v>
      </c>
      <c r="AE49" s="24">
        <f>AF49/AD49</f>
        <v>3.3804671968190854</v>
      </c>
      <c r="AF49" s="34">
        <v>231251</v>
      </c>
      <c r="AG49" s="24">
        <f>AH49/AF49</f>
        <v>1.155960406657701</v>
      </c>
      <c r="AH49" s="34">
        <v>267317</v>
      </c>
      <c r="AI49" s="34">
        <f>AI50+AI51</f>
        <v>282900</v>
      </c>
      <c r="AJ49" s="53" t="s">
        <v>41</v>
      </c>
      <c r="AK49" s="54">
        <v>848953</v>
      </c>
      <c r="AL49" s="30">
        <f t="shared" si="28"/>
        <v>3118648</v>
      </c>
      <c r="AM49" s="29">
        <f t="shared" si="29"/>
        <v>1.4653311306694439</v>
      </c>
      <c r="AN49" s="34">
        <v>4569852</v>
      </c>
      <c r="AO49" s="29">
        <f t="shared" si="30"/>
        <v>1.0851158855910432</v>
      </c>
      <c r="AP49" s="23">
        <f t="shared" si="34"/>
        <v>4958819</v>
      </c>
      <c r="AQ49" s="23">
        <f t="shared" si="34"/>
        <v>5994921</v>
      </c>
      <c r="AR49" s="53" t="s">
        <v>41</v>
      </c>
      <c r="AW49" s="44"/>
      <c r="AX49" s="34"/>
      <c r="AY49" s="34"/>
    </row>
    <row r="50" spans="1:51" s="73" customFormat="1" ht="9.75">
      <c r="A50" s="69" t="s">
        <v>63</v>
      </c>
      <c r="B50" s="69">
        <v>960517</v>
      </c>
      <c r="C50" s="24">
        <f t="shared" si="31"/>
        <v>2.4484886784929367</v>
      </c>
      <c r="D50" s="69">
        <v>2351815</v>
      </c>
      <c r="E50" s="24">
        <f>F50/D50</f>
        <v>1.1152310024385421</v>
      </c>
      <c r="F50" s="69">
        <v>2622817</v>
      </c>
      <c r="G50" s="69">
        <v>3022817</v>
      </c>
      <c r="H50" s="70" t="s">
        <v>41</v>
      </c>
      <c r="I50" s="69">
        <v>720000</v>
      </c>
      <c r="J50" s="24">
        <f>K50/I50</f>
        <v>1.4437638888888888</v>
      </c>
      <c r="K50" s="69">
        <v>1039510</v>
      </c>
      <c r="L50" s="24">
        <f>M50/K50</f>
        <v>1.045630152668084</v>
      </c>
      <c r="M50" s="69">
        <v>1086943</v>
      </c>
      <c r="N50" s="69">
        <v>851943</v>
      </c>
      <c r="O50" s="70" t="s">
        <v>41</v>
      </c>
      <c r="P50" s="69">
        <v>0</v>
      </c>
      <c r="Q50" s="24"/>
      <c r="R50" s="69">
        <v>217865</v>
      </c>
      <c r="S50" s="24">
        <f t="shared" si="32"/>
        <v>1.1428315700089504</v>
      </c>
      <c r="T50" s="69">
        <v>248983</v>
      </c>
      <c r="U50" s="69">
        <v>248983</v>
      </c>
      <c r="V50" s="70" t="s">
        <v>41</v>
      </c>
      <c r="W50" s="69">
        <v>0</v>
      </c>
      <c r="X50" s="24"/>
      <c r="Y50" s="69">
        <v>186805</v>
      </c>
      <c r="Z50" s="24">
        <f t="shared" si="33"/>
        <v>1.1232889911940258</v>
      </c>
      <c r="AA50" s="69">
        <v>209836</v>
      </c>
      <c r="AB50" s="69">
        <v>209836</v>
      </c>
      <c r="AC50" s="70" t="s">
        <v>41</v>
      </c>
      <c r="AD50" s="69">
        <v>0</v>
      </c>
      <c r="AE50" s="24"/>
      <c r="AF50" s="69">
        <v>204005</v>
      </c>
      <c r="AG50" s="24">
        <f>AH50/AF50</f>
        <v>1.1343888630180632</v>
      </c>
      <c r="AH50" s="69">
        <v>231421</v>
      </c>
      <c r="AI50" s="69">
        <v>231421</v>
      </c>
      <c r="AJ50" s="70" t="s">
        <v>41</v>
      </c>
      <c r="AK50" s="71">
        <v>0</v>
      </c>
      <c r="AL50" s="30">
        <f t="shared" si="28"/>
        <v>1680517</v>
      </c>
      <c r="AM50" s="72">
        <f t="shared" si="29"/>
        <v>2.3802198966151487</v>
      </c>
      <c r="AN50" s="69">
        <v>4000000</v>
      </c>
      <c r="AO50" s="72">
        <f t="shared" si="30"/>
        <v>1.1</v>
      </c>
      <c r="AP50" s="23">
        <f t="shared" si="34"/>
        <v>4400000</v>
      </c>
      <c r="AQ50" s="23">
        <f t="shared" si="34"/>
        <v>4565000</v>
      </c>
      <c r="AR50" s="70" t="s">
        <v>41</v>
      </c>
      <c r="AW50" s="74"/>
      <c r="AX50" s="69"/>
      <c r="AY50" s="69"/>
    </row>
    <row r="51" spans="1:51" s="73" customFormat="1" ht="9.75">
      <c r="A51" s="69" t="s">
        <v>64</v>
      </c>
      <c r="B51" s="69">
        <v>209090</v>
      </c>
      <c r="C51" s="24">
        <f t="shared" si="31"/>
        <v>0</v>
      </c>
      <c r="D51" s="69">
        <v>0</v>
      </c>
      <c r="E51" s="24"/>
      <c r="F51" s="69">
        <v>188227</v>
      </c>
      <c r="G51" s="69">
        <v>476856</v>
      </c>
      <c r="H51" s="70" t="s">
        <v>41</v>
      </c>
      <c r="I51" s="69">
        <v>28365</v>
      </c>
      <c r="J51" s="24">
        <f>K51/I51</f>
        <v>0</v>
      </c>
      <c r="K51" s="69">
        <v>0</v>
      </c>
      <c r="L51" s="24"/>
      <c r="M51" s="69">
        <v>292954</v>
      </c>
      <c r="N51" s="69">
        <v>834168</v>
      </c>
      <c r="O51" s="70" t="s">
        <v>41</v>
      </c>
      <c r="P51" s="69">
        <v>0</v>
      </c>
      <c r="Q51" s="24"/>
      <c r="R51" s="69">
        <v>0</v>
      </c>
      <c r="S51" s="24"/>
      <c r="T51" s="69">
        <v>0</v>
      </c>
      <c r="U51" s="69">
        <v>62885</v>
      </c>
      <c r="V51" s="70" t="s">
        <v>41</v>
      </c>
      <c r="W51" s="69">
        <v>150000</v>
      </c>
      <c r="X51" s="24">
        <f>Y51/W51</f>
        <v>0.12</v>
      </c>
      <c r="Y51" s="69">
        <v>18000</v>
      </c>
      <c r="Z51" s="24">
        <f t="shared" si="33"/>
        <v>0</v>
      </c>
      <c r="AA51" s="69">
        <v>0</v>
      </c>
      <c r="AB51" s="69">
        <v>4533</v>
      </c>
      <c r="AC51" s="70" t="s">
        <v>41</v>
      </c>
      <c r="AD51" s="69">
        <v>0</v>
      </c>
      <c r="AE51" s="24"/>
      <c r="AF51" s="69">
        <v>0</v>
      </c>
      <c r="AG51" s="24"/>
      <c r="AH51" s="69">
        <v>0</v>
      </c>
      <c r="AI51" s="69">
        <v>51479</v>
      </c>
      <c r="AJ51" s="70" t="s">
        <v>41</v>
      </c>
      <c r="AK51" s="71">
        <v>848953</v>
      </c>
      <c r="AL51" s="30">
        <f t="shared" si="28"/>
        <v>1236408</v>
      </c>
      <c r="AM51" s="72">
        <f t="shared" si="29"/>
        <v>0.014558301143311917</v>
      </c>
      <c r="AN51" s="69">
        <v>18000</v>
      </c>
      <c r="AO51" s="72">
        <f t="shared" si="30"/>
        <v>26.732277777777778</v>
      </c>
      <c r="AP51" s="23">
        <f t="shared" si="34"/>
        <v>481181</v>
      </c>
      <c r="AQ51" s="23">
        <f t="shared" si="34"/>
        <v>1429921</v>
      </c>
      <c r="AR51" s="70" t="s">
        <v>41</v>
      </c>
      <c r="AW51" s="74"/>
      <c r="AX51" s="69"/>
      <c r="AY51" s="69"/>
    </row>
    <row r="52" spans="1:51" s="37" customFormat="1" ht="9.75" hidden="1">
      <c r="A52" s="75" t="s">
        <v>65</v>
      </c>
      <c r="B52" s="75"/>
      <c r="C52" s="24" t="e">
        <f t="shared" si="31"/>
        <v>#DIV/0!</v>
      </c>
      <c r="D52" s="76"/>
      <c r="E52" s="24"/>
      <c r="F52" s="76">
        <v>95.95</v>
      </c>
      <c r="G52" s="76"/>
      <c r="H52" s="53" t="s">
        <v>41</v>
      </c>
      <c r="I52" s="76"/>
      <c r="J52" s="24">
        <v>0</v>
      </c>
      <c r="K52" s="76"/>
      <c r="L52" s="24"/>
      <c r="M52" s="76">
        <v>96.2</v>
      </c>
      <c r="N52" s="76"/>
      <c r="O52" s="25"/>
      <c r="P52" s="76"/>
      <c r="Q52" s="24" t="e">
        <f>R52/P52</f>
        <v>#DIV/0!</v>
      </c>
      <c r="R52" s="75"/>
      <c r="S52" s="24" t="e">
        <f>T52/R52</f>
        <v>#DIV/0!</v>
      </c>
      <c r="T52" s="75">
        <v>94.53</v>
      </c>
      <c r="U52" s="75"/>
      <c r="V52" s="25">
        <f>P52+R52+T52</f>
        <v>94.53</v>
      </c>
      <c r="W52" s="75"/>
      <c r="X52" s="24" t="e">
        <f>Y52/W52</f>
        <v>#DIV/0!</v>
      </c>
      <c r="Y52" s="75"/>
      <c r="Z52" s="24" t="e">
        <f t="shared" si="33"/>
        <v>#DIV/0!</v>
      </c>
      <c r="AA52" s="75">
        <v>93.2</v>
      </c>
      <c r="AB52" s="75"/>
      <c r="AC52" s="25">
        <f>W52+Y52+AA52</f>
        <v>93.2</v>
      </c>
      <c r="AD52" s="75"/>
      <c r="AE52" s="24"/>
      <c r="AF52" s="75"/>
      <c r="AG52" s="24" t="e">
        <f>AH52/AF52</f>
        <v>#DIV/0!</v>
      </c>
      <c r="AH52" s="75">
        <v>101.37</v>
      </c>
      <c r="AI52" s="75"/>
      <c r="AJ52" s="25">
        <f>AD52+AF52+AH52</f>
        <v>101.37</v>
      </c>
      <c r="AK52" s="77"/>
      <c r="AL52" s="30">
        <f t="shared" si="28"/>
        <v>0</v>
      </c>
      <c r="AM52" s="72" t="e">
        <f t="shared" si="29"/>
        <v>#DIV/0!</v>
      </c>
      <c r="AN52" s="75">
        <v>0</v>
      </c>
      <c r="AO52" s="29" t="e">
        <f t="shared" si="30"/>
        <v>#DIV/0!</v>
      </c>
      <c r="AP52" s="23">
        <f t="shared" si="34"/>
        <v>481.25</v>
      </c>
      <c r="AQ52" s="23">
        <f t="shared" si="34"/>
        <v>0</v>
      </c>
      <c r="AR52" s="53" t="s">
        <v>66</v>
      </c>
      <c r="AW52" s="78"/>
      <c r="AX52" s="75"/>
      <c r="AY52" s="75"/>
    </row>
    <row r="53" spans="1:44" s="80" customFormat="1" ht="9.75">
      <c r="A53" s="79"/>
      <c r="B53" s="79"/>
      <c r="C53" s="24"/>
      <c r="D53" s="79"/>
      <c r="E53" s="24"/>
      <c r="F53" s="79"/>
      <c r="G53" s="79"/>
      <c r="H53" s="25"/>
      <c r="I53" s="79"/>
      <c r="J53" s="24"/>
      <c r="K53" s="79"/>
      <c r="L53" s="24"/>
      <c r="M53" s="79"/>
      <c r="N53" s="79"/>
      <c r="O53" s="25"/>
      <c r="P53" s="79"/>
      <c r="Q53" s="24"/>
      <c r="R53" s="79"/>
      <c r="S53" s="24"/>
      <c r="T53" s="79"/>
      <c r="U53" s="79"/>
      <c r="V53" s="25"/>
      <c r="W53" s="79"/>
      <c r="X53" s="24"/>
      <c r="Y53" s="79"/>
      <c r="Z53" s="24"/>
      <c r="AA53" s="79"/>
      <c r="AB53" s="79"/>
      <c r="AC53" s="25"/>
      <c r="AD53" s="79"/>
      <c r="AE53" s="24"/>
      <c r="AF53" s="79"/>
      <c r="AG53" s="24"/>
      <c r="AH53" s="79"/>
      <c r="AI53" s="79"/>
      <c r="AJ53" s="25"/>
      <c r="AK53" s="54"/>
      <c r="AL53" s="30"/>
      <c r="AM53" s="72"/>
      <c r="AN53" s="79"/>
      <c r="AO53" s="29"/>
      <c r="AP53" s="23"/>
      <c r="AQ53" s="23"/>
      <c r="AR53" s="53"/>
    </row>
    <row r="54" spans="1:44" s="37" customFormat="1" ht="9.75">
      <c r="A54" s="81" t="s">
        <v>67</v>
      </c>
      <c r="B54" s="34">
        <f>B5-B33</f>
        <v>1694811</v>
      </c>
      <c r="C54" s="24">
        <f aca="true" t="shared" si="35" ref="C54:C60">D54/B54</f>
        <v>1.0627273483591975</v>
      </c>
      <c r="D54" s="34">
        <f>D5-D33</f>
        <v>1801122</v>
      </c>
      <c r="E54" s="24">
        <f>F54/D54</f>
        <v>0.8426292055729706</v>
      </c>
      <c r="F54" s="34">
        <f>F5-F33</f>
        <v>1517678</v>
      </c>
      <c r="G54" s="34">
        <f>G5-G33</f>
        <v>939058</v>
      </c>
      <c r="H54" s="25">
        <f>H5-H33</f>
        <v>1196398</v>
      </c>
      <c r="I54" s="23">
        <f>I5-I33</f>
        <v>198772</v>
      </c>
      <c r="J54" s="24">
        <f aca="true" t="shared" si="36" ref="J54:J60">K54/I54</f>
        <v>0.28223291006781637</v>
      </c>
      <c r="K54" s="23">
        <f>K5-K33</f>
        <v>56100</v>
      </c>
      <c r="L54" s="24">
        <f>M54/K54</f>
        <v>2.2929233511586453</v>
      </c>
      <c r="M54" s="23">
        <f>M5-M33</f>
        <v>128633</v>
      </c>
      <c r="N54" s="23">
        <f>N5-N33</f>
        <v>155919</v>
      </c>
      <c r="O54" s="25">
        <f>O5-O33</f>
        <v>155919</v>
      </c>
      <c r="P54" s="23">
        <f>P5-P33</f>
        <v>49525</v>
      </c>
      <c r="Q54" s="24">
        <f aca="true" t="shared" si="37" ref="Q54:Q60">R54/P54</f>
        <v>1.1335083291267036</v>
      </c>
      <c r="R54" s="23">
        <f>R5-R33</f>
        <v>56137</v>
      </c>
      <c r="S54" s="24">
        <f aca="true" t="shared" si="38" ref="S54:S59">T54/R54</f>
        <v>1.3074621016441919</v>
      </c>
      <c r="T54" s="23">
        <f>T5-T33</f>
        <v>73397</v>
      </c>
      <c r="U54" s="23">
        <f>U5-U33</f>
        <v>73052</v>
      </c>
      <c r="V54" s="25">
        <v>73052</v>
      </c>
      <c r="W54" s="23">
        <f>W5-W33</f>
        <v>118933</v>
      </c>
      <c r="X54" s="24">
        <f>Y54/W54</f>
        <v>0.4981796473644825</v>
      </c>
      <c r="Y54" s="23">
        <f>Y5-Y33</f>
        <v>59250</v>
      </c>
      <c r="Z54" s="24">
        <f>AA54/Y54</f>
        <v>1.7103291139240506</v>
      </c>
      <c r="AA54" s="23">
        <f>AA5-AA33</f>
        <v>101337</v>
      </c>
      <c r="AB54" s="23">
        <f>AB5-AB33</f>
        <v>122061</v>
      </c>
      <c r="AC54" s="25">
        <f>AC5-AC33</f>
        <v>122061</v>
      </c>
      <c r="AD54" s="23">
        <f>AD5-AD33</f>
        <v>-394</v>
      </c>
      <c r="AE54" s="24"/>
      <c r="AF54" s="23">
        <f>AF5-AF33</f>
        <v>95320</v>
      </c>
      <c r="AG54" s="24">
        <f>AH54/AF54</f>
        <v>0.8484053713806127</v>
      </c>
      <c r="AH54" s="23">
        <f>AH5-AH33</f>
        <v>80870</v>
      </c>
      <c r="AI54" s="23">
        <f>AI5-AI33</f>
        <v>7358</v>
      </c>
      <c r="AJ54" s="25">
        <v>7358</v>
      </c>
      <c r="AK54" s="23">
        <f>AK5-AK33</f>
        <v>67578</v>
      </c>
      <c r="AL54" s="23">
        <v>1811325</v>
      </c>
      <c r="AM54" s="72">
        <f aca="true" t="shared" si="39" ref="AM54:AM60">AN54/AL54</f>
        <v>1.1361456392419913</v>
      </c>
      <c r="AN54" s="23">
        <v>2057929</v>
      </c>
      <c r="AO54" s="29">
        <f>AP54/AN54</f>
        <v>0.9241888325593351</v>
      </c>
      <c r="AP54" s="23">
        <f>AP5-AP33</f>
        <v>1901915</v>
      </c>
      <c r="AQ54" s="23">
        <v>1056931</v>
      </c>
      <c r="AR54" s="25">
        <v>1056931</v>
      </c>
    </row>
    <row r="55" spans="1:44" s="84" customFormat="1" ht="10.5">
      <c r="A55" s="82" t="s">
        <v>68</v>
      </c>
      <c r="B55" s="83">
        <f>B10-B33</f>
        <v>-270037</v>
      </c>
      <c r="C55" s="72">
        <f t="shared" si="35"/>
        <v>5.325803501001714</v>
      </c>
      <c r="D55" s="83">
        <f>D10-D33</f>
        <v>-1438164</v>
      </c>
      <c r="E55" s="72">
        <f>F55/D55</f>
        <v>0.385522791559238</v>
      </c>
      <c r="F55" s="83">
        <f>F10-F33</f>
        <v>-554445</v>
      </c>
      <c r="G55" s="83">
        <f>G10-G33</f>
        <v>-978620</v>
      </c>
      <c r="H55" s="20">
        <f>H10-H33</f>
        <v>-3241266</v>
      </c>
      <c r="I55" s="83">
        <f>I10-I33</f>
        <v>-900945</v>
      </c>
      <c r="J55" s="72">
        <f t="shared" si="36"/>
        <v>0.5129969088013142</v>
      </c>
      <c r="K55" s="83">
        <f>K10-K33</f>
        <v>-462182</v>
      </c>
      <c r="L55" s="72">
        <f>M55/K55</f>
        <v>-0.05430761042186844</v>
      </c>
      <c r="M55" s="83">
        <f>M10-M33</f>
        <v>25100</v>
      </c>
      <c r="N55" s="83">
        <f>N10-N33</f>
        <v>27286</v>
      </c>
      <c r="O55" s="20">
        <f>O10-O33</f>
        <v>-1310741</v>
      </c>
      <c r="P55" s="61">
        <f>P10-P33</f>
        <v>-68052</v>
      </c>
      <c r="Q55" s="72">
        <f t="shared" si="37"/>
        <v>3.1042878974901544</v>
      </c>
      <c r="R55" s="61">
        <f>R10-R33</f>
        <v>-211253</v>
      </c>
      <c r="S55" s="72">
        <f t="shared" si="38"/>
        <v>0.018262462544910606</v>
      </c>
      <c r="T55" s="61">
        <f>T10-T33</f>
        <v>-3858</v>
      </c>
      <c r="U55" s="61">
        <f>U10-U33</f>
        <v>-345</v>
      </c>
      <c r="V55" s="20">
        <f>V9-V17-V33-V18</f>
        <v>-283508</v>
      </c>
      <c r="W55" s="61">
        <f>W10-W33</f>
        <v>-76904</v>
      </c>
      <c r="X55" s="72">
        <f>Y55/W55</f>
        <v>4.869551648808905</v>
      </c>
      <c r="Y55" s="61">
        <f>Y10-Y33</f>
        <v>-374488</v>
      </c>
      <c r="Z55" s="72"/>
      <c r="AA55" s="61">
        <f>AA10-AA33</f>
        <v>19056</v>
      </c>
      <c r="AB55" s="61">
        <f>AB10-AB33</f>
        <v>20724</v>
      </c>
      <c r="AC55" s="20">
        <f>AC10-AC33</f>
        <v>-411612</v>
      </c>
      <c r="AD55" s="61">
        <f>AD10-AD33</f>
        <v>-40517</v>
      </c>
      <c r="AE55" s="72">
        <f>AF55/AD55</f>
        <v>4.078386849964213</v>
      </c>
      <c r="AF55" s="61">
        <f>AF10-AF33</f>
        <v>-165244</v>
      </c>
      <c r="AG55" s="72">
        <f>AH55/AF55</f>
        <v>0.25336472126068116</v>
      </c>
      <c r="AH55" s="61">
        <f>AH10-AH33</f>
        <v>-41867</v>
      </c>
      <c r="AI55" s="61">
        <f>AI10-AI33</f>
        <v>-73512</v>
      </c>
      <c r="AJ55" s="20">
        <f>AJ10-AJ33</f>
        <v>-321140</v>
      </c>
      <c r="AK55" s="61">
        <f>AK10-AK33</f>
        <v>32479</v>
      </c>
      <c r="AL55" s="61">
        <f>AL10-AL33</f>
        <v>-1323976</v>
      </c>
      <c r="AM55" s="29">
        <f t="shared" si="39"/>
        <v>2.002552161066364</v>
      </c>
      <c r="AN55" s="61">
        <f>AN10-AN33</f>
        <v>-2651331</v>
      </c>
      <c r="AO55" s="29">
        <f>AP55/AN55</f>
        <v>0.2097112733189481</v>
      </c>
      <c r="AP55" s="61">
        <f>AP10-AP33</f>
        <v>-556014</v>
      </c>
      <c r="AQ55" s="61">
        <f>AQ10-AQ33</f>
        <v>-604467</v>
      </c>
      <c r="AR55" s="20">
        <f>AR10-AR33</f>
        <v>-5135788</v>
      </c>
    </row>
    <row r="56" spans="1:44" s="37" customFormat="1" ht="9.75">
      <c r="A56" s="81" t="s">
        <v>69</v>
      </c>
      <c r="B56" s="34">
        <f>B9-B33</f>
        <v>279963</v>
      </c>
      <c r="C56" s="24">
        <f t="shared" si="35"/>
        <v>1.298925215117712</v>
      </c>
      <c r="D56" s="34">
        <f>D9-D33</f>
        <v>363651</v>
      </c>
      <c r="E56" s="24"/>
      <c r="F56" s="34">
        <f>F9-F33</f>
        <v>-283444</v>
      </c>
      <c r="G56" s="34">
        <f>G9-G33</f>
        <v>-578620</v>
      </c>
      <c r="H56" s="25">
        <f>H9-H33</f>
        <v>-218450</v>
      </c>
      <c r="I56" s="34">
        <f>I9-I33</f>
        <v>-180945</v>
      </c>
      <c r="J56" s="24">
        <f t="shared" si="36"/>
        <v>0.7884826881096466</v>
      </c>
      <c r="K56" s="34">
        <f>K9-K33</f>
        <v>-142672</v>
      </c>
      <c r="L56" s="24">
        <f>M56/K56</f>
        <v>-0.5083898732757653</v>
      </c>
      <c r="M56" s="34">
        <f>M9-M33</f>
        <v>72533</v>
      </c>
      <c r="N56" s="34">
        <f>N9-N33</f>
        <v>27286</v>
      </c>
      <c r="O56" s="25">
        <f>O9-O33</f>
        <v>-223798</v>
      </c>
      <c r="P56" s="23">
        <f>P9-P33</f>
        <v>-68052</v>
      </c>
      <c r="Q56" s="24">
        <f t="shared" si="37"/>
        <v>-0.09716099453359196</v>
      </c>
      <c r="R56" s="23">
        <f>R9-R33</f>
        <v>6612</v>
      </c>
      <c r="S56" s="24">
        <f t="shared" si="38"/>
        <v>4.12280701754386</v>
      </c>
      <c r="T56" s="23">
        <f>T9-T33</f>
        <v>27260</v>
      </c>
      <c r="U56" s="23">
        <f>U9-U33</f>
        <v>-345</v>
      </c>
      <c r="V56" s="25">
        <f>V9-V33</f>
        <v>-34525</v>
      </c>
      <c r="W56" s="23">
        <f>W9-W33</f>
        <v>73096</v>
      </c>
      <c r="X56" s="24"/>
      <c r="Y56" s="23">
        <f>Y9-Y33</f>
        <v>-59683</v>
      </c>
      <c r="Z56" s="24"/>
      <c r="AA56" s="23">
        <f>AA9-AA33</f>
        <v>42087</v>
      </c>
      <c r="AB56" s="23">
        <f>AB9-AB33</f>
        <v>20724</v>
      </c>
      <c r="AC56" s="25">
        <f>AC9-AC33</f>
        <v>76224</v>
      </c>
      <c r="AD56" s="23">
        <f>AD9-AD33</f>
        <v>-40517</v>
      </c>
      <c r="AE56" s="24"/>
      <c r="AF56" s="23">
        <f>AF9-AF33</f>
        <v>88696</v>
      </c>
      <c r="AG56" s="24"/>
      <c r="AH56" s="23">
        <f>AH9-AH33</f>
        <v>-14450</v>
      </c>
      <c r="AI56" s="23">
        <f>AI9-AI33</f>
        <v>-73512</v>
      </c>
      <c r="AJ56" s="25">
        <f>AJ9-AJ33</f>
        <v>-39783</v>
      </c>
      <c r="AK56" s="23">
        <f>AK9-AK33</f>
        <v>32479</v>
      </c>
      <c r="AL56" s="23">
        <f>AL9-AL33</f>
        <v>96024</v>
      </c>
      <c r="AM56" s="29">
        <f t="shared" si="39"/>
        <v>2.672290260768141</v>
      </c>
      <c r="AN56" s="23">
        <f>AN9-AN33</f>
        <v>256604</v>
      </c>
      <c r="AO56" s="29"/>
      <c r="AP56" s="23">
        <f>AP9-AP33</f>
        <v>-156014</v>
      </c>
      <c r="AQ56" s="23">
        <f>AQ9-AQ33</f>
        <v>-604467</v>
      </c>
      <c r="AR56" s="25">
        <f>AR9-AR33</f>
        <v>-407853</v>
      </c>
    </row>
    <row r="57" spans="1:44" s="89" customFormat="1" ht="9.75" hidden="1">
      <c r="A57" s="85" t="s">
        <v>70</v>
      </c>
      <c r="B57" s="86">
        <f>B9-B17-B24-B33-B18</f>
        <v>-270037</v>
      </c>
      <c r="C57" s="24">
        <f t="shared" si="35"/>
        <v>5.325803501001714</v>
      </c>
      <c r="D57" s="86">
        <f>D9-D17-D24-D33-D18</f>
        <v>-1438164</v>
      </c>
      <c r="E57" s="24">
        <f>F57/D57</f>
        <v>0.7160845355606176</v>
      </c>
      <c r="F57" s="86">
        <f>F9-F17-F24-F33-F18</f>
        <v>-1029847</v>
      </c>
      <c r="G57" s="86"/>
      <c r="H57" s="87">
        <f>H9-H17-H24-H33-H18</f>
        <v>-3716668</v>
      </c>
      <c r="I57" s="86">
        <f>I9-I17-I24-I33-I18</f>
        <v>-900945</v>
      </c>
      <c r="J57" s="24">
        <f t="shared" si="36"/>
        <v>0.5129969088013142</v>
      </c>
      <c r="K57" s="86">
        <f>K9-K17-K24-K33-K18</f>
        <v>-462182</v>
      </c>
      <c r="L57" s="24">
        <f>M57/K57</f>
        <v>0.11973854455604069</v>
      </c>
      <c r="M57" s="86">
        <f>M9-M17-M24-M33-M18</f>
        <v>-55341</v>
      </c>
      <c r="N57" s="86"/>
      <c r="O57" s="87">
        <f>O9-O17-O24-O33-O18</f>
        <v>-1391182</v>
      </c>
      <c r="P57" s="86">
        <f>P9-P17-P24-P33-P18</f>
        <v>-68052</v>
      </c>
      <c r="Q57" s="24">
        <f t="shared" si="37"/>
        <v>3.1042878974901544</v>
      </c>
      <c r="R57" s="86">
        <f>R9-R17-R24-R33-R18</f>
        <v>-211253</v>
      </c>
      <c r="S57" s="24">
        <f t="shared" si="38"/>
        <v>0.24061196764069623</v>
      </c>
      <c r="T57" s="86">
        <f>T9-T17-T24-T33-T18</f>
        <v>-50830</v>
      </c>
      <c r="U57" s="86"/>
      <c r="V57" s="87">
        <f>V9-V17-V24-V33-V18</f>
        <v>-330480</v>
      </c>
      <c r="W57" s="86">
        <f>W9-W17-W24-W33-W18</f>
        <v>-76904</v>
      </c>
      <c r="X57" s="24">
        <f>Y57/W57</f>
        <v>4.869551648808905</v>
      </c>
      <c r="Y57" s="86">
        <f>Y9-Y17-Y24-Y33-Y18</f>
        <v>-374488</v>
      </c>
      <c r="Z57" s="24">
        <f>AA57/Y57</f>
        <v>-0.0056103266326290825</v>
      </c>
      <c r="AA57" s="86">
        <f>AA9-AA17-AA24-AA33-AA18</f>
        <v>2101</v>
      </c>
      <c r="AB57" s="86"/>
      <c r="AC57" s="87">
        <f>AC9-AC17-AC24-AC33-AC18</f>
        <v>-428567</v>
      </c>
      <c r="AD57" s="86">
        <f>AD9-AD17-AD24-AD33-AD18</f>
        <v>-40517</v>
      </c>
      <c r="AE57" s="24">
        <f>AF57/AD57</f>
        <v>4.078386849964213</v>
      </c>
      <c r="AF57" s="86">
        <f>AF9-AF17-AF24-AF33-AF18</f>
        <v>-165244</v>
      </c>
      <c r="AG57" s="24"/>
      <c r="AH57" s="86">
        <f>AH9-AH17-AH24-AH33-AH18</f>
        <v>-72097</v>
      </c>
      <c r="AI57" s="86"/>
      <c r="AJ57" s="87">
        <f>AJ9-AJ17-AJ24-AJ33-AJ18</f>
        <v>-351370</v>
      </c>
      <c r="AK57" s="88"/>
      <c r="AL57" s="30">
        <f>B57+I57+P57+W57+AD57+AK57</f>
        <v>-1356455</v>
      </c>
      <c r="AM57" s="29">
        <f t="shared" si="39"/>
        <v>1.9546029908843272</v>
      </c>
      <c r="AN57" s="86">
        <f>AN9-AN17-AN24-AN33-AN18</f>
        <v>-2651331</v>
      </c>
      <c r="AO57" s="29">
        <f>AP57/AN57</f>
        <v>0.4548711571659668</v>
      </c>
      <c r="AP57" s="23">
        <f>F57+M57+T57+AA57+AH57</f>
        <v>-1206014</v>
      </c>
      <c r="AQ57" s="23"/>
      <c r="AR57" s="87">
        <f>AR9-AR17-AR24-AR33-AR18</f>
        <v>-6185788</v>
      </c>
    </row>
    <row r="58" spans="1:51" s="37" customFormat="1" ht="9.75" hidden="1">
      <c r="A58" s="90" t="s">
        <v>71</v>
      </c>
      <c r="B58" s="46">
        <f>B5-(B33+B43-B50-B51)</f>
        <v>-1962277</v>
      </c>
      <c r="C58" s="24">
        <f t="shared" si="35"/>
        <v>1.2761480667612166</v>
      </c>
      <c r="D58" s="46">
        <f>D5-(D33+D43-D50-D51)</f>
        <v>-2504156</v>
      </c>
      <c r="E58" s="24">
        <f>F58/D58</f>
        <v>1.4999416969230353</v>
      </c>
      <c r="F58" s="46">
        <f>F5-(F33+F43-F50-F51)</f>
        <v>-3756088</v>
      </c>
      <c r="G58" s="46"/>
      <c r="H58" s="46"/>
      <c r="I58" s="46">
        <f>I5-(I33+I43-I50-I51)</f>
        <v>-1254320</v>
      </c>
      <c r="J58" s="24">
        <f t="shared" si="36"/>
        <v>1.5235498118502455</v>
      </c>
      <c r="K58" s="46">
        <f>K5-(K33+K43-K50-K51)</f>
        <v>-1911019</v>
      </c>
      <c r="L58" s="91">
        <f>(L6+L28)-(L34+L45)</f>
        <v>0.1598360933053562</v>
      </c>
      <c r="M58" s="46">
        <f>M5-(M33+M43-M50-M51)</f>
        <v>-2415630</v>
      </c>
      <c r="N58" s="46"/>
      <c r="O58" s="46" t="e">
        <f>O5-(O33+O43-O50-O51)</f>
        <v>#VALUE!</v>
      </c>
      <c r="P58" s="46">
        <f>P5-(P33+P43-P50-P51)</f>
        <v>-2071430</v>
      </c>
      <c r="Q58" s="24">
        <f t="shared" si="37"/>
        <v>0.6131001288964628</v>
      </c>
      <c r="R58" s="46">
        <f>R5-(R33+R43-R50-R51)</f>
        <v>-1269994</v>
      </c>
      <c r="S58" s="24">
        <f t="shared" si="38"/>
        <v>0.9529462343916586</v>
      </c>
      <c r="T58" s="46">
        <f>T5-(T33+T43-T50-T51)</f>
        <v>-1210236</v>
      </c>
      <c r="U58" s="46"/>
      <c r="V58" s="46" t="e">
        <f>V5-(V33+V43-V50-V51)</f>
        <v>#VALUE!</v>
      </c>
      <c r="W58" s="46">
        <f>W5-(W33+W43-W50-W51)</f>
        <v>-765285</v>
      </c>
      <c r="X58" s="24">
        <f>Y58/W58</f>
        <v>0.7359650326349008</v>
      </c>
      <c r="Y58" s="46">
        <f>Y5-(Y33+Y43-Y50-Y51)</f>
        <v>-563223</v>
      </c>
      <c r="Z58" s="24">
        <f>AA58/Y58</f>
        <v>1.0173181848042427</v>
      </c>
      <c r="AA58" s="46">
        <f>AA5-(AA33+AA43-AA50-AA51)</f>
        <v>-572977</v>
      </c>
      <c r="AB58" s="46"/>
      <c r="AC58" s="46"/>
      <c r="AD58" s="46">
        <f>AD5-(AD33+AD43-AD50-AD51)</f>
        <v>-1422248</v>
      </c>
      <c r="AE58" s="24">
        <f>AF58/AD58</f>
        <v>0.6681949983406551</v>
      </c>
      <c r="AF58" s="46">
        <f>AF5-(AF33+AF43-AF50-AF51)</f>
        <v>-950339</v>
      </c>
      <c r="AG58" s="24"/>
      <c r="AH58" s="46">
        <f>AH5-(AH33+AH43-AH50-AH51)</f>
        <v>-1106388</v>
      </c>
      <c r="AI58" s="46"/>
      <c r="AJ58" s="46"/>
      <c r="AK58" s="92"/>
      <c r="AL58" s="30">
        <f>B58+I58+P58+W58+AD58+AK58</f>
        <v>-7475560</v>
      </c>
      <c r="AM58" s="29">
        <f t="shared" si="39"/>
        <v>0.9629687943110616</v>
      </c>
      <c r="AN58" s="46">
        <f>AN5-(AN33+AN43-AN50-AN51)</f>
        <v>-7198731</v>
      </c>
      <c r="AO58" s="29">
        <f>AP58/AN58</f>
        <v>1.2587383804173264</v>
      </c>
      <c r="AP58" s="23">
        <f>F58+M58+T58+AA58+AH58</f>
        <v>-9061319</v>
      </c>
      <c r="AQ58" s="23"/>
      <c r="AR58" s="46"/>
      <c r="AS58" s="34"/>
      <c r="AT58" s="34"/>
      <c r="AU58" s="44"/>
      <c r="AV58" s="34"/>
      <c r="AW58" s="44"/>
      <c r="AX58" s="34"/>
      <c r="AY58" s="34"/>
    </row>
    <row r="59" spans="1:51" s="37" customFormat="1" ht="9.75">
      <c r="A59" s="34" t="s">
        <v>72</v>
      </c>
      <c r="B59" s="34">
        <v>3004941</v>
      </c>
      <c r="C59" s="24">
        <f t="shared" si="35"/>
        <v>1.174224052984734</v>
      </c>
      <c r="D59" s="34">
        <v>3528474</v>
      </c>
      <c r="E59" s="24">
        <f>F59/D59</f>
        <v>1.045834828313883</v>
      </c>
      <c r="F59" s="34">
        <v>3690201</v>
      </c>
      <c r="G59" s="34">
        <v>3691050</v>
      </c>
      <c r="H59" s="53" t="s">
        <v>41</v>
      </c>
      <c r="I59" s="34">
        <v>689718</v>
      </c>
      <c r="J59" s="24">
        <f t="shared" si="36"/>
        <v>1.020002377783384</v>
      </c>
      <c r="K59" s="34">
        <v>703514</v>
      </c>
      <c r="L59" s="24">
        <f>M59/K59</f>
        <v>0.9992025745045585</v>
      </c>
      <c r="M59" s="34">
        <v>702953</v>
      </c>
      <c r="N59" s="34">
        <v>701167</v>
      </c>
      <c r="O59" s="53" t="s">
        <v>41</v>
      </c>
      <c r="P59" s="34">
        <v>496753</v>
      </c>
      <c r="Q59" s="24">
        <f t="shared" si="37"/>
        <v>0.9180498155018691</v>
      </c>
      <c r="R59" s="34">
        <v>456044</v>
      </c>
      <c r="S59" s="24">
        <f t="shared" si="38"/>
        <v>0.969127978879231</v>
      </c>
      <c r="T59" s="34">
        <v>441965</v>
      </c>
      <c r="U59" s="34">
        <v>438210</v>
      </c>
      <c r="V59" s="53" t="s">
        <v>41</v>
      </c>
      <c r="W59" s="34">
        <v>415136</v>
      </c>
      <c r="X59" s="24"/>
      <c r="Y59" s="34">
        <v>342290</v>
      </c>
      <c r="Z59" s="24">
        <f>AA59/Y59</f>
        <v>0.9378071226153262</v>
      </c>
      <c r="AA59" s="34">
        <v>321002</v>
      </c>
      <c r="AB59" s="34">
        <v>317733</v>
      </c>
      <c r="AC59" s="53" t="s">
        <v>41</v>
      </c>
      <c r="AD59" s="34">
        <v>534136</v>
      </c>
      <c r="AE59" s="24"/>
      <c r="AF59" s="34">
        <v>393745</v>
      </c>
      <c r="AG59" s="24"/>
      <c r="AH59" s="34">
        <v>382171</v>
      </c>
      <c r="AI59" s="34">
        <v>380551</v>
      </c>
      <c r="AJ59" s="53" t="s">
        <v>41</v>
      </c>
      <c r="AK59" s="54">
        <v>466129</v>
      </c>
      <c r="AL59" s="30">
        <f>B59+I59+P59+W59+AD59+AK59</f>
        <v>5606813</v>
      </c>
      <c r="AM59" s="29">
        <f t="shared" si="39"/>
        <v>0.9674064392730772</v>
      </c>
      <c r="AN59" s="34">
        <v>5424067</v>
      </c>
      <c r="AO59" s="29">
        <f>AP59/AN59</f>
        <v>1.0210589212854486</v>
      </c>
      <c r="AP59" s="23">
        <f>F59+M59+T59+AA59+AH59</f>
        <v>5538292</v>
      </c>
      <c r="AQ59" s="23">
        <f>G59+N59+U59+AB59+AI59</f>
        <v>5528711</v>
      </c>
      <c r="AR59" s="53" t="s">
        <v>41</v>
      </c>
      <c r="AS59" s="34"/>
      <c r="AT59" s="34"/>
      <c r="AU59" s="44"/>
      <c r="AV59" s="34"/>
      <c r="AW59" s="44"/>
      <c r="AX59" s="34"/>
      <c r="AY59" s="34"/>
    </row>
    <row r="60" spans="1:51" s="37" customFormat="1" ht="9.75">
      <c r="A60" s="34" t="s">
        <v>73</v>
      </c>
      <c r="B60" s="34">
        <v>1580</v>
      </c>
      <c r="C60" s="24">
        <f t="shared" si="35"/>
        <v>0</v>
      </c>
      <c r="D60" s="93"/>
      <c r="E60" s="24"/>
      <c r="F60" s="93">
        <v>1795</v>
      </c>
      <c r="G60" s="93">
        <v>1815</v>
      </c>
      <c r="H60" s="94" t="s">
        <v>41</v>
      </c>
      <c r="I60" s="93">
        <v>513</v>
      </c>
      <c r="J60" s="24">
        <f t="shared" si="36"/>
        <v>0</v>
      </c>
      <c r="K60" s="93"/>
      <c r="L60" s="24"/>
      <c r="M60" s="93">
        <v>487.41</v>
      </c>
      <c r="N60" s="93">
        <v>477</v>
      </c>
      <c r="O60" s="94" t="s">
        <v>41</v>
      </c>
      <c r="P60" s="93">
        <v>408</v>
      </c>
      <c r="Q60" s="24">
        <f t="shared" si="37"/>
        <v>0</v>
      </c>
      <c r="R60" s="44"/>
      <c r="S60" s="24"/>
      <c r="T60" s="34">
        <v>372</v>
      </c>
      <c r="U60" s="34">
        <v>369</v>
      </c>
      <c r="V60" s="94" t="s">
        <v>41</v>
      </c>
      <c r="W60" s="34">
        <v>133</v>
      </c>
      <c r="X60" s="95">
        <f>Y60/W60</f>
        <v>0</v>
      </c>
      <c r="Y60" s="34"/>
      <c r="Z60" s="24"/>
      <c r="AA60" s="34">
        <v>194</v>
      </c>
      <c r="AB60" s="34">
        <v>196</v>
      </c>
      <c r="AC60" s="94" t="s">
        <v>41</v>
      </c>
      <c r="AD60" s="34"/>
      <c r="AE60" s="24"/>
      <c r="AF60" s="34"/>
      <c r="AG60" s="24"/>
      <c r="AH60" s="34">
        <v>267</v>
      </c>
      <c r="AI60" s="34">
        <v>270</v>
      </c>
      <c r="AJ60" s="94" t="s">
        <v>41</v>
      </c>
      <c r="AK60" s="96"/>
      <c r="AL60" s="30">
        <f>B60+I60+P60+W60+AD60</f>
        <v>2634</v>
      </c>
      <c r="AM60" s="29">
        <f t="shared" si="39"/>
        <v>0</v>
      </c>
      <c r="AN60" s="34">
        <v>0</v>
      </c>
      <c r="AO60" s="29"/>
      <c r="AP60" s="23">
        <f>F60+M60+T60+AA60+AH60</f>
        <v>3115.41</v>
      </c>
      <c r="AQ60" s="23">
        <f>G60+N60+U60+AB60+AI60</f>
        <v>3127</v>
      </c>
      <c r="AR60" s="53" t="s">
        <v>41</v>
      </c>
      <c r="AS60" s="34"/>
      <c r="AT60" s="34"/>
      <c r="AU60" s="44"/>
      <c r="AV60" s="34"/>
      <c r="AW60" s="44"/>
      <c r="AX60" s="34"/>
      <c r="AY60" s="34"/>
    </row>
    <row r="61" spans="1:51" s="37" customFormat="1" ht="11.25" hidden="1">
      <c r="A61" s="97" t="s">
        <v>74</v>
      </c>
      <c r="B61" s="98">
        <f>B10-B33</f>
        <v>-270037</v>
      </c>
      <c r="C61" s="98">
        <f>C10-C33</f>
        <v>-0.047276213100774456</v>
      </c>
      <c r="D61" s="98">
        <f>D10-D33</f>
        <v>-1438164</v>
      </c>
      <c r="E61" s="98">
        <f>E10-E33</f>
        <v>0.03674331811724674</v>
      </c>
      <c r="F61" s="98">
        <f>F10-F33</f>
        <v>-554445</v>
      </c>
      <c r="G61" s="98"/>
      <c r="H61" s="98">
        <f aca="true" t="shared" si="40" ref="H61:M61">H10-H33</f>
        <v>-3241266</v>
      </c>
      <c r="I61" s="98">
        <f t="shared" si="40"/>
        <v>-900945</v>
      </c>
      <c r="J61" s="98">
        <f t="shared" si="40"/>
        <v>0.07238073268135037</v>
      </c>
      <c r="K61" s="98">
        <f t="shared" si="40"/>
        <v>-462182</v>
      </c>
      <c r="L61" s="98">
        <f t="shared" si="40"/>
        <v>0.12219356554393634</v>
      </c>
      <c r="M61" s="98">
        <f t="shared" si="40"/>
        <v>25100</v>
      </c>
      <c r="N61" s="98"/>
      <c r="O61" s="98">
        <f aca="true" t="shared" si="41" ref="O61:T61">O10-O33</f>
        <v>-1310741</v>
      </c>
      <c r="P61" s="98">
        <f t="shared" si="41"/>
        <v>-68052</v>
      </c>
      <c r="Q61" s="98">
        <f t="shared" si="41"/>
        <v>-0.04362286581859165</v>
      </c>
      <c r="R61" s="98">
        <f t="shared" si="41"/>
        <v>-211253</v>
      </c>
      <c r="S61" s="98">
        <f t="shared" si="41"/>
        <v>0.06014642140701143</v>
      </c>
      <c r="T61" s="98">
        <f t="shared" si="41"/>
        <v>-3858</v>
      </c>
      <c r="U61" s="98"/>
      <c r="V61" s="98">
        <f aca="true" t="shared" si="42" ref="V61:AA61">V10-V33</f>
        <v>-283508</v>
      </c>
      <c r="W61" s="98">
        <f t="shared" si="42"/>
        <v>-76904</v>
      </c>
      <c r="X61" s="98">
        <f t="shared" si="42"/>
        <v>-0.11095792855414444</v>
      </c>
      <c r="Y61" s="98">
        <f t="shared" si="42"/>
        <v>-374488</v>
      </c>
      <c r="Z61" s="98">
        <f t="shared" si="42"/>
        <v>0.12171629645387183</v>
      </c>
      <c r="AA61" s="98">
        <f t="shared" si="42"/>
        <v>19056</v>
      </c>
      <c r="AB61" s="98"/>
      <c r="AC61" s="98">
        <f aca="true" t="shared" si="43" ref="AC61:AH61">AC10-AC33</f>
        <v>-411612</v>
      </c>
      <c r="AD61" s="98">
        <f t="shared" si="43"/>
        <v>-40517</v>
      </c>
      <c r="AE61" s="98">
        <f t="shared" si="43"/>
        <v>-0.0341213953866355</v>
      </c>
      <c r="AF61" s="98">
        <f t="shared" si="43"/>
        <v>-165244</v>
      </c>
      <c r="AG61" s="98">
        <f t="shared" si="43"/>
        <v>0.03498972528201094</v>
      </c>
      <c r="AH61" s="98">
        <f t="shared" si="43"/>
        <v>-41867</v>
      </c>
      <c r="AI61" s="98"/>
      <c r="AJ61" s="98">
        <f aca="true" t="shared" si="44" ref="AJ61:AP61">AJ10-AJ33</f>
        <v>-321140</v>
      </c>
      <c r="AK61" s="98">
        <f t="shared" si="44"/>
        <v>32479</v>
      </c>
      <c r="AL61" s="98">
        <f t="shared" si="44"/>
        <v>-1323976</v>
      </c>
      <c r="AM61" s="98">
        <f t="shared" si="44"/>
        <v>-0.03137722387789488</v>
      </c>
      <c r="AN61" s="98">
        <f t="shared" si="44"/>
        <v>-2651331</v>
      </c>
      <c r="AO61" s="98">
        <f t="shared" si="44"/>
        <v>0.05439228335998103</v>
      </c>
      <c r="AP61" s="98">
        <f t="shared" si="44"/>
        <v>-556014</v>
      </c>
      <c r="AQ61" s="98"/>
      <c r="AR61" s="98">
        <f>AR10-AR33</f>
        <v>-5135788</v>
      </c>
      <c r="AS61" s="98"/>
      <c r="AT61" s="98"/>
      <c r="AU61" s="98"/>
      <c r="AV61" s="98"/>
      <c r="AW61" s="98"/>
      <c r="AX61" s="98"/>
      <c r="AY61" s="98"/>
    </row>
    <row r="62" spans="1:44" s="4" customFormat="1" ht="11.25" hidden="1">
      <c r="A62" s="4" t="s">
        <v>75</v>
      </c>
      <c r="B62" s="99">
        <f>B5-B33-B43</f>
        <v>-3131884</v>
      </c>
      <c r="C62" s="99">
        <f>C5-C33-C43</f>
        <v>-1.3895263427630782</v>
      </c>
      <c r="D62" s="99">
        <f aca="true" t="shared" si="45" ref="D62:I62">D5-D33-D44</f>
        <v>-29276</v>
      </c>
      <c r="E62" s="99">
        <f t="shared" si="45"/>
        <v>-0.014340300288816499</v>
      </c>
      <c r="F62" s="99">
        <f t="shared" si="45"/>
        <v>89961</v>
      </c>
      <c r="G62" s="99">
        <f t="shared" si="45"/>
        <v>-738029</v>
      </c>
      <c r="H62" s="99" t="e">
        <f t="shared" si="45"/>
        <v>#VALUE!</v>
      </c>
      <c r="I62" s="99">
        <f t="shared" si="45"/>
        <v>-2002685</v>
      </c>
      <c r="K62" s="99">
        <f>K5-K33-K44</f>
        <v>-749072</v>
      </c>
      <c r="M62" s="99">
        <f>M5-M33-M44</f>
        <v>-788898</v>
      </c>
      <c r="N62" s="99">
        <f>N5-N33-N44</f>
        <v>-595716</v>
      </c>
      <c r="O62" s="99">
        <f>O5-O33-O44</f>
        <v>-4519876</v>
      </c>
      <c r="P62" s="99">
        <f>P5-P33-P44</f>
        <v>-2071430</v>
      </c>
      <c r="R62" s="99">
        <f>R5-R33-R44</f>
        <v>633096</v>
      </c>
      <c r="T62" s="99">
        <f>T5-T33-T44</f>
        <v>84777</v>
      </c>
      <c r="U62" s="99">
        <f>U5-U33-U44</f>
        <v>257952</v>
      </c>
      <c r="V62" s="99">
        <f>V5-V33-V44</f>
        <v>-1264664</v>
      </c>
      <c r="W62" s="99">
        <f>W5-W33-W44</f>
        <v>-915285</v>
      </c>
      <c r="Y62" s="99">
        <f>Y5-Y33-Y44</f>
        <v>266190</v>
      </c>
      <c r="AA62" s="99">
        <f>AA5-AA33-AA44</f>
        <v>44465</v>
      </c>
      <c r="AB62" s="99">
        <f>AB5-AB33-AB44</f>
        <v>156655</v>
      </c>
      <c r="AC62" s="99">
        <f>AC5-AC33-AC44</f>
        <v>-727495</v>
      </c>
      <c r="AD62" s="99">
        <f>AD5-AD33-AD44</f>
        <v>-1422248</v>
      </c>
      <c r="AF62" s="99">
        <f aca="true" t="shared" si="46" ref="AF62:AR62">AF5-AF33-AF44</f>
        <v>267510</v>
      </c>
      <c r="AG62" s="99">
        <f t="shared" si="46"/>
        <v>-0.002220831482574015</v>
      </c>
      <c r="AH62" s="99">
        <f t="shared" si="46"/>
        <v>-88145</v>
      </c>
      <c r="AI62" s="99">
        <f t="shared" si="46"/>
        <v>216898</v>
      </c>
      <c r="AJ62" s="99">
        <f t="shared" si="46"/>
        <v>-1208799</v>
      </c>
      <c r="AK62" s="99">
        <f t="shared" si="46"/>
        <v>-1349966</v>
      </c>
      <c r="AL62" s="99">
        <f t="shared" si="46"/>
        <v>-10886498</v>
      </c>
      <c r="AM62" s="99">
        <f t="shared" si="46"/>
        <v>-0.021995989457089717</v>
      </c>
      <c r="AN62" s="99">
        <f t="shared" si="46"/>
        <v>1805992</v>
      </c>
      <c r="AO62" s="99">
        <f t="shared" si="46"/>
        <v>-9.778325032391589</v>
      </c>
      <c r="AP62" s="99">
        <f t="shared" si="46"/>
        <v>-657840</v>
      </c>
      <c r="AQ62" s="99">
        <f t="shared" si="46"/>
        <v>-702240</v>
      </c>
      <c r="AR62" s="99">
        <f t="shared" si="46"/>
        <v>-16211755</v>
      </c>
    </row>
    <row r="63" spans="2:11" s="4" customFormat="1" ht="11.25">
      <c r="B63" s="65"/>
      <c r="C63" s="100"/>
      <c r="E63" s="100"/>
      <c r="K63" s="65"/>
    </row>
    <row r="64" spans="2:14" s="101" customFormat="1" ht="11.25">
      <c r="B64" s="102">
        <f>B10-B33</f>
        <v>-270037</v>
      </c>
      <c r="C64" s="102">
        <f>C10-C33</f>
        <v>-0.047276213100774456</v>
      </c>
      <c r="D64" s="102">
        <f>D10-D33</f>
        <v>-1438164</v>
      </c>
      <c r="E64" s="102">
        <f>E10-E33</f>
        <v>0.03674331811724674</v>
      </c>
      <c r="F64" s="102">
        <f>F10-F33</f>
        <v>-554445</v>
      </c>
      <c r="G64" s="102">
        <f>G62+F62+D62+B62</f>
        <v>-3809228</v>
      </c>
      <c r="N64" s="102">
        <f>N62+M62+K62+I62</f>
        <v>-4136371</v>
      </c>
    </row>
    <row r="65" spans="1:51" s="105" customFormat="1" ht="12.75">
      <c r="A65" s="4" t="s">
        <v>76</v>
      </c>
      <c r="B65" s="103">
        <f>B54-D26</f>
        <v>257340</v>
      </c>
      <c r="C65" s="104"/>
      <c r="E65" s="104"/>
      <c r="G65" s="106">
        <f>G6-G33</f>
        <v>539058</v>
      </c>
      <c r="H65" s="106"/>
      <c r="AF65" s="106"/>
      <c r="AR65" s="102"/>
      <c r="AU65" s="101"/>
      <c r="AV65" s="101"/>
      <c r="AW65" s="101"/>
      <c r="AY65" s="101"/>
    </row>
    <row r="66" spans="3:51" s="105" customFormat="1" ht="12.75">
      <c r="C66" s="104"/>
      <c r="E66" s="104"/>
      <c r="AJ66" s="106">
        <f>AI54-AJ54</f>
        <v>0</v>
      </c>
      <c r="AR66" s="102"/>
      <c r="AU66" s="101"/>
      <c r="AV66" s="101"/>
      <c r="AW66" s="101"/>
      <c r="AY66" s="101"/>
    </row>
    <row r="67" spans="3:51" s="105" customFormat="1" ht="12.75">
      <c r="C67" s="104"/>
      <c r="E67" s="104"/>
      <c r="AR67" s="101"/>
      <c r="AU67" s="101"/>
      <c r="AV67" s="101"/>
      <c r="AW67" s="101"/>
      <c r="AY67" s="101"/>
    </row>
    <row r="68" spans="3:51" s="105" customFormat="1" ht="12.75">
      <c r="C68" s="104"/>
      <c r="E68" s="104"/>
      <c r="AR68" s="101"/>
      <c r="AU68" s="101"/>
      <c r="AV68" s="101"/>
      <c r="AW68" s="101"/>
      <c r="AY68" s="101"/>
    </row>
    <row r="69" spans="3:51" s="105" customFormat="1" ht="12.75">
      <c r="C69" s="104"/>
      <c r="E69" s="104"/>
      <c r="AR69" s="101"/>
      <c r="AU69" s="101"/>
      <c r="AV69" s="101"/>
      <c r="AW69" s="101"/>
      <c r="AY69" s="101"/>
    </row>
    <row r="70" spans="3:51" s="105" customFormat="1" ht="12.75">
      <c r="C70" s="104"/>
      <c r="E70" s="104"/>
      <c r="AR70" s="101"/>
      <c r="AU70" s="101"/>
      <c r="AV70" s="101"/>
      <c r="AW70" s="101"/>
      <c r="AY70" s="101"/>
    </row>
    <row r="71" spans="3:51" s="105" customFormat="1" ht="12.75">
      <c r="C71" s="104"/>
      <c r="E71" s="104"/>
      <c r="AR71" s="101"/>
      <c r="AU71" s="101"/>
      <c r="AV71" s="101"/>
      <c r="AW71" s="101"/>
      <c r="AY71" s="101"/>
    </row>
    <row r="72" spans="3:51" s="105" customFormat="1" ht="12.75">
      <c r="C72" s="104"/>
      <c r="E72" s="104"/>
      <c r="AR72" s="101"/>
      <c r="AU72" s="101"/>
      <c r="AV72" s="101"/>
      <c r="AW72" s="101"/>
      <c r="AY72" s="101"/>
    </row>
    <row r="73" spans="3:51" s="105" customFormat="1" ht="12.75">
      <c r="C73" s="104"/>
      <c r="E73" s="104"/>
      <c r="AR73" s="101"/>
      <c r="AU73" s="101"/>
      <c r="AV73" s="101"/>
      <c r="AW73" s="101"/>
      <c r="AY73" s="101"/>
    </row>
    <row r="90" spans="3:51" s="105" customFormat="1" ht="12.75">
      <c r="C90" s="104"/>
      <c r="E90" s="104"/>
      <c r="AR90" s="101"/>
      <c r="AU90" s="101"/>
      <c r="AV90" s="101"/>
      <c r="AW90" s="101"/>
      <c r="AY90" s="101"/>
    </row>
    <row r="91" spans="3:51" s="105" customFormat="1" ht="12.75">
      <c r="C91" s="104"/>
      <c r="E91" s="104"/>
      <c r="AR91" s="101"/>
      <c r="AU91" s="101"/>
      <c r="AV91" s="101"/>
      <c r="AW91" s="101"/>
      <c r="AY91" s="101"/>
    </row>
    <row r="92" spans="3:51" s="105" customFormat="1" ht="12.75">
      <c r="C92" s="104"/>
      <c r="E92" s="104"/>
      <c r="AR92" s="101"/>
      <c r="AU92" s="101"/>
      <c r="AV92" s="101"/>
      <c r="AW92" s="101"/>
      <c r="AY92" s="101"/>
    </row>
    <row r="93" spans="3:51" s="105" customFormat="1" ht="12.75">
      <c r="C93" s="104"/>
      <c r="E93" s="104"/>
      <c r="AR93" s="101"/>
      <c r="AU93" s="101"/>
      <c r="AV93" s="101"/>
      <c r="AW93" s="101"/>
      <c r="AY93" s="101"/>
    </row>
  </sheetData>
  <mergeCells count="6">
    <mergeCell ref="AD3:AJ3"/>
    <mergeCell ref="AL3:AR3"/>
    <mergeCell ref="B3:H3"/>
    <mergeCell ref="W3:AA3"/>
    <mergeCell ref="I3:O3"/>
    <mergeCell ref="P3:V3"/>
  </mergeCells>
  <printOptions horizontalCentered="1" verticalCentered="1"/>
  <pageMargins left="0.25" right="0.39" top="0.46" bottom="0.984251968503937" header="0.63" footer="0.5118110236220472"/>
  <pageSetup horizontalDpi="300" verticalDpi="300" orientation="landscape" paperSize="9" scale="95" r:id="rId1"/>
  <headerFooter alignWithMargins="0">
    <oddFooter>&amp;CMZ SR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zdravotnítva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Blahová</dc:creator>
  <cp:keywords/>
  <dc:description/>
  <cp:lastModifiedBy>Eva Blahová</cp:lastModifiedBy>
  <dcterms:created xsi:type="dcterms:W3CDTF">2001-12-04T10:14:47Z</dcterms:created>
  <dcterms:modified xsi:type="dcterms:W3CDTF">2001-12-04T10:22:02Z</dcterms:modified>
  <cp:category/>
  <cp:version/>
  <cp:contentType/>
  <cp:contentStatus/>
</cp:coreProperties>
</file>