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activeTab="0"/>
  </bookViews>
  <sheets>
    <sheet name="tab.2" sheetId="1" r:id="rId1"/>
    <sheet name="tab.1" sheetId="2" r:id="rId2"/>
  </sheets>
  <definedNames/>
  <calcPr fullCalcOnLoad="1"/>
</workbook>
</file>

<file path=xl/sharedStrings.xml><?xml version="1.0" encoding="utf-8"?>
<sst xmlns="http://schemas.openxmlformats.org/spreadsheetml/2006/main" count="86" uniqueCount="53">
  <si>
    <t>Σ</t>
  </si>
  <si>
    <t>Ministerstvo práce, sociálnych vecí a rodiny SR</t>
  </si>
  <si>
    <t>Ministerstvo kultúry SR</t>
  </si>
  <si>
    <t>Ministerstvo dopravy, pôšt a telekomunikácií SR</t>
  </si>
  <si>
    <t>Ministerstvo životného prostredia SR</t>
  </si>
  <si>
    <t>Ministerstvo vnútra SR</t>
  </si>
  <si>
    <t>Ministerstvo hospodárstva SR</t>
  </si>
  <si>
    <t>Ministerstvo zdravotníctva SR</t>
  </si>
  <si>
    <t>Ministerstvo výstavby a regionálneho rozvoja SR</t>
  </si>
  <si>
    <t>Ministerstvo pôdohospodárstva SR</t>
  </si>
  <si>
    <t>Úrad vlády SR</t>
  </si>
  <si>
    <t>Ministerstvo financií SR 
(do ŠŠS MV SR)</t>
  </si>
  <si>
    <t>rozpis po znížení</t>
  </si>
  <si>
    <t>presun do ŠŠS</t>
  </si>
  <si>
    <t>presun do samosprávy</t>
  </si>
  <si>
    <t>Ministerstvo financií SR 
(ceny)</t>
  </si>
  <si>
    <t>z toho</t>
  </si>
  <si>
    <t>kapitola</t>
  </si>
  <si>
    <t>upravený rozpis na rok 2003 po delimitáciách</t>
  </si>
  <si>
    <t>Aparát kapitol KÚ spolu</t>
  </si>
  <si>
    <t>spolu</t>
  </si>
  <si>
    <t>a</t>
  </si>
  <si>
    <t>v členení:</t>
  </si>
  <si>
    <t>požiadavka rezortov spolu</t>
  </si>
  <si>
    <t>Ministerstvo vnútra SR      *</t>
  </si>
  <si>
    <t>Tabuľka č. 2</t>
  </si>
  <si>
    <t xml:space="preserve">Rozpis počtu funkčných miest a návrh na prerozdelenie </t>
  </si>
  <si>
    <t>odborní</t>
  </si>
  <si>
    <t>k tomu podiel prierezoví</t>
  </si>
  <si>
    <t>Ministerstvo školstva SR **</t>
  </si>
  <si>
    <t>z toho obslužní</t>
  </si>
  <si>
    <t>** presun pôsobností zo školských úradov na samosprávne orgány sa navrhuje k 1.7.2004 v predpokladanom počte 490 funkčných miest. K tomuto počtu funkčných miest, na ktorých sú vykonávané odborné činnosti prináleží 56 funkčných miest, na ktorých sú vykonávané prierezové činnosti. V dôsledku presunu 490 funkčných miest na samosprávne orgány, funkčné miesta v počte 56 budú po 1.7.2004 v školských úradoch znížené, čím počet zamestnancov školských úradov po 1.7.2004 dosiahne stav 194 funkčných miest pre zabezpečenie odborných a prierezových činností.</t>
  </si>
  <si>
    <t>rozpis počtu funkčných miest 
k 1.1.2004</t>
  </si>
  <si>
    <t>rozpis počtu funkčných miest 
k 1.7.2004</t>
  </si>
  <si>
    <t>prierezoví</t>
  </si>
  <si>
    <t>obslužní</t>
  </si>
  <si>
    <t>zníženie k 1.7.2003 (uz.vlády 525/2003)</t>
  </si>
  <si>
    <t>návrh zníženia k 1.1.2004</t>
  </si>
  <si>
    <t>návrh rozpisu po 1.1.2004</t>
  </si>
  <si>
    <t>rozpis počtu funkčných miest k 31.12.2002</t>
  </si>
  <si>
    <t>rozpis počtu funkčných miest k 1.1.2003</t>
  </si>
  <si>
    <t>rozpis počtu funkčných miest po 1.7.2003</t>
  </si>
  <si>
    <t>rozdiel</t>
  </si>
  <si>
    <t xml:space="preserve">Prehľad rozpisu počtu funkčných miest na úseku odborných činností a prierezových činností </t>
  </si>
  <si>
    <t>rozdiel  po znížení k 1.7.2003
 (3+4-9)</t>
  </si>
  <si>
    <t>rozdiel po znížení k 1.1.2004
(6-9)</t>
  </si>
  <si>
    <t xml:space="preserve">Ministerstvo školstva SR     </t>
  </si>
  <si>
    <t>rozpis počtu funkčných miest k 30.6.2003 po delimitáciách a ďalších úpravách</t>
  </si>
  <si>
    <t xml:space="preserve">Rozpis počtu funkčných miest uvedených v stĺpci 5 tvoria zamestnanci odborní a prierezoví. </t>
  </si>
  <si>
    <t xml:space="preserve">Rozpis počtu funkčných miest uvedených v stĺpci 5 za MV SR tvoria zamestnanci odborní, prierezoví a obslužní, ktorí budú prerozdeľovaní v nadväznosti na usporiadanie majetku.  </t>
  </si>
  <si>
    <t xml:space="preserve"> *  údaje obsahujú funkčné miesta, na ktorých sú vykonávané odborné činnosti v odvetvovej pôsobnosti MV SR, prierezové činnosti a obslužné činnosti. Zamestnanci vykonávajúci obslužné činnosti budú prerozdelení v nadväznosti na usporiadanie majetku.</t>
  </si>
  <si>
    <t>*** úprava údajov podľa uznesenia vlády SR č. 84/2002 - zvýšenie počtu funkčných miest na úseku soc. vecí k 1.7.2003 o 307 a uznesenia vlády SR č. 525/2003 - zníženie počtu funkčných miest na úseku soc. vecí k 1.7.2003 o 48</t>
  </si>
  <si>
    <t>Ministerstvo práce, sociálnych vecí a rodiny SR ***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</si>
</sst>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1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vertical="center"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" fontId="2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" fontId="0" fillId="0" borderId="11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1" fontId="1" fillId="0" borderId="18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4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5" fillId="0" borderId="8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workbookViewId="0" topLeftCell="A1">
      <pane xSplit="11904" topLeftCell="I1" activePane="topLeft" state="split"/>
      <selection pane="topLeft" activeCell="E12" sqref="E12"/>
      <selection pane="topRight" activeCell="I25" sqref="I25"/>
    </sheetView>
  </sheetViews>
  <sheetFormatPr defaultColWidth="9.00390625" defaultRowHeight="12.75"/>
  <cols>
    <col min="1" max="1" width="25.625" style="0" customWidth="1"/>
    <col min="2" max="2" width="11.625" style="0" customWidth="1"/>
    <col min="3" max="3" width="9.625" style="0" customWidth="1"/>
    <col min="4" max="4" width="9.125" style="5" customWidth="1"/>
    <col min="5" max="5" width="11.625" style="0" customWidth="1"/>
    <col min="6" max="6" width="14.875" style="5" customWidth="1"/>
    <col min="7" max="7" width="13.625" style="0" customWidth="1"/>
    <col min="9" max="9" width="11.50390625" style="0" customWidth="1"/>
    <col min="10" max="10" width="1.12109375" style="0" customWidth="1"/>
    <col min="11" max="11" width="10.625" style="5" customWidth="1"/>
    <col min="13" max="13" width="11.50390625" style="0" customWidth="1"/>
    <col min="14" max="14" width="10.50390625" style="0" customWidth="1"/>
  </cols>
  <sheetData>
    <row r="1" spans="14:15" ht="12.75">
      <c r="N1" s="76" t="s">
        <v>25</v>
      </c>
      <c r="O1" s="76"/>
    </row>
    <row r="2" spans="1:15" s="22" customFormat="1" ht="13.5">
      <c r="A2" s="90" t="s">
        <v>26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20"/>
      <c r="O2" s="20"/>
    </row>
    <row r="3" spans="1:5" ht="13.5" thickBot="1">
      <c r="A3" s="1"/>
      <c r="B3" s="1"/>
      <c r="C3" s="1"/>
      <c r="E3" s="1"/>
    </row>
    <row r="4" spans="1:15" ht="18" customHeight="1">
      <c r="A4" s="95" t="s">
        <v>17</v>
      </c>
      <c r="B4" s="73" t="s">
        <v>18</v>
      </c>
      <c r="C4" s="73" t="s">
        <v>36</v>
      </c>
      <c r="D4" s="91" t="s">
        <v>12</v>
      </c>
      <c r="E4" s="91"/>
      <c r="F4" s="77" t="s">
        <v>37</v>
      </c>
      <c r="G4" s="98" t="s">
        <v>38</v>
      </c>
      <c r="H4" s="87" t="s">
        <v>16</v>
      </c>
      <c r="I4" s="99"/>
      <c r="J4" s="80"/>
      <c r="K4" s="88" t="s">
        <v>23</v>
      </c>
      <c r="L4" s="87" t="s">
        <v>16</v>
      </c>
      <c r="M4" s="87"/>
      <c r="N4" s="77" t="s">
        <v>44</v>
      </c>
      <c r="O4" s="83" t="s">
        <v>45</v>
      </c>
    </row>
    <row r="5" spans="1:15" ht="16.5" customHeight="1">
      <c r="A5" s="96"/>
      <c r="B5" s="74"/>
      <c r="C5" s="74"/>
      <c r="D5" s="74" t="s">
        <v>27</v>
      </c>
      <c r="E5" s="74" t="s">
        <v>28</v>
      </c>
      <c r="F5" s="78"/>
      <c r="G5" s="86"/>
      <c r="H5" s="86" t="s">
        <v>13</v>
      </c>
      <c r="I5" s="97" t="s">
        <v>14</v>
      </c>
      <c r="J5" s="80"/>
      <c r="K5" s="89"/>
      <c r="L5" s="86" t="s">
        <v>13</v>
      </c>
      <c r="M5" s="86" t="s">
        <v>14</v>
      </c>
      <c r="N5" s="81"/>
      <c r="O5" s="84"/>
    </row>
    <row r="6" spans="1:15" ht="24" customHeight="1">
      <c r="A6" s="96"/>
      <c r="B6" s="75"/>
      <c r="C6" s="75"/>
      <c r="D6" s="75"/>
      <c r="E6" s="75"/>
      <c r="F6" s="79"/>
      <c r="G6" s="86"/>
      <c r="H6" s="86"/>
      <c r="I6" s="97"/>
      <c r="J6" s="80"/>
      <c r="K6" s="89"/>
      <c r="L6" s="86"/>
      <c r="M6" s="86"/>
      <c r="N6" s="82"/>
      <c r="O6" s="85"/>
    </row>
    <row r="7" spans="1:15" ht="14.25" customHeight="1">
      <c r="A7" s="96"/>
      <c r="B7" s="3" t="s">
        <v>0</v>
      </c>
      <c r="C7" s="3"/>
      <c r="D7" s="3" t="s">
        <v>0</v>
      </c>
      <c r="E7" s="3"/>
      <c r="F7" s="3" t="s">
        <v>0</v>
      </c>
      <c r="G7" s="3" t="s">
        <v>0</v>
      </c>
      <c r="H7" s="3" t="s">
        <v>0</v>
      </c>
      <c r="I7" s="32" t="s">
        <v>0</v>
      </c>
      <c r="J7" s="27"/>
      <c r="K7" s="31" t="s">
        <v>0</v>
      </c>
      <c r="L7" s="3" t="s">
        <v>0</v>
      </c>
      <c r="M7" s="3" t="s">
        <v>0</v>
      </c>
      <c r="N7" s="3" t="s">
        <v>0</v>
      </c>
      <c r="O7" s="32" t="s">
        <v>0</v>
      </c>
    </row>
    <row r="8" spans="1:15" ht="14.25" customHeight="1" thickBot="1">
      <c r="A8" s="44" t="s">
        <v>21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45">
        <v>8</v>
      </c>
      <c r="J8" s="27"/>
      <c r="K8" s="33">
        <v>9</v>
      </c>
      <c r="L8" s="10">
        <v>10</v>
      </c>
      <c r="M8" s="10">
        <v>11</v>
      </c>
      <c r="N8" s="15">
        <v>12</v>
      </c>
      <c r="O8" s="34">
        <v>13</v>
      </c>
    </row>
    <row r="9" spans="1:15" ht="30" customHeight="1" thickBot="1">
      <c r="A9" s="12" t="s">
        <v>19</v>
      </c>
      <c r="B9" s="23">
        <v>12896</v>
      </c>
      <c r="C9" s="13">
        <v>641</v>
      </c>
      <c r="D9" s="93">
        <v>12255</v>
      </c>
      <c r="E9" s="94"/>
      <c r="F9" s="13"/>
      <c r="G9" s="13"/>
      <c r="H9" s="13"/>
      <c r="I9" s="46"/>
      <c r="J9" s="28"/>
      <c r="K9" s="35"/>
      <c r="L9" s="13"/>
      <c r="M9" s="13"/>
      <c r="N9" s="16"/>
      <c r="O9" s="19"/>
    </row>
    <row r="10" spans="1:15" ht="17.25" customHeight="1">
      <c r="A10" s="47" t="s">
        <v>22</v>
      </c>
      <c r="B10" s="14"/>
      <c r="C10" s="14"/>
      <c r="D10" s="14"/>
      <c r="E10" s="14"/>
      <c r="F10" s="14"/>
      <c r="G10" s="14"/>
      <c r="H10" s="14"/>
      <c r="I10" s="48"/>
      <c r="J10" s="28"/>
      <c r="K10" s="36"/>
      <c r="L10" s="14"/>
      <c r="M10" s="14"/>
      <c r="N10" s="17"/>
      <c r="O10" s="37"/>
    </row>
    <row r="11" spans="1:15" s="51" customFormat="1" ht="24.75" customHeight="1">
      <c r="A11" s="122" t="s">
        <v>1</v>
      </c>
      <c r="B11" s="123">
        <v>3740</v>
      </c>
      <c r="C11" s="123">
        <v>0</v>
      </c>
      <c r="D11" s="124">
        <f>B11-C11</f>
        <v>3740</v>
      </c>
      <c r="E11" s="123">
        <v>691</v>
      </c>
      <c r="F11" s="124">
        <v>509</v>
      </c>
      <c r="G11" s="124">
        <f>D11+E11-F11</f>
        <v>3922</v>
      </c>
      <c r="H11" s="124">
        <f>G11-I11</f>
        <v>3843</v>
      </c>
      <c r="I11" s="125">
        <v>79</v>
      </c>
      <c r="J11" s="126"/>
      <c r="K11" s="127">
        <f>3740+874</f>
        <v>4614</v>
      </c>
      <c r="L11" s="124">
        <f aca="true" t="shared" si="0" ref="L11:L25">K11-M11</f>
        <v>4535</v>
      </c>
      <c r="M11" s="124">
        <v>79</v>
      </c>
      <c r="N11" s="128">
        <f>D11+E11-K11</f>
        <v>-183</v>
      </c>
      <c r="O11" s="129">
        <f>G11-K11</f>
        <v>-692</v>
      </c>
    </row>
    <row r="12" spans="1:15" s="51" customFormat="1" ht="24" customHeight="1">
      <c r="A12" s="122" t="s">
        <v>52</v>
      </c>
      <c r="B12" s="123">
        <v>4047</v>
      </c>
      <c r="C12" s="123">
        <v>48</v>
      </c>
      <c r="D12" s="124">
        <v>3999</v>
      </c>
      <c r="E12" s="123">
        <v>691</v>
      </c>
      <c r="F12" s="124">
        <v>509</v>
      </c>
      <c r="G12" s="124">
        <f>D12+E12-F12</f>
        <v>4181</v>
      </c>
      <c r="H12" s="124">
        <v>4102</v>
      </c>
      <c r="I12" s="125">
        <v>79</v>
      </c>
      <c r="J12" s="126"/>
      <c r="K12" s="127">
        <f>3740+874</f>
        <v>4614</v>
      </c>
      <c r="L12" s="124">
        <f>K12-M12</f>
        <v>4535</v>
      </c>
      <c r="M12" s="124">
        <v>79</v>
      </c>
      <c r="N12" s="128">
        <f>D12+E12-K12</f>
        <v>76</v>
      </c>
      <c r="O12" s="129">
        <f>G12-K12</f>
        <v>-433</v>
      </c>
    </row>
    <row r="13" spans="1:15" ht="24" customHeight="1">
      <c r="A13" s="43" t="s">
        <v>2</v>
      </c>
      <c r="B13" s="8">
        <v>4</v>
      </c>
      <c r="C13" s="8">
        <v>0</v>
      </c>
      <c r="D13" s="6">
        <f>B13-C13</f>
        <v>4</v>
      </c>
      <c r="E13" s="8">
        <v>1</v>
      </c>
      <c r="F13" s="11">
        <v>4</v>
      </c>
      <c r="G13" s="11">
        <f>D13+E13-F13</f>
        <v>1</v>
      </c>
      <c r="H13" s="6">
        <f aca="true" t="shared" si="1" ref="H13:H25">G13-I13</f>
        <v>1</v>
      </c>
      <c r="I13" s="38">
        <v>0</v>
      </c>
      <c r="J13" s="29"/>
      <c r="K13" s="39">
        <v>1</v>
      </c>
      <c r="L13" s="11">
        <f t="shared" si="0"/>
        <v>1</v>
      </c>
      <c r="M13" s="6">
        <v>0</v>
      </c>
      <c r="N13" s="18">
        <f aca="true" t="shared" si="2" ref="N13:N25">D13+E13-K13</f>
        <v>4</v>
      </c>
      <c r="O13" s="38">
        <f aca="true" t="shared" si="3" ref="O13:O25">G13-K13</f>
        <v>0</v>
      </c>
    </row>
    <row r="14" spans="1:15" ht="30" customHeight="1">
      <c r="A14" s="49" t="s">
        <v>3</v>
      </c>
      <c r="B14" s="7">
        <v>353</v>
      </c>
      <c r="C14" s="7">
        <v>22</v>
      </c>
      <c r="D14" s="6">
        <f>B14-C14</f>
        <v>331</v>
      </c>
      <c r="E14" s="7">
        <v>53</v>
      </c>
      <c r="F14" s="11">
        <v>0</v>
      </c>
      <c r="G14" s="11">
        <f>D14+E14-F14</f>
        <v>384</v>
      </c>
      <c r="H14" s="6">
        <f t="shared" si="1"/>
        <v>384</v>
      </c>
      <c r="I14" s="38">
        <v>0</v>
      </c>
      <c r="J14" s="29"/>
      <c r="K14" s="39">
        <f>331+42</f>
        <v>373</v>
      </c>
      <c r="L14" s="11">
        <f t="shared" si="0"/>
        <v>373</v>
      </c>
      <c r="M14" s="6">
        <v>0</v>
      </c>
      <c r="N14" s="18">
        <f t="shared" si="2"/>
        <v>11</v>
      </c>
      <c r="O14" s="38">
        <f t="shared" si="3"/>
        <v>11</v>
      </c>
    </row>
    <row r="15" spans="1:15" ht="30" customHeight="1">
      <c r="A15" s="49" t="s">
        <v>4</v>
      </c>
      <c r="B15" s="7">
        <v>874</v>
      </c>
      <c r="C15" s="7">
        <v>32</v>
      </c>
      <c r="D15" s="6">
        <f>B15-C15</f>
        <v>842</v>
      </c>
      <c r="E15" s="7">
        <v>155</v>
      </c>
      <c r="F15" s="11">
        <v>114</v>
      </c>
      <c r="G15" s="11">
        <f>D15+E15-F15</f>
        <v>883</v>
      </c>
      <c r="H15" s="6">
        <f t="shared" si="1"/>
        <v>883</v>
      </c>
      <c r="I15" s="38">
        <v>0</v>
      </c>
      <c r="J15" s="29"/>
      <c r="K15" s="39">
        <f>1062+264</f>
        <v>1326</v>
      </c>
      <c r="L15" s="11">
        <f t="shared" si="0"/>
        <v>1326</v>
      </c>
      <c r="M15" s="6">
        <v>0</v>
      </c>
      <c r="N15" s="18">
        <f t="shared" si="2"/>
        <v>-329</v>
      </c>
      <c r="O15" s="38">
        <f t="shared" si="3"/>
        <v>-443</v>
      </c>
    </row>
    <row r="16" spans="1:15" ht="24.75" customHeight="1">
      <c r="A16" s="43" t="s">
        <v>24</v>
      </c>
      <c r="B16" s="9">
        <f>2435+850+2052</f>
        <v>5337</v>
      </c>
      <c r="C16" s="9">
        <f>113+210</f>
        <v>323</v>
      </c>
      <c r="D16" s="6">
        <f>2323+783</f>
        <v>3106</v>
      </c>
      <c r="E16" s="9">
        <v>586</v>
      </c>
      <c r="F16" s="11">
        <v>150</v>
      </c>
      <c r="G16" s="11">
        <v>3542</v>
      </c>
      <c r="H16" s="6">
        <f t="shared" si="1"/>
        <v>3534</v>
      </c>
      <c r="I16" s="38">
        <v>8</v>
      </c>
      <c r="J16" s="29"/>
      <c r="K16" s="39">
        <f>2323+783+532</f>
        <v>3638</v>
      </c>
      <c r="L16" s="11">
        <f t="shared" si="0"/>
        <v>3630</v>
      </c>
      <c r="M16" s="6">
        <v>8</v>
      </c>
      <c r="N16" s="18">
        <f t="shared" si="2"/>
        <v>54</v>
      </c>
      <c r="O16" s="38">
        <f t="shared" si="3"/>
        <v>-96</v>
      </c>
    </row>
    <row r="17" spans="1:15" ht="15.75" customHeight="1">
      <c r="A17" s="43" t="s">
        <v>30</v>
      </c>
      <c r="B17" s="9">
        <v>850</v>
      </c>
      <c r="C17" s="9">
        <v>67</v>
      </c>
      <c r="D17" s="6">
        <v>783</v>
      </c>
      <c r="E17" s="9">
        <v>141</v>
      </c>
      <c r="F17" s="11">
        <v>16</v>
      </c>
      <c r="G17" s="11">
        <v>783</v>
      </c>
      <c r="H17" s="6">
        <v>783</v>
      </c>
      <c r="I17" s="38"/>
      <c r="J17" s="29"/>
      <c r="K17" s="39">
        <v>783</v>
      </c>
      <c r="L17" s="11">
        <f t="shared" si="0"/>
        <v>783</v>
      </c>
      <c r="M17" s="6">
        <v>0</v>
      </c>
      <c r="N17" s="18">
        <f t="shared" si="2"/>
        <v>141</v>
      </c>
      <c r="O17" s="38">
        <f t="shared" si="3"/>
        <v>0</v>
      </c>
    </row>
    <row r="18" spans="1:15" ht="30" customHeight="1">
      <c r="A18" s="43" t="s">
        <v>29</v>
      </c>
      <c r="B18" s="9">
        <v>889</v>
      </c>
      <c r="C18" s="9">
        <v>90</v>
      </c>
      <c r="D18" s="6">
        <f aca="true" t="shared" si="4" ref="D18:D25">B18-C18</f>
        <v>799</v>
      </c>
      <c r="E18" s="9">
        <v>146</v>
      </c>
      <c r="F18" s="11">
        <f>109+96</f>
        <v>205</v>
      </c>
      <c r="G18" s="11">
        <f aca="true" t="shared" si="5" ref="G18:G25">D18+E18-F18</f>
        <v>740</v>
      </c>
      <c r="H18" s="6">
        <f t="shared" si="1"/>
        <v>740</v>
      </c>
      <c r="I18" s="38">
        <v>0</v>
      </c>
      <c r="J18" s="29"/>
      <c r="K18" s="39">
        <f>799+80</f>
        <v>879</v>
      </c>
      <c r="L18" s="11">
        <f t="shared" si="0"/>
        <v>879</v>
      </c>
      <c r="M18" s="6">
        <v>0</v>
      </c>
      <c r="N18" s="18">
        <f t="shared" si="2"/>
        <v>66</v>
      </c>
      <c r="O18" s="38">
        <f t="shared" si="3"/>
        <v>-139</v>
      </c>
    </row>
    <row r="19" spans="1:15" ht="30" customHeight="1">
      <c r="A19" s="49" t="s">
        <v>6</v>
      </c>
      <c r="B19" s="7">
        <v>31</v>
      </c>
      <c r="C19" s="7">
        <v>7</v>
      </c>
      <c r="D19" s="6">
        <f t="shared" si="4"/>
        <v>24</v>
      </c>
      <c r="E19" s="7">
        <v>3</v>
      </c>
      <c r="F19" s="11">
        <v>3</v>
      </c>
      <c r="G19" s="11">
        <f t="shared" si="5"/>
        <v>24</v>
      </c>
      <c r="H19" s="6">
        <v>0</v>
      </c>
      <c r="I19" s="38">
        <v>24</v>
      </c>
      <c r="J19" s="29"/>
      <c r="K19" s="39">
        <v>23.79</v>
      </c>
      <c r="L19" s="6">
        <f t="shared" si="0"/>
        <v>0</v>
      </c>
      <c r="M19" s="6">
        <v>23.79</v>
      </c>
      <c r="N19" s="18">
        <f t="shared" si="2"/>
        <v>3.210000000000001</v>
      </c>
      <c r="O19" s="38">
        <f t="shared" si="3"/>
        <v>0.21000000000000085</v>
      </c>
    </row>
    <row r="20" spans="1:15" ht="30" customHeight="1">
      <c r="A20" s="49" t="s">
        <v>7</v>
      </c>
      <c r="B20" s="7">
        <v>174</v>
      </c>
      <c r="C20" s="7">
        <v>13</v>
      </c>
      <c r="D20" s="6">
        <f t="shared" si="4"/>
        <v>161</v>
      </c>
      <c r="E20" s="7">
        <v>28</v>
      </c>
      <c r="F20" s="11">
        <f>161+28</f>
        <v>189</v>
      </c>
      <c r="G20" s="11">
        <f t="shared" si="5"/>
        <v>0</v>
      </c>
      <c r="H20" s="6">
        <f t="shared" si="1"/>
        <v>0</v>
      </c>
      <c r="I20" s="38">
        <v>0</v>
      </c>
      <c r="J20" s="29"/>
      <c r="K20" s="39">
        <v>0</v>
      </c>
      <c r="L20" s="6">
        <f t="shared" si="0"/>
        <v>0</v>
      </c>
      <c r="M20" s="6">
        <v>0</v>
      </c>
      <c r="N20" s="18">
        <f t="shared" si="2"/>
        <v>189</v>
      </c>
      <c r="O20" s="38">
        <f t="shared" si="3"/>
        <v>0</v>
      </c>
    </row>
    <row r="21" spans="1:15" ht="30" customHeight="1">
      <c r="A21" s="49" t="s">
        <v>8</v>
      </c>
      <c r="B21" s="7">
        <v>250</v>
      </c>
      <c r="C21" s="7">
        <v>31</v>
      </c>
      <c r="D21" s="6">
        <f t="shared" si="4"/>
        <v>219</v>
      </c>
      <c r="E21" s="7">
        <v>39</v>
      </c>
      <c r="F21" s="11">
        <v>31</v>
      </c>
      <c r="G21" s="11">
        <f t="shared" si="5"/>
        <v>227</v>
      </c>
      <c r="H21" s="6">
        <f t="shared" si="1"/>
        <v>156</v>
      </c>
      <c r="I21" s="38">
        <v>71</v>
      </c>
      <c r="J21" s="29"/>
      <c r="K21" s="39">
        <f>222+57</f>
        <v>279</v>
      </c>
      <c r="L21" s="6">
        <f t="shared" si="0"/>
        <v>208</v>
      </c>
      <c r="M21" s="6">
        <v>71</v>
      </c>
      <c r="N21" s="18">
        <f t="shared" si="2"/>
        <v>-21</v>
      </c>
      <c r="O21" s="38">
        <f t="shared" si="3"/>
        <v>-52</v>
      </c>
    </row>
    <row r="22" spans="1:15" ht="30" customHeight="1">
      <c r="A22" s="49" t="s">
        <v>9</v>
      </c>
      <c r="B22" s="7">
        <v>873</v>
      </c>
      <c r="C22" s="7">
        <v>53</v>
      </c>
      <c r="D22" s="6">
        <f t="shared" si="4"/>
        <v>820</v>
      </c>
      <c r="E22" s="7">
        <v>152</v>
      </c>
      <c r="F22" s="11">
        <v>150</v>
      </c>
      <c r="G22" s="11">
        <f t="shared" si="5"/>
        <v>822</v>
      </c>
      <c r="H22" s="6">
        <f t="shared" si="1"/>
        <v>822</v>
      </c>
      <c r="I22" s="38">
        <v>0</v>
      </c>
      <c r="J22" s="29"/>
      <c r="K22" s="39">
        <v>873</v>
      </c>
      <c r="L22" s="6">
        <f t="shared" si="0"/>
        <v>873</v>
      </c>
      <c r="M22" s="6">
        <v>0</v>
      </c>
      <c r="N22" s="18">
        <f t="shared" si="2"/>
        <v>99</v>
      </c>
      <c r="O22" s="38">
        <f t="shared" si="3"/>
        <v>-51</v>
      </c>
    </row>
    <row r="23" spans="1:15" ht="25.5" customHeight="1">
      <c r="A23" s="49" t="s">
        <v>10</v>
      </c>
      <c r="B23" s="7">
        <v>115</v>
      </c>
      <c r="C23" s="7">
        <v>44</v>
      </c>
      <c r="D23" s="6">
        <f t="shared" si="4"/>
        <v>71</v>
      </c>
      <c r="E23" s="7">
        <v>13</v>
      </c>
      <c r="F23" s="11">
        <v>10</v>
      </c>
      <c r="G23" s="11">
        <f t="shared" si="5"/>
        <v>74</v>
      </c>
      <c r="H23" s="6">
        <f t="shared" si="1"/>
        <v>74</v>
      </c>
      <c r="I23" s="38">
        <v>0</v>
      </c>
      <c r="J23" s="29"/>
      <c r="K23" s="39">
        <f>72+7</f>
        <v>79</v>
      </c>
      <c r="L23" s="6">
        <f t="shared" si="0"/>
        <v>79</v>
      </c>
      <c r="M23" s="6">
        <v>0</v>
      </c>
      <c r="N23" s="18">
        <f t="shared" si="2"/>
        <v>5</v>
      </c>
      <c r="O23" s="38">
        <f t="shared" si="3"/>
        <v>-5</v>
      </c>
    </row>
    <row r="24" spans="1:15" ht="30" customHeight="1">
      <c r="A24" s="49" t="s">
        <v>15</v>
      </c>
      <c r="B24" s="7">
        <v>38</v>
      </c>
      <c r="C24" s="7">
        <v>7</v>
      </c>
      <c r="D24" s="6">
        <f t="shared" si="4"/>
        <v>31</v>
      </c>
      <c r="E24" s="7">
        <v>5</v>
      </c>
      <c r="F24" s="11">
        <v>5</v>
      </c>
      <c r="G24" s="11">
        <f t="shared" si="5"/>
        <v>31</v>
      </c>
      <c r="H24" s="6">
        <f t="shared" si="1"/>
        <v>0</v>
      </c>
      <c r="I24" s="38">
        <v>31</v>
      </c>
      <c r="J24" s="29"/>
      <c r="K24" s="39">
        <v>31.1</v>
      </c>
      <c r="L24" s="6">
        <f t="shared" si="0"/>
        <v>0</v>
      </c>
      <c r="M24" s="6">
        <v>31.1</v>
      </c>
      <c r="N24" s="18">
        <f t="shared" si="2"/>
        <v>4.899999999999999</v>
      </c>
      <c r="O24" s="38">
        <f t="shared" si="3"/>
        <v>-0.10000000000000142</v>
      </c>
    </row>
    <row r="25" spans="1:15" ht="30" customHeight="1">
      <c r="A25" s="49" t="s">
        <v>11</v>
      </c>
      <c r="B25" s="7">
        <v>218</v>
      </c>
      <c r="C25" s="7">
        <v>19</v>
      </c>
      <c r="D25" s="6">
        <f t="shared" si="4"/>
        <v>199</v>
      </c>
      <c r="E25" s="7">
        <v>36</v>
      </c>
      <c r="F25" s="11">
        <v>26</v>
      </c>
      <c r="G25" s="11">
        <f t="shared" si="5"/>
        <v>209</v>
      </c>
      <c r="H25" s="6">
        <f t="shared" si="1"/>
        <v>209</v>
      </c>
      <c r="I25" s="38">
        <v>0</v>
      </c>
      <c r="J25" s="29"/>
      <c r="K25" s="39">
        <f>140+34+8</f>
        <v>182</v>
      </c>
      <c r="L25" s="6">
        <f t="shared" si="0"/>
        <v>182</v>
      </c>
      <c r="M25" s="6">
        <v>0</v>
      </c>
      <c r="N25" s="18">
        <f t="shared" si="2"/>
        <v>53</v>
      </c>
      <c r="O25" s="38">
        <f t="shared" si="3"/>
        <v>27</v>
      </c>
    </row>
    <row r="26" spans="1:15" ht="30" customHeight="1" thickBot="1">
      <c r="A26" s="50" t="s">
        <v>20</v>
      </c>
      <c r="B26" s="41">
        <f aca="true" t="shared" si="6" ref="B26:I26">B11+B13+B14+B15+B16+B18+B19+B20+B21+B22+B23+B24+B25</f>
        <v>12896</v>
      </c>
      <c r="C26" s="41">
        <f t="shared" si="6"/>
        <v>641</v>
      </c>
      <c r="D26" s="41">
        <f t="shared" si="6"/>
        <v>10347</v>
      </c>
      <c r="E26" s="41">
        <f t="shared" si="6"/>
        <v>1908</v>
      </c>
      <c r="F26" s="41">
        <f t="shared" si="6"/>
        <v>1396</v>
      </c>
      <c r="G26" s="41">
        <f t="shared" si="6"/>
        <v>10859</v>
      </c>
      <c r="H26" s="41">
        <f t="shared" si="6"/>
        <v>10646</v>
      </c>
      <c r="I26" s="42">
        <f t="shared" si="6"/>
        <v>213</v>
      </c>
      <c r="J26" s="30"/>
      <c r="K26" s="40">
        <f>K11+K13+K14+K15+K16+K18+K19+K20+K21+K22+K23+K24+K25</f>
        <v>12298.890000000001</v>
      </c>
      <c r="L26" s="41">
        <f>L11+L13+L14+L15+L16+L18+L19+L20+L21+L22+L23+L24+L25</f>
        <v>12086</v>
      </c>
      <c r="M26" s="41">
        <f>M11+M13+M14+M15+M16+M18+M19+M20+M21+M22+M23+M24+M25</f>
        <v>212.89</v>
      </c>
      <c r="N26" s="41">
        <f>N11+N13+N14+N15+N16+N18+N19+N20+N21+N22+N23+N24+N25</f>
        <v>-43.890000000000015</v>
      </c>
      <c r="O26" s="42">
        <f>O11+O13+O14+O15+O16+O18+O19+O20+O21+O22+O23+O24+O25</f>
        <v>-1439.8899999999999</v>
      </c>
    </row>
    <row r="27" spans="7:14" ht="12.75">
      <c r="G27" s="24"/>
      <c r="H27" s="24"/>
      <c r="N27" s="5"/>
    </row>
    <row r="28" spans="1:15" ht="12.75">
      <c r="A28" s="92" t="s">
        <v>50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</row>
    <row r="29" spans="1:15" ht="12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</row>
    <row r="30" spans="2:5" ht="6.75" customHeight="1">
      <c r="B30" s="5"/>
      <c r="E30" s="5"/>
    </row>
    <row r="31" spans="1:15" ht="6.75" customHeight="1">
      <c r="A31" s="92" t="s">
        <v>31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</row>
    <row r="32" spans="1:15" ht="8.2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  <row r="33" spans="1:15" ht="7.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ht="6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</row>
    <row r="35" spans="1:15" ht="6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</row>
    <row r="36" spans="1:15" ht="6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</row>
    <row r="37" spans="1:15" ht="6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2.75">
      <c r="A38" s="130" t="s">
        <v>51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1:15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</row>
  </sheetData>
  <mergeCells count="24">
    <mergeCell ref="A38:O39"/>
    <mergeCell ref="I5:I6"/>
    <mergeCell ref="G4:G6"/>
    <mergeCell ref="H4:I4"/>
    <mergeCell ref="B4:B6"/>
    <mergeCell ref="D4:E4"/>
    <mergeCell ref="A28:O29"/>
    <mergeCell ref="A31:O37"/>
    <mergeCell ref="D9:E9"/>
    <mergeCell ref="A4:A7"/>
    <mergeCell ref="C4:C6"/>
    <mergeCell ref="D5:D6"/>
    <mergeCell ref="E5:E6"/>
    <mergeCell ref="H5:H6"/>
    <mergeCell ref="N1:O1"/>
    <mergeCell ref="F4:F6"/>
    <mergeCell ref="J4:J6"/>
    <mergeCell ref="N4:N6"/>
    <mergeCell ref="O4:O6"/>
    <mergeCell ref="L5:L6"/>
    <mergeCell ref="M5:M6"/>
    <mergeCell ref="L4:M4"/>
    <mergeCell ref="K4:K6"/>
    <mergeCell ref="A2:M2"/>
  </mergeCells>
  <printOptions/>
  <pageMargins left="0.3937007874015748" right="0.1968503937007874" top="0.1968503937007874" bottom="0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A27" sqref="A27:K27"/>
    </sheetView>
  </sheetViews>
  <sheetFormatPr defaultColWidth="9.00390625" defaultRowHeight="12.75"/>
  <cols>
    <col min="1" max="1" width="33.50390625" style="0" customWidth="1"/>
    <col min="2" max="2" width="13.00390625" style="0" customWidth="1"/>
    <col min="3" max="3" width="13.125" style="0" customWidth="1"/>
    <col min="4" max="4" width="12.50390625" style="0" customWidth="1"/>
    <col min="5" max="5" width="12.125" style="0" customWidth="1"/>
    <col min="6" max="6" width="11.875" style="0" customWidth="1"/>
    <col min="7" max="7" width="9.50390625" style="0" customWidth="1"/>
    <col min="8" max="9" width="10.875" style="0" customWidth="1"/>
    <col min="11" max="11" width="10.75390625" style="0" customWidth="1"/>
  </cols>
  <sheetData>
    <row r="1" spans="1:11" ht="19.5" customHeigh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5" ht="13.5" thickBot="1">
      <c r="A2" s="1"/>
      <c r="B2" s="1"/>
      <c r="C2" s="1"/>
      <c r="D2" s="1"/>
      <c r="E2" s="1"/>
    </row>
    <row r="3" spans="1:11" s="51" customFormat="1" ht="12.75" customHeight="1">
      <c r="A3" s="101" t="s">
        <v>17</v>
      </c>
      <c r="B3" s="110" t="s">
        <v>39</v>
      </c>
      <c r="C3" s="110" t="s">
        <v>40</v>
      </c>
      <c r="D3" s="110" t="s">
        <v>47</v>
      </c>
      <c r="E3" s="113" t="s">
        <v>41</v>
      </c>
      <c r="F3" s="103" t="s">
        <v>32</v>
      </c>
      <c r="G3" s="106" t="s">
        <v>16</v>
      </c>
      <c r="H3" s="107"/>
      <c r="I3" s="118" t="s">
        <v>33</v>
      </c>
      <c r="J3" s="106" t="s">
        <v>16</v>
      </c>
      <c r="K3" s="120"/>
    </row>
    <row r="4" spans="1:11" ht="12.75">
      <c r="A4" s="102"/>
      <c r="B4" s="111"/>
      <c r="C4" s="111"/>
      <c r="D4" s="111"/>
      <c r="E4" s="114"/>
      <c r="F4" s="104"/>
      <c r="G4" s="108"/>
      <c r="H4" s="109"/>
      <c r="I4" s="119"/>
      <c r="J4" s="108"/>
      <c r="K4" s="121"/>
    </row>
    <row r="5" spans="1:11" ht="12.75">
      <c r="A5" s="102"/>
      <c r="B5" s="111"/>
      <c r="C5" s="111"/>
      <c r="D5" s="111"/>
      <c r="E5" s="114"/>
      <c r="F5" s="104"/>
      <c r="G5" s="86" t="s">
        <v>13</v>
      </c>
      <c r="H5" s="105" t="s">
        <v>14</v>
      </c>
      <c r="I5" s="119"/>
      <c r="J5" s="86" t="s">
        <v>13</v>
      </c>
      <c r="K5" s="97" t="s">
        <v>14</v>
      </c>
    </row>
    <row r="6" spans="1:11" ht="39" customHeight="1">
      <c r="A6" s="102"/>
      <c r="B6" s="112"/>
      <c r="C6" s="112"/>
      <c r="D6" s="112"/>
      <c r="E6" s="115"/>
      <c r="F6" s="104"/>
      <c r="G6" s="86"/>
      <c r="H6" s="105"/>
      <c r="I6" s="119"/>
      <c r="J6" s="86"/>
      <c r="K6" s="97"/>
    </row>
    <row r="7" spans="1:11" ht="12.75">
      <c r="A7" s="43" t="s">
        <v>21</v>
      </c>
      <c r="B7" s="2">
        <v>1</v>
      </c>
      <c r="C7" s="2">
        <v>2</v>
      </c>
      <c r="D7" s="2">
        <v>3</v>
      </c>
      <c r="E7" s="55">
        <v>4</v>
      </c>
      <c r="F7" s="68">
        <v>5</v>
      </c>
      <c r="G7" s="69">
        <v>6</v>
      </c>
      <c r="H7" s="70">
        <v>7</v>
      </c>
      <c r="I7" s="71">
        <v>8</v>
      </c>
      <c r="J7" s="69">
        <v>9</v>
      </c>
      <c r="K7" s="72">
        <v>10</v>
      </c>
    </row>
    <row r="8" spans="1:11" ht="25.5" customHeight="1">
      <c r="A8" s="49" t="s">
        <v>1</v>
      </c>
      <c r="B8" s="4">
        <v>3756</v>
      </c>
      <c r="C8" s="4">
        <f>3742+28</f>
        <v>3770</v>
      </c>
      <c r="D8" s="4">
        <v>3740</v>
      </c>
      <c r="E8" s="56">
        <v>3740</v>
      </c>
      <c r="F8" s="58">
        <v>3922</v>
      </c>
      <c r="G8" s="2">
        <f>F8-H8</f>
        <v>3843</v>
      </c>
      <c r="H8" s="59">
        <v>79</v>
      </c>
      <c r="I8" s="57">
        <v>3922</v>
      </c>
      <c r="J8" s="2">
        <f>I8-K8</f>
        <v>3843</v>
      </c>
      <c r="K8" s="60">
        <v>79</v>
      </c>
    </row>
    <row r="9" spans="1:11" ht="25.5" customHeight="1">
      <c r="A9" s="43" t="s">
        <v>2</v>
      </c>
      <c r="B9" s="2">
        <v>3</v>
      </c>
      <c r="C9" s="2">
        <v>4</v>
      </c>
      <c r="D9" s="2">
        <v>4</v>
      </c>
      <c r="E9" s="56">
        <v>4</v>
      </c>
      <c r="F9" s="58">
        <v>1</v>
      </c>
      <c r="G9" s="2">
        <f aca="true" t="shared" si="0" ref="G9:G20">F9-H9</f>
        <v>1</v>
      </c>
      <c r="H9" s="59">
        <v>0</v>
      </c>
      <c r="I9" s="57">
        <v>1</v>
      </c>
      <c r="J9" s="2">
        <f aca="true" t="shared" si="1" ref="J9:J20">I9-K9</f>
        <v>1</v>
      </c>
      <c r="K9" s="60">
        <v>0</v>
      </c>
    </row>
    <row r="10" spans="1:11" ht="25.5" customHeight="1">
      <c r="A10" s="49" t="s">
        <v>3</v>
      </c>
      <c r="B10" s="4">
        <v>381</v>
      </c>
      <c r="C10" s="4">
        <f>353+23</f>
        <v>376</v>
      </c>
      <c r="D10" s="4">
        <v>353</v>
      </c>
      <c r="E10" s="56">
        <v>331</v>
      </c>
      <c r="F10" s="58">
        <f>346+38</f>
        <v>384</v>
      </c>
      <c r="G10" s="2">
        <f t="shared" si="0"/>
        <v>384</v>
      </c>
      <c r="H10" s="59">
        <v>0</v>
      </c>
      <c r="I10" s="57">
        <v>384</v>
      </c>
      <c r="J10" s="2">
        <f t="shared" si="1"/>
        <v>384</v>
      </c>
      <c r="K10" s="60">
        <v>0</v>
      </c>
    </row>
    <row r="11" spans="1:11" ht="25.5" customHeight="1">
      <c r="A11" s="49" t="s">
        <v>4</v>
      </c>
      <c r="B11" s="4">
        <v>1403</v>
      </c>
      <c r="C11" s="4">
        <f>1085+288</f>
        <v>1373</v>
      </c>
      <c r="D11" s="4">
        <v>874</v>
      </c>
      <c r="E11" s="56">
        <v>842</v>
      </c>
      <c r="F11" s="58">
        <v>883</v>
      </c>
      <c r="G11" s="2">
        <f t="shared" si="0"/>
        <v>883</v>
      </c>
      <c r="H11" s="59">
        <v>0</v>
      </c>
      <c r="I11" s="57">
        <v>883</v>
      </c>
      <c r="J11" s="2">
        <f t="shared" si="1"/>
        <v>883</v>
      </c>
      <c r="K11" s="60">
        <v>0</v>
      </c>
    </row>
    <row r="12" spans="1:11" ht="25.5" customHeight="1">
      <c r="A12" s="43" t="s">
        <v>5</v>
      </c>
      <c r="B12" s="2">
        <f>228+640+764+101+49+87+20+22+20+519</f>
        <v>2450</v>
      </c>
      <c r="C12" s="2">
        <f>228+635+736+39+516+29+26+26+87+110</f>
        <v>2432</v>
      </c>
      <c r="D12" s="2">
        <v>2435</v>
      </c>
      <c r="E12" s="56">
        <v>2323</v>
      </c>
      <c r="F12" s="58">
        <v>3542</v>
      </c>
      <c r="G12" s="2">
        <f t="shared" si="0"/>
        <v>3534</v>
      </c>
      <c r="H12" s="59">
        <v>8</v>
      </c>
      <c r="I12" s="57">
        <v>3542</v>
      </c>
      <c r="J12" s="2">
        <f t="shared" si="1"/>
        <v>3534</v>
      </c>
      <c r="K12" s="60">
        <v>8</v>
      </c>
    </row>
    <row r="13" spans="1:11" ht="25.5" customHeight="1">
      <c r="A13" s="43" t="s">
        <v>46</v>
      </c>
      <c r="B13" s="2">
        <v>1051</v>
      </c>
      <c r="C13" s="2">
        <f>886+51</f>
        <v>937</v>
      </c>
      <c r="D13" s="2">
        <v>889</v>
      </c>
      <c r="E13" s="56">
        <v>799</v>
      </c>
      <c r="F13" s="58">
        <v>740</v>
      </c>
      <c r="G13" s="2">
        <f t="shared" si="0"/>
        <v>740</v>
      </c>
      <c r="H13" s="59">
        <v>0</v>
      </c>
      <c r="I13" s="57">
        <f>J13+K13</f>
        <v>684</v>
      </c>
      <c r="J13" s="2">
        <v>194</v>
      </c>
      <c r="K13" s="60">
        <v>490</v>
      </c>
    </row>
    <row r="14" spans="1:11" ht="25.5" customHeight="1">
      <c r="A14" s="49" t="s">
        <v>6</v>
      </c>
      <c r="B14" s="4">
        <v>35</v>
      </c>
      <c r="C14" s="4">
        <v>31</v>
      </c>
      <c r="D14" s="4">
        <v>31</v>
      </c>
      <c r="E14" s="56">
        <v>24</v>
      </c>
      <c r="F14" s="58">
        <v>24</v>
      </c>
      <c r="G14" s="2">
        <f t="shared" si="0"/>
        <v>0</v>
      </c>
      <c r="H14" s="59">
        <v>24</v>
      </c>
      <c r="I14" s="57">
        <v>24</v>
      </c>
      <c r="J14" s="2">
        <f t="shared" si="1"/>
        <v>0</v>
      </c>
      <c r="K14" s="60">
        <v>24</v>
      </c>
    </row>
    <row r="15" spans="1:11" ht="25.5" customHeight="1">
      <c r="A15" s="49" t="s">
        <v>7</v>
      </c>
      <c r="B15" s="4">
        <v>182</v>
      </c>
      <c r="C15" s="4">
        <v>175</v>
      </c>
      <c r="D15" s="4">
        <v>174</v>
      </c>
      <c r="E15" s="56">
        <v>161</v>
      </c>
      <c r="F15" s="58">
        <v>0</v>
      </c>
      <c r="G15" s="2">
        <f t="shared" si="0"/>
        <v>0</v>
      </c>
      <c r="H15" s="59">
        <v>0</v>
      </c>
      <c r="I15" s="57">
        <v>0</v>
      </c>
      <c r="J15" s="2">
        <f t="shared" si="1"/>
        <v>0</v>
      </c>
      <c r="K15" s="60">
        <v>0</v>
      </c>
    </row>
    <row r="16" spans="1:11" ht="25.5" customHeight="1">
      <c r="A16" s="49" t="s">
        <v>8</v>
      </c>
      <c r="B16" s="4">
        <f>27+107</f>
        <v>134</v>
      </c>
      <c r="C16" s="4">
        <f>28+111</f>
        <v>139</v>
      </c>
      <c r="D16" s="4">
        <v>250</v>
      </c>
      <c r="E16" s="56">
        <v>219</v>
      </c>
      <c r="F16" s="58">
        <v>227</v>
      </c>
      <c r="G16" s="2">
        <f t="shared" si="0"/>
        <v>156</v>
      </c>
      <c r="H16" s="59">
        <v>71</v>
      </c>
      <c r="I16" s="57">
        <v>227</v>
      </c>
      <c r="J16" s="2">
        <f t="shared" si="1"/>
        <v>156</v>
      </c>
      <c r="K16" s="60">
        <v>71</v>
      </c>
    </row>
    <row r="17" spans="1:11" ht="25.5" customHeight="1">
      <c r="A17" s="49" t="s">
        <v>9</v>
      </c>
      <c r="B17" s="4">
        <f>272+598</f>
        <v>870</v>
      </c>
      <c r="C17" s="4">
        <f>602+271</f>
        <v>873</v>
      </c>
      <c r="D17" s="4">
        <v>873</v>
      </c>
      <c r="E17" s="56">
        <v>820</v>
      </c>
      <c r="F17" s="58">
        <f>860-38</f>
        <v>822</v>
      </c>
      <c r="G17" s="2">
        <f t="shared" si="0"/>
        <v>822</v>
      </c>
      <c r="H17" s="59">
        <v>0</v>
      </c>
      <c r="I17" s="57">
        <v>822</v>
      </c>
      <c r="J17" s="2">
        <f t="shared" si="1"/>
        <v>822</v>
      </c>
      <c r="K17" s="60">
        <v>0</v>
      </c>
    </row>
    <row r="18" spans="1:11" ht="25.5" customHeight="1">
      <c r="A18" s="49" t="s">
        <v>10</v>
      </c>
      <c r="B18" s="4">
        <v>128</v>
      </c>
      <c r="C18" s="4">
        <v>116</v>
      </c>
      <c r="D18" s="4">
        <v>115</v>
      </c>
      <c r="E18" s="56">
        <v>71</v>
      </c>
      <c r="F18" s="58">
        <v>74</v>
      </c>
      <c r="G18" s="2">
        <f t="shared" si="0"/>
        <v>74</v>
      </c>
      <c r="H18" s="59">
        <v>0</v>
      </c>
      <c r="I18" s="57">
        <v>74</v>
      </c>
      <c r="J18" s="2">
        <f t="shared" si="1"/>
        <v>74</v>
      </c>
      <c r="K18" s="60">
        <v>0</v>
      </c>
    </row>
    <row r="19" spans="1:11" ht="25.5" customHeight="1">
      <c r="A19" s="49" t="s">
        <v>15</v>
      </c>
      <c r="B19" s="4">
        <v>49</v>
      </c>
      <c r="C19" s="4">
        <v>38</v>
      </c>
      <c r="D19" s="4">
        <v>38</v>
      </c>
      <c r="E19" s="56">
        <v>31</v>
      </c>
      <c r="F19" s="58">
        <v>31</v>
      </c>
      <c r="G19" s="2">
        <f t="shared" si="0"/>
        <v>0</v>
      </c>
      <c r="H19" s="59">
        <v>31</v>
      </c>
      <c r="I19" s="57">
        <v>31</v>
      </c>
      <c r="J19" s="2">
        <f t="shared" si="1"/>
        <v>0</v>
      </c>
      <c r="K19" s="60">
        <v>31</v>
      </c>
    </row>
    <row r="20" spans="1:11" ht="25.5" customHeight="1">
      <c r="A20" s="49" t="s">
        <v>11</v>
      </c>
      <c r="B20" s="4">
        <f>27+159+29</f>
        <v>215</v>
      </c>
      <c r="C20" s="4">
        <f>36+154+28</f>
        <v>218</v>
      </c>
      <c r="D20" s="4">
        <v>218</v>
      </c>
      <c r="E20" s="56">
        <v>199</v>
      </c>
      <c r="F20" s="58">
        <v>209</v>
      </c>
      <c r="G20" s="2">
        <f t="shared" si="0"/>
        <v>209</v>
      </c>
      <c r="H20" s="59">
        <v>0</v>
      </c>
      <c r="I20" s="57">
        <v>209</v>
      </c>
      <c r="J20" s="2">
        <f t="shared" si="1"/>
        <v>209</v>
      </c>
      <c r="K20" s="60">
        <v>0</v>
      </c>
    </row>
    <row r="21" spans="1:11" ht="25.5" customHeight="1">
      <c r="A21" s="49" t="s">
        <v>34</v>
      </c>
      <c r="B21" s="4">
        <f>17+97+53+208+335+3+210-128+1106-290-253-38+171-87+129+272+147+87+161+6</f>
        <v>2206</v>
      </c>
      <c r="C21" s="4">
        <f>16+94+57+201+305+3+193-116+999-264-233-35+170-87+116+270+126+84+150+4+7</f>
        <v>2060</v>
      </c>
      <c r="D21" s="4">
        <v>2052</v>
      </c>
      <c r="E21" s="56">
        <v>1908</v>
      </c>
      <c r="F21" s="58">
        <v>0</v>
      </c>
      <c r="G21" s="2">
        <v>0</v>
      </c>
      <c r="H21" s="59">
        <v>0</v>
      </c>
      <c r="I21" s="57">
        <v>0</v>
      </c>
      <c r="J21" s="2">
        <v>0</v>
      </c>
      <c r="K21" s="60">
        <v>0</v>
      </c>
    </row>
    <row r="22" spans="1:11" ht="25.5" customHeight="1">
      <c r="A22" s="49" t="s">
        <v>35</v>
      </c>
      <c r="B22" s="4">
        <f>290+253+38+345+5</f>
        <v>931</v>
      </c>
      <c r="C22" s="4">
        <f>264+233+36+319</f>
        <v>852</v>
      </c>
      <c r="D22" s="4">
        <v>850</v>
      </c>
      <c r="E22" s="56">
        <v>783</v>
      </c>
      <c r="F22" s="58">
        <v>0</v>
      </c>
      <c r="G22" s="2">
        <v>0</v>
      </c>
      <c r="H22" s="59">
        <v>0</v>
      </c>
      <c r="I22" s="57">
        <v>0</v>
      </c>
      <c r="J22" s="2">
        <v>0</v>
      </c>
      <c r="K22" s="60">
        <v>0</v>
      </c>
    </row>
    <row r="23" spans="1:11" ht="25.5" customHeight="1" thickBot="1">
      <c r="A23" s="50" t="s">
        <v>20</v>
      </c>
      <c r="B23" s="61">
        <f>SUM(B8:B22)</f>
        <v>13794</v>
      </c>
      <c r="C23" s="61">
        <f>SUM(C8:C22)</f>
        <v>13394</v>
      </c>
      <c r="D23" s="61">
        <f>SUM(D8:D22)</f>
        <v>12896</v>
      </c>
      <c r="E23" s="62">
        <f>SUM(E8:E22)</f>
        <v>12255</v>
      </c>
      <c r="F23" s="63">
        <f aca="true" t="shared" si="2" ref="F23:K23">F8+F9+F10+F11+F12+F13+F14+F15+F16+F17+F18+F19+F20</f>
        <v>10859</v>
      </c>
      <c r="G23" s="64">
        <f t="shared" si="2"/>
        <v>10646</v>
      </c>
      <c r="H23" s="65">
        <f t="shared" si="2"/>
        <v>213</v>
      </c>
      <c r="I23" s="66">
        <f t="shared" si="2"/>
        <v>10803</v>
      </c>
      <c r="J23" s="64">
        <f t="shared" si="2"/>
        <v>10100</v>
      </c>
      <c r="K23" s="67">
        <f t="shared" si="2"/>
        <v>703</v>
      </c>
    </row>
    <row r="24" spans="1:11" ht="15" customHeight="1" thickBot="1">
      <c r="A24" s="21"/>
      <c r="B24" s="21"/>
      <c r="C24" s="21"/>
      <c r="D24" s="21"/>
      <c r="E24" s="21"/>
      <c r="F24" s="25"/>
      <c r="G24" s="25"/>
      <c r="H24" s="25"/>
      <c r="I24" s="26"/>
      <c r="J24" s="26"/>
      <c r="K24" s="26"/>
    </row>
    <row r="25" spans="1:11" ht="13.5" thickBot="1">
      <c r="A25" s="52" t="s">
        <v>42</v>
      </c>
      <c r="B25" s="53"/>
      <c r="C25" s="53">
        <f>B23-C23</f>
        <v>400</v>
      </c>
      <c r="D25" s="53">
        <f>C23-D23</f>
        <v>498</v>
      </c>
      <c r="E25" s="53">
        <f>D23-E23</f>
        <v>641</v>
      </c>
      <c r="F25" s="53">
        <f>E23-F23</f>
        <v>1396</v>
      </c>
      <c r="G25" s="53"/>
      <c r="H25" s="53"/>
      <c r="I25" s="53">
        <f>F23-I23</f>
        <v>56</v>
      </c>
      <c r="J25" s="53"/>
      <c r="K25" s="54"/>
    </row>
    <row r="26" spans="1:11" ht="21" customHeight="1">
      <c r="A26" s="116" t="s">
        <v>48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7.25" customHeight="1">
      <c r="A27" s="117" t="s">
        <v>49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</sheetData>
  <mergeCells count="16">
    <mergeCell ref="A26:K26"/>
    <mergeCell ref="A27:K27"/>
    <mergeCell ref="I3:I6"/>
    <mergeCell ref="J3:K4"/>
    <mergeCell ref="J5:J6"/>
    <mergeCell ref="K5:K6"/>
    <mergeCell ref="A1:K1"/>
    <mergeCell ref="A3:A6"/>
    <mergeCell ref="F3:F6"/>
    <mergeCell ref="G5:G6"/>
    <mergeCell ref="H5:H6"/>
    <mergeCell ref="G3:H4"/>
    <mergeCell ref="D3:D6"/>
    <mergeCell ref="C3:C6"/>
    <mergeCell ref="E3:E6"/>
    <mergeCell ref="B3:B6"/>
  </mergeCells>
  <printOptions/>
  <pageMargins left="0.3937007874015748" right="0.1968503937007874" top="0.3937007874015748" bottom="0.1968503937007874" header="0.5118110236220472" footer="0.35433070866141736"/>
  <pageSetup horizontalDpi="600" verticalDpi="600" orientation="landscape" paperSize="9" scale="90" r:id="rId1"/>
  <headerFooter alignWithMargins="0">
    <oddHeader>&amp;RTabuľka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cp:lastPrinted>2003-07-21T12:10:45Z</cp:lastPrinted>
  <dcterms:created xsi:type="dcterms:W3CDTF">2003-07-08T07:02:29Z</dcterms:created>
  <dcterms:modified xsi:type="dcterms:W3CDTF">2003-07-08T18:24:31Z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1549339732</vt:i4>
  </property>
  <property fmtid="{D5CDD505-2E9C-101B-9397-08002B2CF9AE}" pid="3" name="_EmailSubject">
    <vt:lpwstr>KM-1-86/Vl-2003- upravený materiál podľa pripomienky prijatej na rokovaní vlády SR 16. 7. 2003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