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5476" windowWidth="6555" windowHeight="5055" activeTab="0"/>
  </bookViews>
  <sheets>
    <sheet name="IA 1998" sheetId="1" r:id="rId1"/>
    <sheet name="IA 1999" sheetId="2" r:id="rId2"/>
    <sheet name="IA 2000" sheetId="3" r:id="rId3"/>
  </sheets>
  <definedNames>
    <definedName name="_xlnm.Print_Titles" localSheetId="1">'IA 1999'!$6:$7</definedName>
    <definedName name="_xlnm.Print_Titles" localSheetId="2">'IA 2000'!$6:$7</definedName>
  </definedNames>
  <calcPr fullCalcOnLoad="1"/>
</workbook>
</file>

<file path=xl/sharedStrings.xml><?xml version="1.0" encoding="utf-8"?>
<sst xmlns="http://schemas.openxmlformats.org/spreadsheetml/2006/main" count="344" uniqueCount="202">
  <si>
    <t>Code</t>
  </si>
  <si>
    <t>SR9806</t>
  </si>
  <si>
    <t>SR9807</t>
  </si>
  <si>
    <t>SR9809</t>
  </si>
  <si>
    <t>SR9810.01</t>
  </si>
  <si>
    <t>SR9810.02</t>
  </si>
  <si>
    <t>SR9811</t>
  </si>
  <si>
    <t>SR9905.01</t>
  </si>
  <si>
    <t>SR9905.02</t>
  </si>
  <si>
    <t>CFCU</t>
  </si>
  <si>
    <t>SR9906.01.1</t>
  </si>
  <si>
    <t>SR9906.01.2</t>
  </si>
  <si>
    <t>SR9906.03</t>
  </si>
  <si>
    <t>SPPF</t>
  </si>
  <si>
    <t>SR9906.04</t>
  </si>
  <si>
    <t>SR9907.01</t>
  </si>
  <si>
    <t>SR9907.02</t>
  </si>
  <si>
    <t>SR9907.03</t>
  </si>
  <si>
    <t>SR9909</t>
  </si>
  <si>
    <t>SR9910</t>
  </si>
  <si>
    <t>SR9911</t>
  </si>
  <si>
    <t>SR9912</t>
  </si>
  <si>
    <t>SR9913</t>
  </si>
  <si>
    <t>SR9913.01</t>
  </si>
  <si>
    <t>SR9913.02</t>
  </si>
  <si>
    <t>SR9913.03</t>
  </si>
  <si>
    <t>SR9913.04</t>
  </si>
  <si>
    <t>SR9913.05</t>
  </si>
  <si>
    <t>SR9913.06</t>
  </si>
  <si>
    <t>SR9914</t>
  </si>
  <si>
    <t>SR9917.02</t>
  </si>
  <si>
    <t>SR9919</t>
  </si>
  <si>
    <t>SR9920</t>
  </si>
  <si>
    <t>SR9903</t>
  </si>
  <si>
    <t>EUR</t>
  </si>
  <si>
    <t>NPOA</t>
  </si>
  <si>
    <t>SR9908.01</t>
  </si>
  <si>
    <t>SR9908.02</t>
  </si>
  <si>
    <t>Consensus III</t>
  </si>
  <si>
    <t>SK0006.01</t>
  </si>
  <si>
    <t>Audit, monitoring</t>
  </si>
  <si>
    <t>SR0012</t>
  </si>
  <si>
    <t>SR0016</t>
  </si>
  <si>
    <t>SR0016.02</t>
  </si>
  <si>
    <t>SR0018</t>
  </si>
  <si>
    <t>x</t>
  </si>
  <si>
    <t>Pre-Ins Facility</t>
  </si>
  <si>
    <t xml:space="preserve">SR9808 </t>
  </si>
  <si>
    <t>EGS</t>
  </si>
  <si>
    <t>MoE</t>
  </si>
  <si>
    <t>SRA</t>
  </si>
  <si>
    <t>SR9813.1,2,4</t>
  </si>
  <si>
    <t xml:space="preserve"> Pre-Ins Facility</t>
  </si>
  <si>
    <t xml:space="preserve"> SPPF</t>
  </si>
  <si>
    <t>SR9814</t>
  </si>
  <si>
    <t>SR9916</t>
  </si>
  <si>
    <t>SR9917</t>
  </si>
  <si>
    <t>SR9918</t>
  </si>
  <si>
    <t>SR9921</t>
  </si>
  <si>
    <t>CSDF</t>
  </si>
  <si>
    <t>SARIO</t>
  </si>
  <si>
    <t>SR9916.01</t>
  </si>
  <si>
    <t>SR9916.02</t>
  </si>
  <si>
    <t>SR9917.01-</t>
  </si>
  <si>
    <t>SR9918.01</t>
  </si>
  <si>
    <t>SR9918.02</t>
  </si>
  <si>
    <t>PPFacility</t>
  </si>
  <si>
    <t>SR0001</t>
  </si>
  <si>
    <t>SR0011</t>
  </si>
  <si>
    <t>SR0017</t>
  </si>
  <si>
    <t>Large Scale Infrastructure Facility</t>
  </si>
  <si>
    <t>closed</t>
  </si>
  <si>
    <t>SR0002</t>
  </si>
  <si>
    <t>SR0004</t>
  </si>
  <si>
    <t>SR0005</t>
  </si>
  <si>
    <t>SR0007</t>
  </si>
  <si>
    <t>SR0008</t>
  </si>
  <si>
    <t>SR0010</t>
  </si>
  <si>
    <t xml:space="preserve">SR9904      </t>
  </si>
  <si>
    <t>Brussel</t>
  </si>
  <si>
    <t>SME</t>
  </si>
  <si>
    <t>FDI and export promotion</t>
  </si>
  <si>
    <t>SR0003.01</t>
  </si>
  <si>
    <t>SR0003.02</t>
  </si>
  <si>
    <t>SR0006.02</t>
  </si>
  <si>
    <t>SR0008.02</t>
  </si>
  <si>
    <t>SR0008.01</t>
  </si>
  <si>
    <t>SR0009.02</t>
  </si>
  <si>
    <t>SR0009.03</t>
  </si>
  <si>
    <t>NADSME</t>
  </si>
  <si>
    <t>SR 0011.01</t>
  </si>
  <si>
    <t>SR0011.02</t>
  </si>
  <si>
    <t>SR0011.03</t>
  </si>
  <si>
    <t>SR0015.02</t>
  </si>
  <si>
    <t>SR0015.03</t>
  </si>
  <si>
    <t>SR 0016.01</t>
  </si>
  <si>
    <t>SR0017.01</t>
  </si>
  <si>
    <t>SR0017.02</t>
  </si>
  <si>
    <t>SR0017.03</t>
  </si>
  <si>
    <t>SR0017.04</t>
  </si>
  <si>
    <t>Justice and home affairs</t>
  </si>
  <si>
    <t>FM</t>
  </si>
  <si>
    <t>Programme</t>
  </si>
  <si>
    <t>Disbursement</t>
  </si>
  <si>
    <t xml:space="preserve">Bank balances (EUR)        </t>
  </si>
  <si>
    <t>IA</t>
  </si>
  <si>
    <t>LSIF IV.-ISPA - Project Preparation Support</t>
  </si>
  <si>
    <t>Local Budget</t>
  </si>
  <si>
    <t>Contracted</t>
  </si>
  <si>
    <t>Advanced</t>
  </si>
  <si>
    <t>% of Loc.Budg.</t>
  </si>
  <si>
    <t>Minority</t>
  </si>
  <si>
    <t>Cadastre</t>
  </si>
  <si>
    <t>Standards</t>
  </si>
  <si>
    <t>Aid</t>
  </si>
  <si>
    <t>Procurement</t>
  </si>
  <si>
    <t>Interior</t>
  </si>
  <si>
    <t>Agriculture</t>
  </si>
  <si>
    <t>Statistic</t>
  </si>
  <si>
    <t>Environment</t>
  </si>
  <si>
    <t>Energy</t>
  </si>
  <si>
    <t>Customs</t>
  </si>
  <si>
    <t>Taxation</t>
  </si>
  <si>
    <t>Telecom</t>
  </si>
  <si>
    <t>Safety work</t>
  </si>
  <si>
    <t>PA Reform</t>
  </si>
  <si>
    <t>CFCU MoF</t>
  </si>
  <si>
    <t>Bridge Štúrovo-Ostrihom</t>
  </si>
  <si>
    <t>CBC SR/Austria</t>
  </si>
  <si>
    <t>Small projects</t>
  </si>
  <si>
    <t>CBC SR/CR</t>
  </si>
  <si>
    <t>CBC SR/Hungary</t>
  </si>
  <si>
    <t>CBC SR/AT</t>
  </si>
  <si>
    <t>Total</t>
  </si>
  <si>
    <t>Political criteria</t>
  </si>
  <si>
    <t>Economic reform</t>
  </si>
  <si>
    <t>Institutional + Administrative</t>
  </si>
  <si>
    <t>Justice and Home Affairs</t>
  </si>
  <si>
    <t>IB Environment</t>
  </si>
  <si>
    <t>Community programmes</t>
  </si>
  <si>
    <t>CBC</t>
  </si>
  <si>
    <t>CBC SR/PL</t>
  </si>
  <si>
    <t>State treasury</t>
  </si>
  <si>
    <t>Bad Debts Recovery Mech.</t>
  </si>
  <si>
    <t>Economic criteria</t>
  </si>
  <si>
    <t>Internal market</t>
  </si>
  <si>
    <t>Development of social dialogue</t>
  </si>
  <si>
    <t>Guarantee Fund</t>
  </si>
  <si>
    <t>Employment and Social Affairs</t>
  </si>
  <si>
    <t>Fight against corruption</t>
  </si>
  <si>
    <t>Fight against drugs</t>
  </si>
  <si>
    <t>Justice and Homes Affairs</t>
  </si>
  <si>
    <t>Improving the productive sector in Eastern Slovakia</t>
  </si>
  <si>
    <t>Financial support SME Eastern Sloviakia</t>
  </si>
  <si>
    <t>Economic and Social Cohesion</t>
  </si>
  <si>
    <t>Human Resources Development-Eastern Slovakia</t>
  </si>
  <si>
    <t>Reinforcement of administrative capacity</t>
  </si>
  <si>
    <t>Common sewage system and wastewater treatment in the SK/HU</t>
  </si>
  <si>
    <t>Joint small Projects Fund</t>
  </si>
  <si>
    <t>CBC SR/HU</t>
  </si>
  <si>
    <t>Participation of Slovakia in 2001 in the Community programmes: Small and Medium Sized Enteprises, SAVE II in 2000</t>
  </si>
  <si>
    <t>Special Programme for strenghening the Civil Society and preparing for accession of the ten cand. Cuntries</t>
  </si>
  <si>
    <t>Modernisation of the road Radoszyce-Palota</t>
  </si>
  <si>
    <t>Common sewage system urban waste water handling of the villages in the basin of Polhoranka</t>
  </si>
  <si>
    <t>Snina-Development of the "Snina ponds"micro region</t>
  </si>
  <si>
    <t>Recreation complex Green Water- Rim. Sobota</t>
  </si>
  <si>
    <t>SIF SR in 2000</t>
  </si>
  <si>
    <t>Completion of wastewater treatment in the municipalities Gbely, Holic, Kopčany and Petrova Ves</t>
  </si>
  <si>
    <t>Windpark Cerova</t>
  </si>
  <si>
    <t>Connection between the Petržalka railway station and the Incheba congress and exhibition centre and the Old City centre</t>
  </si>
  <si>
    <t>Participation of Slovakia in 2001 in the Community programmes: 5th Framework Programme on research and technological develpment , Fiscalis, Leonardo da Vinci II, Socrates II, Youth and Culture 2000</t>
  </si>
  <si>
    <t>Total SR0015</t>
  </si>
  <si>
    <t>Community programme</t>
  </si>
  <si>
    <t>Agency of Invest. Exp.</t>
  </si>
  <si>
    <t xml:space="preserve"> SR9906</t>
  </si>
  <si>
    <t xml:space="preserve"> SR9905</t>
  </si>
  <si>
    <t xml:space="preserve"> SR9908</t>
  </si>
  <si>
    <t xml:space="preserve"> SR9907</t>
  </si>
  <si>
    <t>SR9806-11</t>
  </si>
  <si>
    <t>SR 9813</t>
  </si>
  <si>
    <t>SSC</t>
  </si>
  <si>
    <t>Komunitárne programy</t>
  </si>
  <si>
    <t>SR 9806-11/ CFCU</t>
  </si>
  <si>
    <t>SR0003</t>
  </si>
  <si>
    <t>SR0006</t>
  </si>
  <si>
    <t>SR 0002-10/ CFCU</t>
  </si>
  <si>
    <t>SR0009</t>
  </si>
  <si>
    <t xml:space="preserve">Implementing agencies </t>
  </si>
  <si>
    <t xml:space="preserve">SR9905-14  National Programme FM99  </t>
  </si>
  <si>
    <t xml:space="preserve">Review of Requested Funds from EU for Financial Memoranda 1999 (31.5.2002) </t>
  </si>
  <si>
    <t xml:space="preserve">Review of Requested Funds from EU for Financial Memoranda 1998 (31.5.2002) </t>
  </si>
  <si>
    <t xml:space="preserve">Review of Requested Funds from EU for Financial Memoranda 2000 (31.5.2002) </t>
  </si>
  <si>
    <t>SR0015.01*</t>
  </si>
  <si>
    <t>* SK0015 - údaje dodané z CFCU k 30.4.2002</t>
  </si>
  <si>
    <t>SR0013</t>
  </si>
  <si>
    <t>SR9813.03*</t>
  </si>
  <si>
    <t>** SK0009 - údaje dodané z NADSME k 30.4.2002</t>
  </si>
  <si>
    <t>SR0009.01**</t>
  </si>
  <si>
    <t>** SR9812 - údaje z SSC dodané k 30.4.2002</t>
  </si>
  <si>
    <t>SR9812 **</t>
  </si>
  <si>
    <t>* SR9813  - údaje z SPPF dodané  k 31.3.2002</t>
  </si>
  <si>
    <t>SR9906.02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</si>
</sst>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d/m/yy"/>
    <numFmt numFmtId="174" formatCode="0.0%"/>
    <numFmt numFmtId="175" formatCode="#,##0.0"/>
    <numFmt numFmtId="176" formatCode="0.0"/>
    <numFmt numFmtId="177" formatCode="0.000"/>
    <numFmt numFmtId="178" formatCode="0.0000"/>
    <numFmt numFmtId="179" formatCode="#,##0.000"/>
    <numFmt numFmtId="180" formatCode="#,##0.0000"/>
  </numFmts>
  <fonts count="1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i/>
      <sz val="12"/>
      <name val="Arial CE"/>
      <family val="2"/>
    </font>
    <font>
      <sz val="10"/>
      <color indexed="10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i/>
      <sz val="10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4" fontId="0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/>
    </xf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5" xfId="0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 vertical="top"/>
    </xf>
    <xf numFmtId="4" fontId="1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4" fontId="0" fillId="0" borderId="8" xfId="0" applyNumberFormat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4" fontId="0" fillId="0" borderId="8" xfId="0" applyNumberFormat="1" applyFont="1" applyFill="1" applyBorder="1" applyAlignment="1">
      <alignment horizontal="center" wrapText="1"/>
    </xf>
    <xf numFmtId="4" fontId="0" fillId="0" borderId="8" xfId="0" applyNumberFormat="1" applyFont="1" applyBorder="1" applyAlignment="1">
      <alignment horizontal="center" wrapText="1"/>
    </xf>
    <xf numFmtId="4" fontId="0" fillId="0" borderId="2" xfId="0" applyNumberFormat="1" applyFill="1" applyBorder="1" applyAlignment="1">
      <alignment wrapText="1"/>
    </xf>
    <xf numFmtId="4" fontId="0" fillId="0" borderId="2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Border="1" applyAlignment="1">
      <alignment vertical="top" wrapText="1"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4" fontId="1" fillId="0" borderId="7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0" fontId="6" fillId="0" borderId="7" xfId="0" applyFont="1" applyBorder="1" applyAlignment="1">
      <alignment/>
    </xf>
    <xf numFmtId="0" fontId="4" fillId="0" borderId="9" xfId="0" applyFont="1" applyBorder="1" applyAlignment="1">
      <alignment/>
    </xf>
    <xf numFmtId="4" fontId="6" fillId="3" borderId="7" xfId="0" applyNumberFormat="1" applyFont="1" applyFill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6" fillId="0" borderId="7" xfId="0" applyNumberFormat="1" applyFont="1" applyBorder="1" applyAlignment="1">
      <alignment wrapText="1"/>
    </xf>
    <xf numFmtId="0" fontId="9" fillId="0" borderId="4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4" fontId="8" fillId="0" borderId="0" xfId="0" applyNumberFormat="1" applyFont="1" applyFill="1" applyAlignment="1">
      <alignment/>
    </xf>
    <xf numFmtId="4" fontId="11" fillId="0" borderId="1" xfId="0" applyNumberFormat="1" applyFont="1" applyBorder="1" applyAlignment="1">
      <alignment wrapText="1"/>
    </xf>
    <xf numFmtId="4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/>
    </xf>
    <xf numFmtId="0" fontId="11" fillId="0" borderId="0" xfId="0" applyFont="1" applyFill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2" fillId="0" borderId="0" xfId="0" applyFont="1" applyFill="1" applyAlignment="1">
      <alignment/>
    </xf>
    <xf numFmtId="0" fontId="6" fillId="0" borderId="1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8" xfId="0" applyFont="1" applyBorder="1" applyAlignment="1">
      <alignment wrapText="1"/>
    </xf>
    <xf numFmtId="4" fontId="6" fillId="0" borderId="8" xfId="0" applyNumberFormat="1" applyFont="1" applyBorder="1" applyAlignment="1">
      <alignment wrapText="1"/>
    </xf>
    <xf numFmtId="4" fontId="6" fillId="0" borderId="8" xfId="0" applyNumberFormat="1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4" fontId="6" fillId="0" borderId="7" xfId="0" applyNumberFormat="1" applyFont="1" applyFill="1" applyBorder="1" applyAlignment="1">
      <alignment horizontal="right" wrapText="1"/>
    </xf>
    <xf numFmtId="0" fontId="6" fillId="0" borderId="7" xfId="0" applyFont="1" applyBorder="1" applyAlignment="1">
      <alignment wrapText="1"/>
    </xf>
    <xf numFmtId="4" fontId="1" fillId="3" borderId="7" xfId="0" applyNumberFormat="1" applyFont="1" applyFill="1" applyBorder="1" applyAlignment="1">
      <alignment wrapText="1"/>
    </xf>
    <xf numFmtId="4" fontId="1" fillId="0" borderId="7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7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2" xfId="0" applyNumberFormat="1" applyFont="1" applyBorder="1" applyAlignment="1">
      <alignment/>
    </xf>
    <xf numFmtId="4" fontId="3" fillId="3" borderId="2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6" fillId="0" borderId="7" xfId="0" applyFont="1" applyFill="1" applyBorder="1" applyAlignment="1">
      <alignment/>
    </xf>
    <xf numFmtId="4" fontId="13" fillId="0" borderId="1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4" fontId="6" fillId="0" borderId="12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top"/>
    </xf>
    <xf numFmtId="4" fontId="0" fillId="0" borderId="3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4" fontId="0" fillId="0" borderId="4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 wrapText="1"/>
    </xf>
    <xf numFmtId="0" fontId="5" fillId="0" borderId="8" xfId="0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4" fontId="5" fillId="0" borderId="8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/>
    </xf>
    <xf numFmtId="0" fontId="14" fillId="3" borderId="7" xfId="0" applyFont="1" applyFill="1" applyBorder="1" applyAlignment="1">
      <alignment wrapText="1"/>
    </xf>
    <xf numFmtId="4" fontId="14" fillId="0" borderId="7" xfId="0" applyNumberFormat="1" applyFont="1" applyFill="1" applyBorder="1" applyAlignment="1">
      <alignment wrapText="1"/>
    </xf>
    <xf numFmtId="4" fontId="14" fillId="3" borderId="7" xfId="0" applyNumberFormat="1" applyFont="1" applyFill="1" applyBorder="1" applyAlignment="1">
      <alignment wrapText="1"/>
    </xf>
    <xf numFmtId="0" fontId="14" fillId="0" borderId="7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5" fillId="3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4" fontId="5" fillId="0" borderId="14" xfId="0" applyNumberFormat="1" applyFont="1" applyFill="1" applyBorder="1" applyAlignment="1">
      <alignment wrapText="1"/>
    </xf>
    <xf numFmtId="4" fontId="15" fillId="0" borderId="7" xfId="0" applyNumberFormat="1" applyFont="1" applyFill="1" applyBorder="1" applyAlignment="1">
      <alignment wrapText="1"/>
    </xf>
    <xf numFmtId="0" fontId="5" fillId="0" borderId="3" xfId="0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10" xfId="0" applyFont="1" applyBorder="1" applyAlignment="1">
      <alignment wrapText="1"/>
    </xf>
    <xf numFmtId="4" fontId="15" fillId="3" borderId="7" xfId="0" applyNumberFormat="1" applyFont="1" applyFill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wrapText="1"/>
    </xf>
    <xf numFmtId="4" fontId="5" fillId="0" borderId="8" xfId="0" applyNumberFormat="1" applyFont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 wrapText="1"/>
    </xf>
    <xf numFmtId="4" fontId="5" fillId="0" borderId="7" xfId="0" applyNumberFormat="1" applyFont="1" applyFill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14" xfId="0" applyFont="1" applyFill="1" applyBorder="1" applyAlignment="1">
      <alignment wrapText="1"/>
    </xf>
    <xf numFmtId="4" fontId="14" fillId="0" borderId="14" xfId="0" applyNumberFormat="1" applyFont="1" applyFill="1" applyBorder="1" applyAlignment="1">
      <alignment wrapText="1"/>
    </xf>
    <xf numFmtId="4" fontId="14" fillId="0" borderId="14" xfId="0" applyNumberFormat="1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8" xfId="0" applyFont="1" applyFill="1" applyBorder="1" applyAlignment="1">
      <alignment wrapText="1"/>
    </xf>
    <xf numFmtId="4" fontId="14" fillId="0" borderId="8" xfId="0" applyNumberFormat="1" applyFont="1" applyFill="1" applyBorder="1" applyAlignment="1">
      <alignment wrapText="1"/>
    </xf>
    <xf numFmtId="4" fontId="14" fillId="0" borderId="8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9" fontId="1" fillId="2" borderId="16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3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" xfId="0" applyBorder="1" applyAlignment="1">
      <alignment/>
    </xf>
    <xf numFmtId="0" fontId="6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workbookViewId="0" topLeftCell="A1">
      <selection activeCell="C28" sqref="C28"/>
    </sheetView>
  </sheetViews>
  <sheetFormatPr defaultColWidth="9.00390625" defaultRowHeight="12.75"/>
  <cols>
    <col min="1" max="1" width="13.125" style="0" customWidth="1"/>
    <col min="2" max="2" width="23.125" style="0" customWidth="1"/>
    <col min="3" max="3" width="16.00390625" style="0" bestFit="1" customWidth="1"/>
    <col min="4" max="4" width="16.375" style="0" customWidth="1"/>
    <col min="5" max="5" width="18.625" style="0" customWidth="1"/>
    <col min="6" max="6" width="16.75390625" style="0" customWidth="1"/>
    <col min="7" max="7" width="10.25390625" style="0" customWidth="1"/>
    <col min="8" max="8" width="15.875" style="0" customWidth="1"/>
    <col min="9" max="9" width="9.75390625" style="0" customWidth="1"/>
    <col min="10" max="10" width="2.75390625" style="0" customWidth="1"/>
  </cols>
  <sheetData>
    <row r="1" spans="1:9" ht="15.75">
      <c r="A1" s="223" t="s">
        <v>190</v>
      </c>
      <c r="B1" s="223"/>
      <c r="C1" s="223"/>
      <c r="D1" s="223"/>
      <c r="E1" s="223"/>
      <c r="F1" s="223"/>
      <c r="G1" s="223"/>
      <c r="H1" s="224"/>
      <c r="I1" s="224"/>
    </row>
    <row r="2" spans="1:7" ht="12.75">
      <c r="A2" s="20"/>
      <c r="C2" s="20"/>
      <c r="D2" s="20"/>
      <c r="E2" s="20"/>
      <c r="F2" s="87"/>
      <c r="G2" s="20"/>
    </row>
    <row r="3" spans="1:9" ht="12.75" customHeight="1">
      <c r="A3" s="223" t="s">
        <v>187</v>
      </c>
      <c r="B3" s="225"/>
      <c r="C3" s="225"/>
      <c r="D3" s="225"/>
      <c r="E3" s="225"/>
      <c r="F3" s="225"/>
      <c r="G3" s="225"/>
      <c r="H3" s="225"/>
      <c r="I3" s="225"/>
    </row>
    <row r="5" spans="1:9" ht="12.75" customHeight="1">
      <c r="A5" s="229" t="s">
        <v>101</v>
      </c>
      <c r="B5" s="230"/>
      <c r="C5" s="21" t="s">
        <v>107</v>
      </c>
      <c r="D5" s="21" t="s">
        <v>108</v>
      </c>
      <c r="E5" s="22" t="s">
        <v>109</v>
      </c>
      <c r="F5" s="231" t="s">
        <v>103</v>
      </c>
      <c r="G5" s="232"/>
      <c r="H5" s="234" t="s">
        <v>104</v>
      </c>
      <c r="I5" s="234" t="s">
        <v>105</v>
      </c>
    </row>
    <row r="6" spans="1:9" ht="27" customHeight="1">
      <c r="A6" s="47" t="s">
        <v>0</v>
      </c>
      <c r="B6" s="48" t="s">
        <v>102</v>
      </c>
      <c r="C6" s="21" t="s">
        <v>34</v>
      </c>
      <c r="D6" s="21" t="s">
        <v>34</v>
      </c>
      <c r="E6" s="22" t="s">
        <v>34</v>
      </c>
      <c r="F6" s="22" t="s">
        <v>34</v>
      </c>
      <c r="G6" s="49" t="s">
        <v>110</v>
      </c>
      <c r="H6" s="235"/>
      <c r="I6" s="235"/>
    </row>
    <row r="7" spans="1:12" s="30" customFormat="1" ht="18" customHeight="1">
      <c r="A7" s="210" t="s">
        <v>1</v>
      </c>
      <c r="B7" s="199" t="s">
        <v>134</v>
      </c>
      <c r="C7" s="23">
        <v>1500000</v>
      </c>
      <c r="D7" s="211">
        <v>1321187.44</v>
      </c>
      <c r="E7" s="23">
        <v>1476555</v>
      </c>
      <c r="F7" s="23">
        <v>1321187.44</v>
      </c>
      <c r="G7" s="23">
        <f aca="true" t="shared" si="0" ref="G7:G15">F7/C7*100</f>
        <v>88.07916266666666</v>
      </c>
      <c r="H7" s="211">
        <v>156273.97</v>
      </c>
      <c r="I7" s="162" t="s">
        <v>9</v>
      </c>
      <c r="J7" s="25"/>
      <c r="K7" s="19"/>
      <c r="L7" s="19"/>
    </row>
    <row r="8" spans="1:12" s="30" customFormat="1" ht="17.25" customHeight="1">
      <c r="A8" s="210" t="s">
        <v>2</v>
      </c>
      <c r="B8" s="199" t="s">
        <v>135</v>
      </c>
      <c r="C8" s="23">
        <v>3500000</v>
      </c>
      <c r="D8" s="23">
        <v>3491742.06</v>
      </c>
      <c r="E8" s="23">
        <v>3489500</v>
      </c>
      <c r="F8" s="23">
        <v>3346966.91</v>
      </c>
      <c r="G8" s="23">
        <f t="shared" si="0"/>
        <v>95.62762599999999</v>
      </c>
      <c r="H8" s="23">
        <v>146046.42</v>
      </c>
      <c r="I8" s="162" t="s">
        <v>9</v>
      </c>
      <c r="J8" s="25"/>
      <c r="K8" s="19"/>
      <c r="L8" s="19"/>
    </row>
    <row r="9" spans="1:12" ht="25.5">
      <c r="A9" s="212" t="s">
        <v>47</v>
      </c>
      <c r="B9" s="169" t="s">
        <v>136</v>
      </c>
      <c r="C9" s="170">
        <v>17000000</v>
      </c>
      <c r="D9" s="170">
        <v>15654512.32</v>
      </c>
      <c r="E9" s="23">
        <v>18197550</v>
      </c>
      <c r="F9" s="23">
        <v>14934491.72</v>
      </c>
      <c r="G9" s="23">
        <f t="shared" si="0"/>
        <v>87.84995129411766</v>
      </c>
      <c r="H9" s="170">
        <v>3100279.21</v>
      </c>
      <c r="I9" s="162" t="s">
        <v>9</v>
      </c>
      <c r="J9" s="19"/>
      <c r="K9" s="19"/>
      <c r="L9" s="19"/>
    </row>
    <row r="10" spans="1:12" s="91" customFormat="1" ht="12.75">
      <c r="A10" s="212" t="s">
        <v>3</v>
      </c>
      <c r="B10" s="169" t="s">
        <v>137</v>
      </c>
      <c r="C10" s="170">
        <v>5200000</v>
      </c>
      <c r="D10" s="213">
        <v>4551291.75</v>
      </c>
      <c r="E10" s="23">
        <v>4785144</v>
      </c>
      <c r="F10" s="23">
        <v>4490880.08</v>
      </c>
      <c r="G10" s="23">
        <f t="shared" si="0"/>
        <v>86.36307846153846</v>
      </c>
      <c r="H10" s="170">
        <v>297663.09</v>
      </c>
      <c r="I10" s="162" t="s">
        <v>9</v>
      </c>
      <c r="J10" s="90"/>
      <c r="K10" s="90"/>
      <c r="L10" s="90"/>
    </row>
    <row r="11" spans="1:12" s="91" customFormat="1" ht="12.75">
      <c r="A11" s="212" t="s">
        <v>5</v>
      </c>
      <c r="B11" s="169" t="s">
        <v>138</v>
      </c>
      <c r="C11" s="170">
        <v>2500000</v>
      </c>
      <c r="D11" s="170">
        <v>2262550.41</v>
      </c>
      <c r="E11" s="23">
        <v>2436520</v>
      </c>
      <c r="F11" s="214">
        <v>2235944.03</v>
      </c>
      <c r="G11" s="23">
        <f t="shared" si="0"/>
        <v>89.43776119999998</v>
      </c>
      <c r="H11" s="213">
        <v>202429.94</v>
      </c>
      <c r="I11" s="162" t="s">
        <v>9</v>
      </c>
      <c r="J11" s="90"/>
      <c r="K11" s="90"/>
      <c r="L11" s="90"/>
    </row>
    <row r="12" spans="1:12" s="91" customFormat="1" ht="12.75">
      <c r="A12" s="212" t="s">
        <v>6</v>
      </c>
      <c r="B12" s="169" t="s">
        <v>181</v>
      </c>
      <c r="C12" s="170">
        <v>1200000</v>
      </c>
      <c r="D12" s="170">
        <v>964654.08</v>
      </c>
      <c r="E12" s="23">
        <v>1090000</v>
      </c>
      <c r="F12" s="23">
        <v>957282.24</v>
      </c>
      <c r="G12" s="23">
        <f t="shared" si="0"/>
        <v>79.77351999999999</v>
      </c>
      <c r="H12" s="23">
        <v>11263.79</v>
      </c>
      <c r="I12" s="162" t="s">
        <v>9</v>
      </c>
      <c r="J12" s="90"/>
      <c r="K12" s="90"/>
      <c r="L12" s="90"/>
    </row>
    <row r="13" spans="1:12" s="11" customFormat="1" ht="18" customHeight="1">
      <c r="A13" s="233" t="s">
        <v>182</v>
      </c>
      <c r="B13" s="233"/>
      <c r="C13" s="43">
        <f>SUM(C7:C12)</f>
        <v>30900000</v>
      </c>
      <c r="D13" s="43">
        <f>SUM(D7:D12)</f>
        <v>28245938.06</v>
      </c>
      <c r="E13" s="42">
        <f>SUM(E7:E12)</f>
        <v>31475269</v>
      </c>
      <c r="F13" s="42">
        <f>SUM(F7:F12)</f>
        <v>27286752.419999998</v>
      </c>
      <c r="G13" s="42">
        <f t="shared" si="0"/>
        <v>88.30664213592232</v>
      </c>
      <c r="H13" s="42">
        <f>SUM(H7:H12)</f>
        <v>3913956.42</v>
      </c>
      <c r="I13" s="138"/>
      <c r="J13" s="123"/>
      <c r="K13" s="123"/>
      <c r="L13" s="123"/>
    </row>
    <row r="14" spans="1:12" ht="18" customHeight="1">
      <c r="A14" s="55" t="s">
        <v>4</v>
      </c>
      <c r="B14" s="12" t="s">
        <v>48</v>
      </c>
      <c r="C14" s="24">
        <v>15000000</v>
      </c>
      <c r="D14" s="24">
        <v>13615951.69</v>
      </c>
      <c r="E14" s="24">
        <v>9602257</v>
      </c>
      <c r="F14" s="24">
        <v>7030984.37</v>
      </c>
      <c r="G14" s="24">
        <f t="shared" si="0"/>
        <v>46.87322913333333</v>
      </c>
      <c r="H14" s="24">
        <v>1561506.88</v>
      </c>
      <c r="I14" s="138" t="s">
        <v>49</v>
      </c>
      <c r="J14" s="25"/>
      <c r="K14" s="25"/>
      <c r="L14" s="25"/>
    </row>
    <row r="15" spans="1:12" s="122" customFormat="1" ht="17.25" customHeight="1">
      <c r="A15" s="97" t="s">
        <v>178</v>
      </c>
      <c r="B15" s="104"/>
      <c r="C15" s="40">
        <f>SUM(C13:C14)</f>
        <v>45900000</v>
      </c>
      <c r="D15" s="40">
        <f>D13+D14</f>
        <v>41861889.75</v>
      </c>
      <c r="E15" s="40">
        <f>E13+E14</f>
        <v>41077526</v>
      </c>
      <c r="F15" s="40">
        <f>F13+F14</f>
        <v>34317736.79</v>
      </c>
      <c r="G15" s="40">
        <f t="shared" si="0"/>
        <v>74.76631108932462</v>
      </c>
      <c r="H15" s="40">
        <f>H13+H14</f>
        <v>5475463.3</v>
      </c>
      <c r="I15" s="138"/>
      <c r="J15" s="121"/>
      <c r="K15" s="121"/>
      <c r="L15" s="121"/>
    </row>
    <row r="16" spans="1:12" s="6" customFormat="1" ht="10.5" customHeight="1" hidden="1">
      <c r="A16" s="139"/>
      <c r="B16" s="35"/>
      <c r="C16" s="32"/>
      <c r="D16" s="32"/>
      <c r="E16" s="33"/>
      <c r="F16" s="33"/>
      <c r="G16" s="33"/>
      <c r="H16" s="36"/>
      <c r="I16" s="138"/>
      <c r="J16" s="25"/>
      <c r="K16" s="25"/>
      <c r="L16" s="25"/>
    </row>
    <row r="17" spans="1:12" s="2" customFormat="1" ht="25.5">
      <c r="A17" s="55" t="s">
        <v>199</v>
      </c>
      <c r="B17" s="12" t="s">
        <v>70</v>
      </c>
      <c r="C17" s="24">
        <v>15000000</v>
      </c>
      <c r="D17" s="24">
        <v>15000000</v>
      </c>
      <c r="E17" s="24">
        <v>14098242</v>
      </c>
      <c r="F17" s="24">
        <v>13665407.85</v>
      </c>
      <c r="G17" s="24">
        <f>F17/C17*100</f>
        <v>91.102719</v>
      </c>
      <c r="H17" s="24">
        <v>444391.17</v>
      </c>
      <c r="I17" s="138" t="s">
        <v>180</v>
      </c>
      <c r="J17" s="124"/>
      <c r="K17" s="124"/>
      <c r="L17" s="124"/>
    </row>
    <row r="18" spans="1:12" ht="1.5" customHeight="1">
      <c r="A18" s="92"/>
      <c r="B18" s="88"/>
      <c r="C18" s="89"/>
      <c r="D18" s="89"/>
      <c r="E18" s="54"/>
      <c r="F18" s="54"/>
      <c r="G18" s="54"/>
      <c r="H18" s="94"/>
      <c r="I18" s="138"/>
      <c r="J18" s="25"/>
      <c r="K18" s="25"/>
      <c r="L18" s="25"/>
    </row>
    <row r="19" spans="1:12" s="91" customFormat="1" ht="18" customHeight="1">
      <c r="A19" s="168" t="s">
        <v>51</v>
      </c>
      <c r="B19" s="169" t="s">
        <v>52</v>
      </c>
      <c r="C19" s="170">
        <v>3502000</v>
      </c>
      <c r="D19" s="170">
        <v>3132486.95</v>
      </c>
      <c r="E19" s="23">
        <v>3141900</v>
      </c>
      <c r="F19" s="214">
        <v>3085848.15</v>
      </c>
      <c r="G19" s="23">
        <f>F19/C19*100</f>
        <v>88.11673757852655</v>
      </c>
      <c r="H19" s="170">
        <v>57956.91</v>
      </c>
      <c r="I19" s="162" t="s">
        <v>9</v>
      </c>
      <c r="J19" s="93"/>
      <c r="K19" s="93"/>
      <c r="L19" s="93"/>
    </row>
    <row r="20" spans="1:12" s="86" customFormat="1" ht="18" customHeight="1">
      <c r="A20" s="55" t="s">
        <v>195</v>
      </c>
      <c r="B20" s="12" t="s">
        <v>53</v>
      </c>
      <c r="C20" s="24">
        <v>4054749</v>
      </c>
      <c r="D20" s="24">
        <v>4054749</v>
      </c>
      <c r="E20" s="24">
        <v>4054479</v>
      </c>
      <c r="F20" s="24">
        <v>3558439.5</v>
      </c>
      <c r="G20" s="24">
        <f>F20/C20*100</f>
        <v>87.7597972155613</v>
      </c>
      <c r="H20" s="24">
        <v>552799.99</v>
      </c>
      <c r="I20" s="138" t="s">
        <v>13</v>
      </c>
      <c r="J20" s="93"/>
      <c r="K20" s="93"/>
      <c r="L20" s="93"/>
    </row>
    <row r="21" spans="1:12" s="38" customFormat="1" ht="18" customHeight="1">
      <c r="A21" s="226" t="s">
        <v>179</v>
      </c>
      <c r="B21" s="226"/>
      <c r="C21" s="39">
        <f>SUM(C19:C20)</f>
        <v>7556749</v>
      </c>
      <c r="D21" s="39">
        <f>D19+D20</f>
        <v>7187235.95</v>
      </c>
      <c r="E21" s="39">
        <f>SUM(E19:E20)</f>
        <v>7196379</v>
      </c>
      <c r="F21" s="39">
        <f>SUM(F19:F20)</f>
        <v>6644287.65</v>
      </c>
      <c r="G21" s="39">
        <f>F21/C21*100</f>
        <v>87.92521294540813</v>
      </c>
      <c r="H21" s="39">
        <f>SUM(H19:H20)</f>
        <v>610756.9</v>
      </c>
      <c r="I21" s="138"/>
      <c r="J21" s="34"/>
      <c r="K21" s="34"/>
      <c r="L21" s="34"/>
    </row>
    <row r="22" spans="1:12" ht="2.25" customHeight="1">
      <c r="A22" s="92"/>
      <c r="B22" s="141"/>
      <c r="C22" s="89"/>
      <c r="D22" s="89"/>
      <c r="E22" s="127"/>
      <c r="F22" s="127"/>
      <c r="G22" s="127"/>
      <c r="H22" s="129"/>
      <c r="I22" s="138"/>
      <c r="J22" s="25"/>
      <c r="K22" s="25"/>
      <c r="L22" s="25"/>
    </row>
    <row r="23" spans="1:12" s="96" customFormat="1" ht="12.75">
      <c r="A23" s="215" t="s">
        <v>54</v>
      </c>
      <c r="B23" s="216" t="s">
        <v>140</v>
      </c>
      <c r="C23" s="217">
        <v>5000000</v>
      </c>
      <c r="D23" s="217">
        <v>3932064.7</v>
      </c>
      <c r="E23" s="218">
        <v>3991487</v>
      </c>
      <c r="F23" s="218">
        <v>3918765.4</v>
      </c>
      <c r="G23" s="218">
        <f>F23/C23*100</f>
        <v>78.375308</v>
      </c>
      <c r="H23" s="219">
        <v>74626.91</v>
      </c>
      <c r="I23" s="162" t="s">
        <v>9</v>
      </c>
      <c r="J23" s="95"/>
      <c r="K23" s="95"/>
      <c r="L23" s="95"/>
    </row>
    <row r="24" spans="1:12" ht="15.75">
      <c r="A24" s="227" t="s">
        <v>133</v>
      </c>
      <c r="B24" s="228"/>
      <c r="C24" s="44">
        <f>C15+C17+C21+C23</f>
        <v>73456749</v>
      </c>
      <c r="D24" s="44">
        <f>D15+D17+D21+D23</f>
        <v>67981190.4</v>
      </c>
      <c r="E24" s="44">
        <f>E15+E17+E21+E23</f>
        <v>66363634</v>
      </c>
      <c r="F24" s="44">
        <f>F15+F17+F21+F23</f>
        <v>58546197.69</v>
      </c>
      <c r="G24" s="45">
        <f>F24/C24*100</f>
        <v>79.70159105462182</v>
      </c>
      <c r="H24" s="44">
        <f>H15+H17+H26+H23</f>
        <v>5994481.38</v>
      </c>
      <c r="I24" s="138"/>
      <c r="J24" s="25"/>
      <c r="K24" s="25"/>
      <c r="L24" s="25"/>
    </row>
    <row r="25" ht="12.75">
      <c r="I25" s="10"/>
    </row>
    <row r="26" spans="1:8" ht="15.75">
      <c r="A26" t="s">
        <v>200</v>
      </c>
      <c r="E26" s="135"/>
      <c r="F26" s="136"/>
      <c r="G26" s="9"/>
      <c r="H26" s="137"/>
    </row>
    <row r="27" ht="12.75">
      <c r="A27" t="s">
        <v>198</v>
      </c>
    </row>
    <row r="30" ht="12.75">
      <c r="C30" s="19"/>
    </row>
    <row r="32" ht="27" customHeight="1"/>
    <row r="35" ht="18" customHeight="1"/>
  </sheetData>
  <mergeCells count="9">
    <mergeCell ref="A1:I1"/>
    <mergeCell ref="A3:I3"/>
    <mergeCell ref="A21:B21"/>
    <mergeCell ref="A24:B24"/>
    <mergeCell ref="A5:B5"/>
    <mergeCell ref="F5:G5"/>
    <mergeCell ref="A13:B13"/>
    <mergeCell ref="H5:H6"/>
    <mergeCell ref="I5:I6"/>
  </mergeCells>
  <printOptions/>
  <pageMargins left="0.39" right="0.45" top="1" bottom="1" header="0.4921259845" footer="0.4921259845"/>
  <pageSetup horizontalDpi="300" verticalDpi="300" orientation="landscape" paperSize="9" r:id="rId1"/>
  <headerFooter alignWithMargins="0">
    <oddHeader>&amp;LMinistry of Finance of SR
National Fund 
PHARE
&amp;RPríloha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3"/>
  <sheetViews>
    <sheetView zoomScale="75" zoomScaleNormal="75" workbookViewId="0" topLeftCell="A1">
      <pane ySplit="7" topLeftCell="BM22" activePane="bottomLeft" state="frozen"/>
      <selection pane="topLeft" activeCell="A1" sqref="A1"/>
      <selection pane="bottomLeft" activeCell="G30" sqref="G30"/>
    </sheetView>
  </sheetViews>
  <sheetFormatPr defaultColWidth="9.00390625" defaultRowHeight="12.75"/>
  <cols>
    <col min="1" max="1" width="12.125" style="0" customWidth="1"/>
    <col min="2" max="2" width="24.375" style="0" customWidth="1"/>
    <col min="3" max="3" width="16.875" style="0" bestFit="1" customWidth="1"/>
    <col min="4" max="5" width="16.875" style="0" customWidth="1"/>
    <col min="6" max="6" width="16.125" style="0" customWidth="1"/>
    <col min="7" max="7" width="11.25390625" style="0" customWidth="1"/>
    <col min="8" max="8" width="15.00390625" style="0" customWidth="1"/>
    <col min="9" max="9" width="9.00390625" style="0" customWidth="1"/>
  </cols>
  <sheetData>
    <row r="2" spans="1:9" ht="15.75">
      <c r="A2" s="223" t="s">
        <v>189</v>
      </c>
      <c r="B2" s="223"/>
      <c r="C2" s="223"/>
      <c r="D2" s="223"/>
      <c r="E2" s="223"/>
      <c r="F2" s="223"/>
      <c r="G2" s="223"/>
      <c r="H2" s="224"/>
      <c r="I2" s="224"/>
    </row>
    <row r="3" spans="1:9" ht="12.75">
      <c r="A3" s="101"/>
      <c r="B3" s="101"/>
      <c r="C3" s="101"/>
      <c r="D3" s="101"/>
      <c r="E3" s="101"/>
      <c r="F3" s="101"/>
      <c r="G3" s="101"/>
      <c r="H3" s="102"/>
      <c r="I3" s="102"/>
    </row>
    <row r="4" spans="1:9" ht="15.75">
      <c r="A4" s="223" t="s">
        <v>187</v>
      </c>
      <c r="B4" s="225"/>
      <c r="C4" s="225"/>
      <c r="D4" s="225"/>
      <c r="E4" s="225"/>
      <c r="F4" s="225"/>
      <c r="G4" s="225"/>
      <c r="H4" s="225"/>
      <c r="I4" s="225"/>
    </row>
    <row r="5" ht="12.75">
      <c r="I5" s="19"/>
    </row>
    <row r="6" spans="1:9" s="9" customFormat="1" ht="12.75" customHeight="1">
      <c r="A6" s="229" t="s">
        <v>101</v>
      </c>
      <c r="B6" s="230"/>
      <c r="C6" s="21" t="s">
        <v>107</v>
      </c>
      <c r="D6" s="21" t="s">
        <v>108</v>
      </c>
      <c r="E6" s="22" t="s">
        <v>109</v>
      </c>
      <c r="F6" s="231" t="s">
        <v>103</v>
      </c>
      <c r="G6" s="232"/>
      <c r="H6" s="234" t="s">
        <v>104</v>
      </c>
      <c r="I6" s="234" t="s">
        <v>105</v>
      </c>
    </row>
    <row r="7" spans="1:9" s="53" customFormat="1" ht="27" customHeight="1">
      <c r="A7" s="47" t="s">
        <v>0</v>
      </c>
      <c r="B7" s="48" t="s">
        <v>102</v>
      </c>
      <c r="C7" s="21" t="s">
        <v>34</v>
      </c>
      <c r="D7" s="21" t="s">
        <v>34</v>
      </c>
      <c r="E7" s="22" t="s">
        <v>34</v>
      </c>
      <c r="F7" s="22" t="s">
        <v>34</v>
      </c>
      <c r="G7" s="49" t="s">
        <v>110</v>
      </c>
      <c r="H7" s="235"/>
      <c r="I7" s="235"/>
    </row>
    <row r="8" spans="1:9" s="96" customFormat="1" ht="36" customHeight="1" thickBot="1">
      <c r="A8" s="163" t="s">
        <v>33</v>
      </c>
      <c r="B8" s="164" t="s">
        <v>106</v>
      </c>
      <c r="C8" s="165">
        <v>2400000</v>
      </c>
      <c r="D8" s="165">
        <v>1818215.52</v>
      </c>
      <c r="E8" s="165">
        <v>1840500</v>
      </c>
      <c r="F8" s="165">
        <v>1781027.52</v>
      </c>
      <c r="G8" s="166">
        <f>F8/C8*100</f>
        <v>74.20948</v>
      </c>
      <c r="H8" s="165">
        <v>61273.02</v>
      </c>
      <c r="I8" s="167" t="s">
        <v>9</v>
      </c>
    </row>
    <row r="9" spans="1:9" s="98" customFormat="1" ht="15" customHeight="1" thickBot="1" thickTop="1">
      <c r="A9" s="142" t="s">
        <v>78</v>
      </c>
      <c r="B9" s="143" t="s">
        <v>46</v>
      </c>
      <c r="C9" s="144">
        <v>2000000</v>
      </c>
      <c r="D9" s="144">
        <v>1996815.11</v>
      </c>
      <c r="E9" s="144">
        <v>1116920</v>
      </c>
      <c r="F9" s="144">
        <v>1088910.17</v>
      </c>
      <c r="G9" s="114">
        <f>F9/C9*100</f>
        <v>54.445508499999995</v>
      </c>
      <c r="H9" s="144">
        <v>2641.85</v>
      </c>
      <c r="I9" s="145" t="s">
        <v>35</v>
      </c>
    </row>
    <row r="10" spans="1:9" s="30" customFormat="1" ht="15" customHeight="1" hidden="1">
      <c r="A10" s="146"/>
      <c r="B10" s="13"/>
      <c r="C10" s="65"/>
      <c r="D10" s="65"/>
      <c r="E10" s="147"/>
      <c r="F10" s="147"/>
      <c r="G10" s="65"/>
      <c r="H10" s="65"/>
      <c r="I10" s="148"/>
    </row>
    <row r="11" spans="1:9" s="30" customFormat="1" ht="15" customHeight="1" hidden="1">
      <c r="A11" s="149"/>
      <c r="B11" s="12"/>
      <c r="C11" s="24"/>
      <c r="D11" s="24"/>
      <c r="E11" s="140"/>
      <c r="F11" s="140"/>
      <c r="G11" s="24"/>
      <c r="H11" s="24"/>
      <c r="I11" s="138"/>
    </row>
    <row r="12" spans="1:9" s="30" customFormat="1" ht="15" customHeight="1" hidden="1">
      <c r="A12" s="149"/>
      <c r="B12" s="12"/>
      <c r="C12" s="24"/>
      <c r="D12" s="24"/>
      <c r="E12" s="140"/>
      <c r="F12" s="140"/>
      <c r="G12" s="24"/>
      <c r="H12" s="24"/>
      <c r="I12" s="138"/>
    </row>
    <row r="13" spans="1:9" s="30" customFormat="1" ht="15" customHeight="1" hidden="1">
      <c r="A13" s="149"/>
      <c r="B13" s="12"/>
      <c r="C13" s="24"/>
      <c r="D13" s="24"/>
      <c r="E13" s="140"/>
      <c r="F13" s="140"/>
      <c r="G13" s="24"/>
      <c r="H13" s="24"/>
      <c r="I13" s="138" t="s">
        <v>59</v>
      </c>
    </row>
    <row r="14" spans="1:9" s="86" customFormat="1" ht="13.5" thickTop="1">
      <c r="A14" s="55" t="s">
        <v>7</v>
      </c>
      <c r="B14" s="12" t="s">
        <v>35</v>
      </c>
      <c r="C14" s="24">
        <v>2500000</v>
      </c>
      <c r="D14" s="24">
        <v>2482880.41</v>
      </c>
      <c r="E14" s="24">
        <v>1953650</v>
      </c>
      <c r="F14" s="24">
        <v>1942714.72</v>
      </c>
      <c r="G14" s="24">
        <f>F14/C14*100</f>
        <v>77.7085888</v>
      </c>
      <c r="H14" s="24">
        <v>9703.93</v>
      </c>
      <c r="I14" s="138" t="s">
        <v>35</v>
      </c>
    </row>
    <row r="15" spans="1:9" s="30" customFormat="1" ht="15" customHeight="1" hidden="1">
      <c r="A15" s="29"/>
      <c r="B15" s="15"/>
      <c r="C15" s="24"/>
      <c r="D15" s="24"/>
      <c r="E15" s="54"/>
      <c r="F15" s="28"/>
      <c r="G15" s="24"/>
      <c r="H15" s="28"/>
      <c r="I15" s="133"/>
    </row>
    <row r="16" spans="1:9" s="30" customFormat="1" ht="15" customHeight="1" hidden="1">
      <c r="A16" s="29"/>
      <c r="B16" s="15"/>
      <c r="C16" s="24"/>
      <c r="D16" s="24"/>
      <c r="E16" s="54"/>
      <c r="F16" s="28"/>
      <c r="G16" s="24"/>
      <c r="H16" s="28"/>
      <c r="I16" s="133"/>
    </row>
    <row r="17" spans="1:9" s="30" customFormat="1" ht="15" customHeight="1" hidden="1">
      <c r="A17" s="29"/>
      <c r="B17" s="15"/>
      <c r="C17" s="24"/>
      <c r="D17" s="24"/>
      <c r="E17" s="54"/>
      <c r="F17" s="28"/>
      <c r="G17" s="24"/>
      <c r="H17" s="28"/>
      <c r="I17" s="133"/>
    </row>
    <row r="18" spans="1:9" s="30" customFormat="1" ht="15" customHeight="1" hidden="1">
      <c r="A18" s="29"/>
      <c r="B18" s="15"/>
      <c r="C18" s="24"/>
      <c r="D18" s="24"/>
      <c r="E18" s="54"/>
      <c r="F18" s="28"/>
      <c r="G18" s="24"/>
      <c r="H18" s="28"/>
      <c r="I18" s="133"/>
    </row>
    <row r="19" spans="1:9" s="30" customFormat="1" ht="15" customHeight="1" hidden="1">
      <c r="A19" s="29"/>
      <c r="B19" s="15"/>
      <c r="C19" s="24"/>
      <c r="D19" s="24"/>
      <c r="E19" s="23"/>
      <c r="F19" s="28"/>
      <c r="G19" s="24"/>
      <c r="H19" s="28"/>
      <c r="I19" s="133" t="s">
        <v>59</v>
      </c>
    </row>
    <row r="20" spans="1:9" s="91" customFormat="1" ht="17.25" customHeight="1">
      <c r="A20" s="168" t="s">
        <v>8</v>
      </c>
      <c r="B20" s="169" t="s">
        <v>111</v>
      </c>
      <c r="C20" s="23">
        <v>1800000</v>
      </c>
      <c r="D20" s="23">
        <v>1796449.8</v>
      </c>
      <c r="E20" s="170">
        <v>1157470</v>
      </c>
      <c r="F20" s="170">
        <v>916161.86</v>
      </c>
      <c r="G20" s="171">
        <f aca="true" t="shared" si="0" ref="G20:G60">F20/C20*100</f>
        <v>50.89788111111111</v>
      </c>
      <c r="H20" s="170">
        <v>241571.09</v>
      </c>
      <c r="I20" s="172" t="s">
        <v>9</v>
      </c>
    </row>
    <row r="21" spans="1:9" s="50" customFormat="1" ht="15" customHeight="1" thickBot="1">
      <c r="A21" s="79" t="s">
        <v>175</v>
      </c>
      <c r="B21" s="113"/>
      <c r="C21" s="78">
        <f>SUM(C14:C20)</f>
        <v>4300000</v>
      </c>
      <c r="D21" s="78">
        <f>SUM(D14:D20)</f>
        <v>4279330.21</v>
      </c>
      <c r="E21" s="78">
        <f>SUM(E14:E20)</f>
        <v>3111120</v>
      </c>
      <c r="F21" s="78">
        <f>SUM(F14:F20)</f>
        <v>2858876.58</v>
      </c>
      <c r="G21" s="114">
        <f t="shared" si="0"/>
        <v>66.4855018604651</v>
      </c>
      <c r="H21" s="78">
        <f>SUM(H14+H20)</f>
        <v>251275.02</v>
      </c>
      <c r="I21" s="134"/>
    </row>
    <row r="22" spans="1:9" s="91" customFormat="1" ht="13.5" thickTop="1">
      <c r="A22" s="173" t="s">
        <v>10</v>
      </c>
      <c r="B22" s="174" t="s">
        <v>173</v>
      </c>
      <c r="C22" s="175">
        <v>2500000</v>
      </c>
      <c r="D22" s="175">
        <v>2432237.7</v>
      </c>
      <c r="E22" s="175">
        <v>1354000</v>
      </c>
      <c r="F22" s="176">
        <v>1352468.8</v>
      </c>
      <c r="G22" s="177">
        <f t="shared" si="0"/>
        <v>54.098752000000005</v>
      </c>
      <c r="H22" s="176">
        <v>1422.1</v>
      </c>
      <c r="I22" s="178" t="s">
        <v>9</v>
      </c>
    </row>
    <row r="23" spans="1:9" s="86" customFormat="1" ht="18" customHeight="1">
      <c r="A23" s="55" t="s">
        <v>11</v>
      </c>
      <c r="B23" s="12" t="s">
        <v>81</v>
      </c>
      <c r="C23" s="24">
        <v>3000000</v>
      </c>
      <c r="D23" s="24">
        <v>1198775.62</v>
      </c>
      <c r="E23" s="24">
        <v>500000</v>
      </c>
      <c r="F23" s="24">
        <v>210552.73</v>
      </c>
      <c r="G23" s="24">
        <f t="shared" si="0"/>
        <v>7.018424333333334</v>
      </c>
      <c r="H23" s="24">
        <v>289345.27</v>
      </c>
      <c r="I23" s="138" t="s">
        <v>60</v>
      </c>
    </row>
    <row r="24" spans="1:9" s="86" customFormat="1" ht="12.75">
      <c r="A24" s="55" t="s">
        <v>201</v>
      </c>
      <c r="B24" s="12" t="s">
        <v>80</v>
      </c>
      <c r="C24" s="24">
        <v>11000000</v>
      </c>
      <c r="D24" s="24">
        <v>10938682</v>
      </c>
      <c r="E24" s="24">
        <v>6240410</v>
      </c>
      <c r="F24" s="24">
        <v>2952586.74</v>
      </c>
      <c r="G24" s="24">
        <f t="shared" si="0"/>
        <v>26.841697636363637</v>
      </c>
      <c r="H24" s="24">
        <v>3294005.55</v>
      </c>
      <c r="I24" s="138" t="s">
        <v>89</v>
      </c>
    </row>
    <row r="25" spans="1:9" s="86" customFormat="1" ht="18" customHeight="1">
      <c r="A25" s="55" t="s">
        <v>12</v>
      </c>
      <c r="B25" s="12" t="s">
        <v>13</v>
      </c>
      <c r="C25" s="24">
        <v>6000000</v>
      </c>
      <c r="D25" s="24">
        <v>4000000</v>
      </c>
      <c r="E25" s="24">
        <v>4000000</v>
      </c>
      <c r="F25" s="24">
        <v>1197038.82</v>
      </c>
      <c r="G25" s="24">
        <f t="shared" si="0"/>
        <v>19.950647000000004</v>
      </c>
      <c r="H25" s="24">
        <v>2803031.28</v>
      </c>
      <c r="I25" s="138" t="s">
        <v>13</v>
      </c>
    </row>
    <row r="26" spans="1:9" s="91" customFormat="1" ht="21" customHeight="1">
      <c r="A26" s="168" t="s">
        <v>14</v>
      </c>
      <c r="B26" s="169" t="s">
        <v>112</v>
      </c>
      <c r="C26" s="23">
        <v>4200000</v>
      </c>
      <c r="D26" s="179">
        <v>2468605</v>
      </c>
      <c r="E26" s="170">
        <v>1364000</v>
      </c>
      <c r="F26" s="170">
        <v>1362637.9</v>
      </c>
      <c r="G26" s="171">
        <f t="shared" si="0"/>
        <v>32.443759523809526</v>
      </c>
      <c r="H26" s="170">
        <v>1265.92</v>
      </c>
      <c r="I26" s="162" t="s">
        <v>9</v>
      </c>
    </row>
    <row r="27" spans="1:9" s="50" customFormat="1" ht="18.75" customHeight="1" thickBot="1">
      <c r="A27" s="79" t="s">
        <v>174</v>
      </c>
      <c r="B27" s="113"/>
      <c r="C27" s="78">
        <f>SUM(C22:C26)</f>
        <v>26700000</v>
      </c>
      <c r="D27" s="83">
        <f>SUM(D22:D26)</f>
        <v>21038300.32</v>
      </c>
      <c r="E27" s="83">
        <f>SUM(E22:E26)</f>
        <v>13458410</v>
      </c>
      <c r="F27" s="83">
        <f>SUM(F22:F26)</f>
        <v>7075284.99</v>
      </c>
      <c r="G27" s="81">
        <f t="shared" si="0"/>
        <v>26.499194719101126</v>
      </c>
      <c r="H27" s="81">
        <f>SUM(H22:H26)</f>
        <v>6389070.119999999</v>
      </c>
      <c r="I27" s="132"/>
    </row>
    <row r="28" spans="1:9" s="91" customFormat="1" ht="16.5" customHeight="1" thickBot="1" thickTop="1">
      <c r="A28" s="173" t="s">
        <v>15</v>
      </c>
      <c r="B28" s="174" t="s">
        <v>113</v>
      </c>
      <c r="C28" s="23">
        <v>1800000</v>
      </c>
      <c r="D28" s="23">
        <v>1798439</v>
      </c>
      <c r="E28" s="180">
        <v>2522300</v>
      </c>
      <c r="F28" s="176">
        <v>878107.37</v>
      </c>
      <c r="G28" s="177">
        <f t="shared" si="0"/>
        <v>48.783742777777775</v>
      </c>
      <c r="H28" s="176">
        <v>277528.78</v>
      </c>
      <c r="I28" s="162" t="s">
        <v>9</v>
      </c>
    </row>
    <row r="29" spans="1:9" s="91" customFormat="1" ht="15.75" customHeight="1" thickTop="1">
      <c r="A29" s="181" t="s">
        <v>16</v>
      </c>
      <c r="B29" s="169" t="s">
        <v>114</v>
      </c>
      <c r="C29" s="23">
        <v>1500000</v>
      </c>
      <c r="D29" s="23">
        <v>1454267</v>
      </c>
      <c r="E29" s="23"/>
      <c r="F29" s="170">
        <v>669359.02</v>
      </c>
      <c r="G29" s="171">
        <f t="shared" si="0"/>
        <v>44.62393466666667</v>
      </c>
      <c r="H29" s="170"/>
      <c r="I29" s="162"/>
    </row>
    <row r="30" spans="1:9" s="91" customFormat="1" ht="12" customHeight="1">
      <c r="A30" s="181" t="s">
        <v>17</v>
      </c>
      <c r="B30" s="169" t="s">
        <v>115</v>
      </c>
      <c r="C30" s="23">
        <v>1100000</v>
      </c>
      <c r="D30" s="23">
        <v>831289</v>
      </c>
      <c r="E30" s="23"/>
      <c r="F30" s="170">
        <v>599991.73</v>
      </c>
      <c r="G30" s="171">
        <f t="shared" si="0"/>
        <v>54.54470272727272</v>
      </c>
      <c r="H30" s="170"/>
      <c r="I30" s="162"/>
    </row>
    <row r="31" spans="1:9" s="50" customFormat="1" ht="18.75" customHeight="1" thickBot="1">
      <c r="A31" s="182" t="s">
        <v>177</v>
      </c>
      <c r="B31" s="183"/>
      <c r="C31" s="180">
        <f>SUM(C28:C30)</f>
        <v>4400000</v>
      </c>
      <c r="D31" s="180">
        <f>SUM(D28:D30)</f>
        <v>4083995</v>
      </c>
      <c r="E31" s="180">
        <f>SUM(E28)</f>
        <v>2522300</v>
      </c>
      <c r="F31" s="180">
        <f>SUM(F28:F30)</f>
        <v>2147458.12</v>
      </c>
      <c r="G31" s="184">
        <f t="shared" si="0"/>
        <v>48.80586636363637</v>
      </c>
      <c r="H31" s="180">
        <f>SUM(H28+H29+H30)</f>
        <v>277528.78</v>
      </c>
      <c r="I31" s="162" t="s">
        <v>9</v>
      </c>
    </row>
    <row r="32" spans="1:9" s="91" customFormat="1" ht="15" customHeight="1" thickBot="1" thickTop="1">
      <c r="A32" s="173" t="s">
        <v>36</v>
      </c>
      <c r="B32" s="174" t="s">
        <v>100</v>
      </c>
      <c r="C32" s="175">
        <v>5000000</v>
      </c>
      <c r="D32" s="175">
        <v>4999391.07</v>
      </c>
      <c r="E32" s="165">
        <v>4854480</v>
      </c>
      <c r="F32" s="176">
        <v>3110186.84</v>
      </c>
      <c r="G32" s="177">
        <f t="shared" si="0"/>
        <v>62.2037368</v>
      </c>
      <c r="H32" s="176">
        <v>651344.49</v>
      </c>
      <c r="I32" s="162" t="s">
        <v>9</v>
      </c>
    </row>
    <row r="33" spans="1:9" s="91" customFormat="1" ht="15.75" customHeight="1" thickTop="1">
      <c r="A33" s="168" t="s">
        <v>37</v>
      </c>
      <c r="B33" s="169" t="s">
        <v>116</v>
      </c>
      <c r="C33" s="23">
        <v>5000000</v>
      </c>
      <c r="D33" s="23">
        <v>1972351.9</v>
      </c>
      <c r="E33" s="23"/>
      <c r="F33" s="170">
        <v>1094696.89</v>
      </c>
      <c r="G33" s="171">
        <f t="shared" si="0"/>
        <v>21.8939378</v>
      </c>
      <c r="H33" s="170"/>
      <c r="I33" s="162" t="s">
        <v>9</v>
      </c>
    </row>
    <row r="34" spans="1:9" s="38" customFormat="1" ht="15" customHeight="1" thickBot="1">
      <c r="A34" s="79" t="s">
        <v>176</v>
      </c>
      <c r="B34" s="113"/>
      <c r="C34" s="77">
        <f>SUM(C32:C33)</f>
        <v>10000000</v>
      </c>
      <c r="D34" s="77">
        <v>6971742.97</v>
      </c>
      <c r="E34" s="77">
        <f>SUM(E32)</f>
        <v>4854480</v>
      </c>
      <c r="F34" s="115">
        <f>SUM(F32:F33)</f>
        <v>4204883.7299999995</v>
      </c>
      <c r="G34" s="114">
        <f>F34/C34*100</f>
        <v>42.048837299999995</v>
      </c>
      <c r="H34" s="115">
        <f>SUM(H32)</f>
        <v>651344.49</v>
      </c>
      <c r="I34" s="162" t="s">
        <v>9</v>
      </c>
    </row>
    <row r="35" spans="1:9" s="91" customFormat="1" ht="15" customHeight="1" thickTop="1">
      <c r="A35" s="173" t="s">
        <v>18</v>
      </c>
      <c r="B35" s="174" t="s">
        <v>117</v>
      </c>
      <c r="C35" s="175">
        <v>4000000</v>
      </c>
      <c r="D35" s="175">
        <v>3639644.16</v>
      </c>
      <c r="E35" s="175">
        <v>2712740</v>
      </c>
      <c r="F35" s="175">
        <v>2445227.73</v>
      </c>
      <c r="G35" s="175">
        <f t="shared" si="0"/>
        <v>61.13069325</v>
      </c>
      <c r="H35" s="175">
        <v>88696.59</v>
      </c>
      <c r="I35" s="162" t="s">
        <v>9</v>
      </c>
    </row>
    <row r="36" spans="1:9" s="91" customFormat="1" ht="15" customHeight="1">
      <c r="A36" s="168" t="s">
        <v>19</v>
      </c>
      <c r="B36" s="169" t="s">
        <v>118</v>
      </c>
      <c r="C36" s="23">
        <v>2000000</v>
      </c>
      <c r="D36" s="23">
        <v>1947133.6</v>
      </c>
      <c r="E36" s="23">
        <v>1695475</v>
      </c>
      <c r="F36" s="170">
        <v>1598652.79</v>
      </c>
      <c r="G36" s="171">
        <f t="shared" si="0"/>
        <v>79.93263950000001</v>
      </c>
      <c r="H36" s="170">
        <v>97370.87</v>
      </c>
      <c r="I36" s="162" t="s">
        <v>9</v>
      </c>
    </row>
    <row r="37" spans="1:9" s="91" customFormat="1" ht="15" customHeight="1">
      <c r="A37" s="168" t="s">
        <v>20</v>
      </c>
      <c r="B37" s="169" t="s">
        <v>119</v>
      </c>
      <c r="C37" s="23">
        <v>1500000</v>
      </c>
      <c r="D37" s="23">
        <v>1499948.2</v>
      </c>
      <c r="E37" s="23">
        <v>1077000</v>
      </c>
      <c r="F37" s="170">
        <v>1077128.85</v>
      </c>
      <c r="G37" s="171">
        <f t="shared" si="0"/>
        <v>71.80859000000001</v>
      </c>
      <c r="H37" s="170">
        <v>380.79</v>
      </c>
      <c r="I37" s="162" t="s">
        <v>9</v>
      </c>
    </row>
    <row r="38" spans="1:9" s="91" customFormat="1" ht="16.5" customHeight="1">
      <c r="A38" s="168" t="s">
        <v>21</v>
      </c>
      <c r="B38" s="169" t="s">
        <v>120</v>
      </c>
      <c r="C38" s="23">
        <v>1200000</v>
      </c>
      <c r="D38" s="23">
        <v>1194182</v>
      </c>
      <c r="E38" s="23">
        <v>840000</v>
      </c>
      <c r="F38" s="170">
        <v>799268.94</v>
      </c>
      <c r="G38" s="171">
        <f t="shared" si="0"/>
        <v>66.605745</v>
      </c>
      <c r="H38" s="170">
        <v>41604.81</v>
      </c>
      <c r="I38" s="162" t="s">
        <v>9</v>
      </c>
    </row>
    <row r="39" spans="1:9" s="91" customFormat="1" ht="16.5" customHeight="1">
      <c r="A39" s="168" t="s">
        <v>23</v>
      </c>
      <c r="B39" s="169" t="s">
        <v>121</v>
      </c>
      <c r="C39" s="23">
        <v>3100000</v>
      </c>
      <c r="D39" s="23">
        <v>1594051.28</v>
      </c>
      <c r="E39" s="23">
        <v>5626730</v>
      </c>
      <c r="F39" s="170">
        <v>1240404.78</v>
      </c>
      <c r="G39" s="171">
        <f t="shared" si="0"/>
        <v>40.013057419354844</v>
      </c>
      <c r="H39" s="170">
        <v>55539.67</v>
      </c>
      <c r="I39" s="162" t="s">
        <v>9</v>
      </c>
    </row>
    <row r="40" spans="1:9" s="91" customFormat="1" ht="15" customHeight="1">
      <c r="A40" s="168" t="s">
        <v>24</v>
      </c>
      <c r="B40" s="169" t="s">
        <v>122</v>
      </c>
      <c r="C40" s="23">
        <v>1500000</v>
      </c>
      <c r="D40" s="23">
        <v>1468187</v>
      </c>
      <c r="E40" s="175"/>
      <c r="F40" s="170">
        <v>841595.25</v>
      </c>
      <c r="G40" s="171">
        <f t="shared" si="0"/>
        <v>56.106350000000006</v>
      </c>
      <c r="H40" s="170"/>
      <c r="I40" s="162" t="s">
        <v>9</v>
      </c>
    </row>
    <row r="41" spans="1:9" s="91" customFormat="1" ht="18.75" customHeight="1">
      <c r="A41" s="168" t="s">
        <v>25</v>
      </c>
      <c r="B41" s="169" t="s">
        <v>123</v>
      </c>
      <c r="C41" s="23">
        <v>1500000</v>
      </c>
      <c r="D41" s="23">
        <v>1500000</v>
      </c>
      <c r="E41" s="23"/>
      <c r="F41" s="170">
        <v>823347.77</v>
      </c>
      <c r="G41" s="171">
        <f t="shared" si="0"/>
        <v>54.88985133333334</v>
      </c>
      <c r="H41" s="170"/>
      <c r="I41" s="162" t="s">
        <v>9</v>
      </c>
    </row>
    <row r="42" spans="1:9" ht="16.5" customHeight="1">
      <c r="A42" s="168" t="s">
        <v>26</v>
      </c>
      <c r="B42" s="169" t="s">
        <v>124</v>
      </c>
      <c r="C42" s="23">
        <v>2500000</v>
      </c>
      <c r="D42" s="23">
        <v>2129668.38</v>
      </c>
      <c r="E42" s="23"/>
      <c r="F42" s="170">
        <v>1626511.74</v>
      </c>
      <c r="G42" s="171">
        <f t="shared" si="0"/>
        <v>65.0604696</v>
      </c>
      <c r="H42" s="170"/>
      <c r="I42" s="162" t="s">
        <v>9</v>
      </c>
    </row>
    <row r="43" spans="1:9" ht="15" customHeight="1">
      <c r="A43" s="168" t="s">
        <v>27</v>
      </c>
      <c r="B43" s="169" t="s">
        <v>125</v>
      </c>
      <c r="C43" s="23">
        <v>1200000</v>
      </c>
      <c r="D43" s="23">
        <v>1054525</v>
      </c>
      <c r="E43" s="23"/>
      <c r="F43" s="170">
        <v>638216.13</v>
      </c>
      <c r="G43" s="171">
        <f t="shared" si="0"/>
        <v>53.1846775</v>
      </c>
      <c r="H43" s="170"/>
      <c r="I43" s="162" t="s">
        <v>9</v>
      </c>
    </row>
    <row r="44" spans="1:9" ht="18" customHeight="1">
      <c r="A44" s="185" t="s">
        <v>28</v>
      </c>
      <c r="B44" s="186" t="s">
        <v>126</v>
      </c>
      <c r="C44" s="161">
        <v>600000</v>
      </c>
      <c r="D44" s="161">
        <v>600000</v>
      </c>
      <c r="E44" s="161"/>
      <c r="F44" s="187">
        <v>402600.62</v>
      </c>
      <c r="G44" s="188">
        <f t="shared" si="0"/>
        <v>67.10010333333332</v>
      </c>
      <c r="H44" s="187"/>
      <c r="I44" s="162" t="s">
        <v>9</v>
      </c>
    </row>
    <row r="45" spans="1:10" s="7" customFormat="1" ht="15.75" customHeight="1" thickBot="1">
      <c r="A45" s="189" t="s">
        <v>22</v>
      </c>
      <c r="B45" s="190"/>
      <c r="C45" s="191">
        <f>SUM(C39+C40+C41+C42+C43++C44)</f>
        <v>10400000</v>
      </c>
      <c r="D45" s="191">
        <f>SUM(D39:D44)</f>
        <v>8346431.66</v>
      </c>
      <c r="E45" s="191">
        <f>SUM(E39)</f>
        <v>5626730</v>
      </c>
      <c r="F45" s="192">
        <f>SUM(F39:F44)</f>
        <v>5572676.29</v>
      </c>
      <c r="G45" s="193">
        <f t="shared" si="0"/>
        <v>53.58342586538461</v>
      </c>
      <c r="H45" s="192">
        <f>SUM(H39)</f>
        <v>55539.67</v>
      </c>
      <c r="I45" s="162" t="s">
        <v>9</v>
      </c>
      <c r="J45" s="80"/>
    </row>
    <row r="46" spans="1:9" s="91" customFormat="1" ht="18.75" customHeight="1" thickTop="1">
      <c r="A46" s="173" t="s">
        <v>29</v>
      </c>
      <c r="B46" s="174" t="s">
        <v>127</v>
      </c>
      <c r="C46" s="175">
        <v>5000000</v>
      </c>
      <c r="D46" s="175">
        <v>5000000</v>
      </c>
      <c r="E46" s="175">
        <v>4997878</v>
      </c>
      <c r="F46" s="176">
        <v>5000000</v>
      </c>
      <c r="G46" s="177">
        <f t="shared" si="0"/>
        <v>100</v>
      </c>
      <c r="H46" s="194">
        <v>1073.36</v>
      </c>
      <c r="I46" s="162" t="s">
        <v>9</v>
      </c>
    </row>
    <row r="47" spans="1:9" s="100" customFormat="1" ht="15" customHeight="1" thickBot="1">
      <c r="A47" s="238" t="s">
        <v>188</v>
      </c>
      <c r="B47" s="239"/>
      <c r="C47" s="78">
        <f>C21+C27+C31+C34+C35+C36+C37+C38+C45+C46</f>
        <v>69500000</v>
      </c>
      <c r="D47" s="78">
        <f>D21+D27+D31+D34+D35+D36+D37+D38+D45+D46</f>
        <v>58000708.120000005</v>
      </c>
      <c r="E47" s="78">
        <f>E21+E27+E31+E34+E35+E36+E37+E38+E45+E46</f>
        <v>40896133</v>
      </c>
      <c r="F47" s="78">
        <f>F21+F27+F31+F34+F35+F36+F37+F38+F45+F46</f>
        <v>32779458.020000003</v>
      </c>
      <c r="G47" s="78">
        <f>F47/C47*100</f>
        <v>47.164687798561154</v>
      </c>
      <c r="H47" s="78">
        <f>H21+H27+H31+H45+H35+H36+H37+H38+H45+H46</f>
        <v>7258079.679999999</v>
      </c>
      <c r="I47" s="132"/>
    </row>
    <row r="48" spans="1:9" s="86" customFormat="1" ht="23.25" customHeight="1" thickTop="1">
      <c r="A48" s="195" t="s">
        <v>61</v>
      </c>
      <c r="B48" s="196" t="s">
        <v>128</v>
      </c>
      <c r="C48" s="175">
        <v>3200000</v>
      </c>
      <c r="D48" s="197">
        <v>1459090</v>
      </c>
      <c r="E48" s="175">
        <v>663200</v>
      </c>
      <c r="F48" s="197">
        <v>599204.86</v>
      </c>
      <c r="G48" s="175">
        <f t="shared" si="0"/>
        <v>18.725151874999998</v>
      </c>
      <c r="H48" s="175">
        <v>65335.83</v>
      </c>
      <c r="I48" s="162" t="s">
        <v>9</v>
      </c>
    </row>
    <row r="49" spans="1:9" s="86" customFormat="1" ht="12.75">
      <c r="A49" s="198" t="s">
        <v>62</v>
      </c>
      <c r="B49" s="199" t="s">
        <v>129</v>
      </c>
      <c r="C49" s="23">
        <v>800000</v>
      </c>
      <c r="D49" s="200">
        <v>129144.4</v>
      </c>
      <c r="E49" s="23">
        <v>400000</v>
      </c>
      <c r="F49" s="23">
        <v>93837.37</v>
      </c>
      <c r="G49" s="23">
        <f t="shared" si="0"/>
        <v>11.729671249999999</v>
      </c>
      <c r="H49" s="23">
        <v>51723.66</v>
      </c>
      <c r="I49" s="162" t="s">
        <v>9</v>
      </c>
    </row>
    <row r="50" spans="1:9" s="50" customFormat="1" ht="15" customHeight="1" thickBot="1">
      <c r="A50" s="236" t="s">
        <v>55</v>
      </c>
      <c r="B50" s="237"/>
      <c r="C50" s="78">
        <f>SUM(C48:C49)</f>
        <v>4000000</v>
      </c>
      <c r="D50" s="78">
        <f>SUM(D48:D49)</f>
        <v>1588234.4</v>
      </c>
      <c r="E50" s="78">
        <f>SUM(E48+E49)</f>
        <v>1063200</v>
      </c>
      <c r="F50" s="78">
        <f>SUM(F48:F49)</f>
        <v>693042.23</v>
      </c>
      <c r="G50" s="81">
        <f t="shared" si="0"/>
        <v>17.32605575</v>
      </c>
      <c r="H50" s="82">
        <f>SUM(H48:H49)</f>
        <v>117059.49</v>
      </c>
      <c r="I50" s="132"/>
    </row>
    <row r="51" spans="1:10" s="86" customFormat="1" ht="18.75" customHeight="1" thickTop="1">
      <c r="A51" s="195" t="s">
        <v>63</v>
      </c>
      <c r="B51" s="196" t="s">
        <v>130</v>
      </c>
      <c r="C51" s="175">
        <v>1750000</v>
      </c>
      <c r="D51" s="197">
        <v>1750000</v>
      </c>
      <c r="E51" s="175">
        <v>1151843</v>
      </c>
      <c r="F51" s="175">
        <v>1033019.86</v>
      </c>
      <c r="G51" s="175">
        <f t="shared" si="0"/>
        <v>59.02970628571429</v>
      </c>
      <c r="H51" s="175">
        <v>120636.83</v>
      </c>
      <c r="I51" s="162" t="s">
        <v>9</v>
      </c>
      <c r="J51" s="201"/>
    </row>
    <row r="52" spans="1:10" s="86" customFormat="1" ht="12.75">
      <c r="A52" s="198" t="s">
        <v>30</v>
      </c>
      <c r="B52" s="199" t="s">
        <v>129</v>
      </c>
      <c r="C52" s="23">
        <v>250000</v>
      </c>
      <c r="D52" s="200">
        <v>2620</v>
      </c>
      <c r="E52" s="23">
        <v>4500</v>
      </c>
      <c r="F52" s="23">
        <v>2426.4</v>
      </c>
      <c r="G52" s="23">
        <f t="shared" si="0"/>
        <v>0.97056</v>
      </c>
      <c r="H52" s="23">
        <v>1992.4</v>
      </c>
      <c r="I52" s="162" t="s">
        <v>9</v>
      </c>
      <c r="J52" s="201"/>
    </row>
    <row r="53" spans="1:9" s="50" customFormat="1" ht="15" customHeight="1" thickBot="1">
      <c r="A53" s="236" t="s">
        <v>56</v>
      </c>
      <c r="B53" s="237"/>
      <c r="C53" s="78">
        <f>SUM(C51:C52)</f>
        <v>2000000</v>
      </c>
      <c r="D53" s="78">
        <f>SUM(D51:D52)</f>
        <v>1752620</v>
      </c>
      <c r="E53" s="78">
        <f>SUM(E51:E52)</f>
        <v>1156343</v>
      </c>
      <c r="F53" s="78">
        <f>SUM(F51:F52)</f>
        <v>1035446.26</v>
      </c>
      <c r="G53" s="78">
        <f t="shared" si="0"/>
        <v>51.772313000000004</v>
      </c>
      <c r="H53" s="78">
        <f>SUM(H51:H52)</f>
        <v>122629.23</v>
      </c>
      <c r="I53" s="132"/>
    </row>
    <row r="54" spans="1:9" s="30" customFormat="1" ht="22.5" customHeight="1" thickTop="1">
      <c r="A54" s="195" t="s">
        <v>64</v>
      </c>
      <c r="B54" s="196" t="s">
        <v>131</v>
      </c>
      <c r="C54" s="175">
        <v>1750000</v>
      </c>
      <c r="D54" s="197">
        <v>1749999.16</v>
      </c>
      <c r="E54" s="175">
        <v>1562521.57</v>
      </c>
      <c r="F54" s="175">
        <v>1503974.91</v>
      </c>
      <c r="G54" s="175">
        <f t="shared" si="0"/>
        <v>85.94142342857143</v>
      </c>
      <c r="H54" s="175">
        <v>59994.6</v>
      </c>
      <c r="I54" s="162" t="s">
        <v>9</v>
      </c>
    </row>
    <row r="55" spans="1:9" s="30" customFormat="1" ht="12.75">
      <c r="A55" s="198" t="s">
        <v>65</v>
      </c>
      <c r="B55" s="199" t="s">
        <v>129</v>
      </c>
      <c r="C55" s="23">
        <v>250000</v>
      </c>
      <c r="D55" s="200">
        <v>233389.06</v>
      </c>
      <c r="E55" s="23">
        <v>269777.43</v>
      </c>
      <c r="F55" s="23">
        <v>189408.57</v>
      </c>
      <c r="G55" s="23">
        <f t="shared" si="0"/>
        <v>75.763428</v>
      </c>
      <c r="H55" s="23">
        <v>53271.57</v>
      </c>
      <c r="I55" s="162" t="s">
        <v>9</v>
      </c>
    </row>
    <row r="56" spans="1:9" s="50" customFormat="1" ht="15" customHeight="1" thickBot="1">
      <c r="A56" s="236" t="s">
        <v>57</v>
      </c>
      <c r="B56" s="237"/>
      <c r="C56" s="78">
        <f>SUM(C54:C55)</f>
        <v>2000000</v>
      </c>
      <c r="D56" s="78">
        <f>SUM(D54:D55)</f>
        <v>1983388.22</v>
      </c>
      <c r="E56" s="78">
        <f>SUM(E54:E55)</f>
        <v>1832299</v>
      </c>
      <c r="F56" s="78">
        <f>SUM(F54:F55)</f>
        <v>1693383.48</v>
      </c>
      <c r="G56" s="78">
        <f t="shared" si="0"/>
        <v>84.669174</v>
      </c>
      <c r="H56" s="83">
        <f>SUM(H54:H55)</f>
        <v>113266.17</v>
      </c>
      <c r="I56" s="132"/>
    </row>
    <row r="57" spans="1:9" s="52" customFormat="1" ht="15" customHeight="1" thickTop="1">
      <c r="A57" s="202" t="s">
        <v>31</v>
      </c>
      <c r="B57" s="203" t="s">
        <v>38</v>
      </c>
      <c r="C57" s="204">
        <v>2000000</v>
      </c>
      <c r="D57" s="205">
        <v>1942911.91</v>
      </c>
      <c r="E57" s="204">
        <v>1103940.18</v>
      </c>
      <c r="F57" s="204">
        <v>1100501.65</v>
      </c>
      <c r="G57" s="204">
        <f t="shared" si="0"/>
        <v>55.025082499999996</v>
      </c>
      <c r="H57" s="204">
        <v>6053.6</v>
      </c>
      <c r="I57" s="162" t="s">
        <v>9</v>
      </c>
    </row>
    <row r="58" spans="1:9" s="98" customFormat="1" ht="15" customHeight="1">
      <c r="A58" s="206" t="s">
        <v>32</v>
      </c>
      <c r="B58" s="207" t="s">
        <v>66</v>
      </c>
      <c r="C58" s="208">
        <v>2000000</v>
      </c>
      <c r="D58" s="209">
        <v>1699752.41</v>
      </c>
      <c r="E58" s="208">
        <v>1606191</v>
      </c>
      <c r="F58" s="208">
        <v>1486892.59</v>
      </c>
      <c r="G58" s="208">
        <f t="shared" si="0"/>
        <v>74.3446295</v>
      </c>
      <c r="H58" s="208">
        <v>120987.3</v>
      </c>
      <c r="I58" s="162" t="s">
        <v>9</v>
      </c>
    </row>
    <row r="59" spans="1:9" s="119" customFormat="1" ht="17.25" customHeight="1" thickBot="1">
      <c r="A59" s="120" t="s">
        <v>58</v>
      </c>
      <c r="B59" s="116" t="s">
        <v>172</v>
      </c>
      <c r="C59" s="63">
        <v>1730000</v>
      </c>
      <c r="D59" s="117" t="s">
        <v>45</v>
      </c>
      <c r="E59" s="118" t="s">
        <v>45</v>
      </c>
      <c r="F59" s="118" t="s">
        <v>45</v>
      </c>
      <c r="G59" s="118" t="s">
        <v>45</v>
      </c>
      <c r="H59" s="118" t="s">
        <v>71</v>
      </c>
      <c r="I59" s="162" t="s">
        <v>79</v>
      </c>
    </row>
    <row r="60" spans="1:9" s="51" customFormat="1" ht="18" customHeight="1" thickTop="1">
      <c r="A60" s="84" t="s">
        <v>133</v>
      </c>
      <c r="B60" s="85"/>
      <c r="C60" s="125">
        <f>SUM(C8+C9+C47+C50+C53+C56+C57+C58+C59)</f>
        <v>87630000</v>
      </c>
      <c r="D60" s="125">
        <f>D58+D57+D56+D53+D50+D47+D9+D8</f>
        <v>70782645.69</v>
      </c>
      <c r="E60" s="125">
        <f>E58+E57+E56+E53+E50+E47+E9+E8</f>
        <v>50615526.18</v>
      </c>
      <c r="F60" s="125">
        <f>F58+F57+F56+F53+F50+F47+F9+F8</f>
        <v>41658661.92000001</v>
      </c>
      <c r="G60" s="126">
        <f t="shared" si="0"/>
        <v>47.5392695652174</v>
      </c>
      <c r="H60" s="125">
        <f>SUM(H8+H9+H47+H50+H53+H56+H57+H58)</f>
        <v>7801990.339999999</v>
      </c>
      <c r="I60" s="132"/>
    </row>
    <row r="62" spans="4:5" ht="12.75">
      <c r="D62" s="19"/>
      <c r="E62" s="1"/>
    </row>
    <row r="63" spans="5:6" ht="12.75">
      <c r="E63" s="19"/>
      <c r="F63" s="19"/>
    </row>
  </sheetData>
  <mergeCells count="10">
    <mergeCell ref="A2:I2"/>
    <mergeCell ref="A4:I4"/>
    <mergeCell ref="H6:H7"/>
    <mergeCell ref="I6:I7"/>
    <mergeCell ref="A6:B6"/>
    <mergeCell ref="F6:G6"/>
    <mergeCell ref="A53:B53"/>
    <mergeCell ref="A56:B56"/>
    <mergeCell ref="A47:B47"/>
    <mergeCell ref="A50:B50"/>
  </mergeCells>
  <printOptions/>
  <pageMargins left="0.3937007874015748" right="0.5511811023622047" top="0.7874015748031497" bottom="0.4330708661417323" header="0.1968503937007874" footer="0.2362204724409449"/>
  <pageSetup horizontalDpi="300" verticalDpi="300" orientation="landscape" paperSize="9" r:id="rId1"/>
  <headerFooter alignWithMargins="0">
    <oddHeader xml:space="preserve">&amp;LMinistry of Finance SR
National Fund
PHARE&amp;RPríloha č.2
 </oddHead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67"/>
  <sheetViews>
    <sheetView zoomScale="75" zoomScaleNormal="75" workbookViewId="0" topLeftCell="A2">
      <selection activeCell="C24" sqref="C24"/>
    </sheetView>
  </sheetViews>
  <sheetFormatPr defaultColWidth="9.00390625" defaultRowHeight="12.75"/>
  <cols>
    <col min="1" max="1" width="0.6171875" style="0" customWidth="1"/>
    <col min="2" max="2" width="14.00390625" style="0" customWidth="1"/>
    <col min="3" max="3" width="26.00390625" style="0" customWidth="1"/>
    <col min="4" max="4" width="17.125" style="0" customWidth="1"/>
    <col min="5" max="5" width="15.75390625" style="0" customWidth="1"/>
    <col min="6" max="6" width="17.875" style="0" customWidth="1"/>
    <col min="7" max="7" width="14.625" style="0" customWidth="1"/>
    <col min="8" max="8" width="10.25390625" style="0" customWidth="1"/>
    <col min="9" max="9" width="14.125" style="0" customWidth="1"/>
    <col min="10" max="10" width="8.875" style="0" customWidth="1"/>
  </cols>
  <sheetData>
    <row r="2" spans="2:11" ht="15.75">
      <c r="B2" s="223" t="s">
        <v>191</v>
      </c>
      <c r="C2" s="223"/>
      <c r="D2" s="223"/>
      <c r="E2" s="223"/>
      <c r="F2" s="223"/>
      <c r="G2" s="223"/>
      <c r="H2" s="223"/>
      <c r="I2" s="224"/>
      <c r="J2" s="224"/>
      <c r="K2" s="43"/>
    </row>
    <row r="3" spans="2:8" ht="12.75">
      <c r="B3" s="20"/>
      <c r="D3" s="20"/>
      <c r="E3" s="20"/>
      <c r="F3" s="20"/>
      <c r="G3" s="20"/>
      <c r="H3" s="87"/>
    </row>
    <row r="4" spans="2:10" ht="15.75">
      <c r="B4" s="223" t="s">
        <v>187</v>
      </c>
      <c r="C4" s="225"/>
      <c r="D4" s="225"/>
      <c r="E4" s="225"/>
      <c r="F4" s="225"/>
      <c r="G4" s="225"/>
      <c r="H4" s="225"/>
      <c r="I4" s="225"/>
      <c r="J4" s="225"/>
    </row>
    <row r="6" spans="2:10" ht="12.75" customHeight="1">
      <c r="B6" s="229" t="s">
        <v>101</v>
      </c>
      <c r="C6" s="230"/>
      <c r="D6" s="21" t="s">
        <v>107</v>
      </c>
      <c r="E6" s="21" t="s">
        <v>108</v>
      </c>
      <c r="F6" s="22" t="s">
        <v>109</v>
      </c>
      <c r="G6" s="231" t="s">
        <v>103</v>
      </c>
      <c r="H6" s="232"/>
      <c r="I6" s="234" t="s">
        <v>104</v>
      </c>
      <c r="J6" s="234" t="s">
        <v>105</v>
      </c>
    </row>
    <row r="7" spans="2:10" ht="27" customHeight="1">
      <c r="B7" s="47" t="s">
        <v>0</v>
      </c>
      <c r="C7" s="48" t="s">
        <v>102</v>
      </c>
      <c r="D7" s="21" t="s">
        <v>34</v>
      </c>
      <c r="E7" s="21" t="s">
        <v>34</v>
      </c>
      <c r="F7" s="22" t="s">
        <v>34</v>
      </c>
      <c r="G7" s="22" t="s">
        <v>34</v>
      </c>
      <c r="H7" s="49" t="s">
        <v>110</v>
      </c>
      <c r="I7" s="235"/>
      <c r="J7" s="235"/>
    </row>
    <row r="8" spans="2:10" ht="15" customHeight="1">
      <c r="B8" s="46" t="s">
        <v>67</v>
      </c>
      <c r="C8" s="5" t="s">
        <v>139</v>
      </c>
      <c r="D8" s="57">
        <v>6427900</v>
      </c>
      <c r="E8" s="58" t="s">
        <v>45</v>
      </c>
      <c r="F8" s="59" t="s">
        <v>45</v>
      </c>
      <c r="G8" s="58" t="s">
        <v>45</v>
      </c>
      <c r="H8" s="59" t="s">
        <v>45</v>
      </c>
      <c r="I8" s="58" t="s">
        <v>45</v>
      </c>
      <c r="J8" s="138" t="s">
        <v>79</v>
      </c>
    </row>
    <row r="9" spans="2:10" ht="15" customHeight="1">
      <c r="B9" s="151" t="s">
        <v>72</v>
      </c>
      <c r="C9" s="12" t="s">
        <v>134</v>
      </c>
      <c r="D9" s="24">
        <v>3800000</v>
      </c>
      <c r="E9" s="24">
        <v>551000</v>
      </c>
      <c r="F9" s="24">
        <v>150000</v>
      </c>
      <c r="G9" s="24">
        <v>128707.5</v>
      </c>
      <c r="H9" s="42">
        <f aca="true" t="shared" si="0" ref="H9:H31">G9/D9*100</f>
        <v>3.3870394736842107</v>
      </c>
      <c r="I9" s="24">
        <v>21554.68</v>
      </c>
      <c r="J9" s="138" t="s">
        <v>9</v>
      </c>
    </row>
    <row r="10" spans="2:10" s="91" customFormat="1" ht="15" customHeight="1">
      <c r="B10" s="151" t="s">
        <v>82</v>
      </c>
      <c r="C10" s="12" t="s">
        <v>142</v>
      </c>
      <c r="D10" s="24">
        <v>4000000</v>
      </c>
      <c r="E10" s="24">
        <v>0</v>
      </c>
      <c r="F10" s="24">
        <v>0</v>
      </c>
      <c r="G10" s="24">
        <v>0</v>
      </c>
      <c r="H10" s="42">
        <v>0</v>
      </c>
      <c r="I10" s="24">
        <v>0</v>
      </c>
      <c r="J10" s="138" t="s">
        <v>9</v>
      </c>
    </row>
    <row r="11" spans="2:10" s="91" customFormat="1" ht="22.5" customHeight="1">
      <c r="B11" s="151" t="s">
        <v>83</v>
      </c>
      <c r="C11" s="12" t="s">
        <v>143</v>
      </c>
      <c r="D11" s="24">
        <v>2500000</v>
      </c>
      <c r="E11" s="24">
        <v>79160</v>
      </c>
      <c r="F11" s="24">
        <v>64000</v>
      </c>
      <c r="G11" s="24">
        <v>63328</v>
      </c>
      <c r="H11" s="42">
        <f t="shared" si="0"/>
        <v>2.5331200000000003</v>
      </c>
      <c r="I11" s="24">
        <v>842.87</v>
      </c>
      <c r="J11" s="138" t="s">
        <v>9</v>
      </c>
    </row>
    <row r="12" spans="2:10" s="50" customFormat="1" ht="17.25" customHeight="1">
      <c r="B12" s="103" t="s">
        <v>183</v>
      </c>
      <c r="C12" s="106" t="s">
        <v>144</v>
      </c>
      <c r="D12" s="39">
        <f>D10+D11</f>
        <v>6500000</v>
      </c>
      <c r="E12" s="39">
        <f>E10+E11</f>
        <v>79160</v>
      </c>
      <c r="F12" s="39">
        <f>F10+F11</f>
        <v>64000</v>
      </c>
      <c r="G12" s="39">
        <f>G10+G11</f>
        <v>63328</v>
      </c>
      <c r="H12" s="39">
        <f>H10+H11</f>
        <v>2.5331200000000003</v>
      </c>
      <c r="I12" s="39">
        <f>SUM(I10+I11)</f>
        <v>842.87</v>
      </c>
      <c r="J12" s="138" t="s">
        <v>9</v>
      </c>
    </row>
    <row r="13" spans="2:10" s="91" customFormat="1" ht="15.75" customHeight="1">
      <c r="B13" s="151" t="s">
        <v>73</v>
      </c>
      <c r="C13" s="152" t="s">
        <v>145</v>
      </c>
      <c r="D13" s="26">
        <v>1000000</v>
      </c>
      <c r="E13" s="26">
        <v>500</v>
      </c>
      <c r="F13" s="24">
        <v>1000</v>
      </c>
      <c r="G13" s="24">
        <v>384.47</v>
      </c>
      <c r="H13" s="42">
        <f t="shared" si="0"/>
        <v>0.038447</v>
      </c>
      <c r="I13" s="26">
        <v>573.59</v>
      </c>
      <c r="J13" s="138" t="s">
        <v>9</v>
      </c>
    </row>
    <row r="14" spans="2:11" s="91" customFormat="1" ht="18" customHeight="1">
      <c r="B14" s="151" t="s">
        <v>74</v>
      </c>
      <c r="C14" s="152" t="s">
        <v>117</v>
      </c>
      <c r="D14" s="26">
        <v>1000000</v>
      </c>
      <c r="E14" s="26">
        <v>119890</v>
      </c>
      <c r="F14" s="24">
        <v>100000</v>
      </c>
      <c r="G14" s="24">
        <v>95852.64</v>
      </c>
      <c r="H14" s="42">
        <f t="shared" si="0"/>
        <v>9.585264</v>
      </c>
      <c r="I14" s="26">
        <v>4098.26</v>
      </c>
      <c r="J14" s="138" t="s">
        <v>9</v>
      </c>
      <c r="K14"/>
    </row>
    <row r="15" spans="2:10" s="91" customFormat="1" ht="24" customHeight="1">
      <c r="B15" s="151" t="s">
        <v>39</v>
      </c>
      <c r="C15" s="152" t="s">
        <v>146</v>
      </c>
      <c r="D15" s="26">
        <v>1000000</v>
      </c>
      <c r="E15" s="26">
        <v>1000000</v>
      </c>
      <c r="F15" s="24">
        <v>620000</v>
      </c>
      <c r="G15" s="24">
        <v>250012.1</v>
      </c>
      <c r="H15" s="42">
        <f t="shared" si="0"/>
        <v>25.00121</v>
      </c>
      <c r="I15" s="26">
        <v>371840.69</v>
      </c>
      <c r="J15" s="138" t="s">
        <v>9</v>
      </c>
    </row>
    <row r="16" spans="2:10" s="91" customFormat="1" ht="18" customHeight="1">
      <c r="B16" s="151" t="s">
        <v>84</v>
      </c>
      <c r="C16" s="152" t="s">
        <v>147</v>
      </c>
      <c r="D16" s="26">
        <v>500000</v>
      </c>
      <c r="E16" s="26">
        <v>2000</v>
      </c>
      <c r="F16" s="24">
        <v>2000</v>
      </c>
      <c r="G16" s="24">
        <v>1338.08</v>
      </c>
      <c r="H16" s="42">
        <f t="shared" si="0"/>
        <v>0.26761599999999997</v>
      </c>
      <c r="I16" s="26">
        <v>620.38</v>
      </c>
      <c r="J16" s="138" t="s">
        <v>9</v>
      </c>
    </row>
    <row r="17" spans="2:11" s="50" customFormat="1" ht="27.75" customHeight="1">
      <c r="B17" s="103" t="s">
        <v>184</v>
      </c>
      <c r="C17" s="104" t="s">
        <v>148</v>
      </c>
      <c r="D17" s="40">
        <v>1500000</v>
      </c>
      <c r="E17" s="40">
        <f>E15+E16</f>
        <v>1002000</v>
      </c>
      <c r="F17" s="40">
        <f>F15+F16</f>
        <v>622000</v>
      </c>
      <c r="G17" s="40">
        <f>G15+G16</f>
        <v>251350.18</v>
      </c>
      <c r="H17" s="40">
        <f t="shared" si="0"/>
        <v>16.756678666666666</v>
      </c>
      <c r="I17" s="40">
        <f>I15+I16</f>
        <v>372461.07</v>
      </c>
      <c r="J17" s="138" t="s">
        <v>9</v>
      </c>
      <c r="K17" s="105"/>
    </row>
    <row r="18" spans="2:10" s="91" customFormat="1" ht="16.5" customHeight="1">
      <c r="B18" s="151" t="s">
        <v>75</v>
      </c>
      <c r="C18" s="152" t="s">
        <v>119</v>
      </c>
      <c r="D18" s="26">
        <v>900000</v>
      </c>
      <c r="E18" s="26">
        <v>698745.49</v>
      </c>
      <c r="F18" s="24">
        <v>400000</v>
      </c>
      <c r="G18" s="24">
        <v>316113.09</v>
      </c>
      <c r="H18" s="42">
        <f t="shared" si="0"/>
        <v>35.12367666666667</v>
      </c>
      <c r="I18" s="26">
        <v>84400.91</v>
      </c>
      <c r="J18" s="138" t="s">
        <v>9</v>
      </c>
    </row>
    <row r="19" spans="2:10" s="91" customFormat="1" ht="16.5" customHeight="1">
      <c r="B19" s="151" t="s">
        <v>86</v>
      </c>
      <c r="C19" s="152" t="s">
        <v>149</v>
      </c>
      <c r="D19" s="26">
        <v>5500000</v>
      </c>
      <c r="E19" s="26">
        <v>1349875</v>
      </c>
      <c r="F19" s="24">
        <v>540000</v>
      </c>
      <c r="G19" s="24">
        <v>358361.84</v>
      </c>
      <c r="H19" s="42">
        <f t="shared" si="0"/>
        <v>6.515669818181818</v>
      </c>
      <c r="I19" s="26">
        <v>182042.01</v>
      </c>
      <c r="J19" s="138" t="s">
        <v>9</v>
      </c>
    </row>
    <row r="20" spans="2:10" s="91" customFormat="1" ht="16.5" customHeight="1">
      <c r="B20" s="151" t="s">
        <v>85</v>
      </c>
      <c r="C20" s="152" t="s">
        <v>150</v>
      </c>
      <c r="D20" s="26">
        <v>1000000</v>
      </c>
      <c r="E20" s="26">
        <v>649998</v>
      </c>
      <c r="F20" s="24">
        <v>530000</v>
      </c>
      <c r="G20" s="24">
        <v>340218.47</v>
      </c>
      <c r="H20" s="42">
        <f t="shared" si="0"/>
        <v>34.021847</v>
      </c>
      <c r="I20" s="26">
        <v>189836.28</v>
      </c>
      <c r="J20" s="138" t="s">
        <v>9</v>
      </c>
    </row>
    <row r="21" spans="2:10" s="50" customFormat="1" ht="24.75" customHeight="1">
      <c r="B21" s="103" t="s">
        <v>76</v>
      </c>
      <c r="C21" s="104" t="s">
        <v>151</v>
      </c>
      <c r="D21" s="40">
        <v>6500000</v>
      </c>
      <c r="E21" s="40">
        <f>E19+E20</f>
        <v>1999873</v>
      </c>
      <c r="F21" s="39">
        <f>F19+F20</f>
        <v>1070000</v>
      </c>
      <c r="G21" s="39">
        <f>G19+G20</f>
        <v>698580.31</v>
      </c>
      <c r="H21" s="39">
        <f t="shared" si="0"/>
        <v>10.747389384615385</v>
      </c>
      <c r="I21" s="40">
        <f>I19+I20</f>
        <v>371878.29000000004</v>
      </c>
      <c r="J21" s="138" t="s">
        <v>9</v>
      </c>
    </row>
    <row r="22" spans="2:10" s="86" customFormat="1" ht="30" customHeight="1">
      <c r="B22" s="151" t="s">
        <v>197</v>
      </c>
      <c r="C22" s="222" t="s">
        <v>152</v>
      </c>
      <c r="D22" s="24">
        <v>1600000</v>
      </c>
      <c r="E22" s="24">
        <v>0</v>
      </c>
      <c r="F22" s="24">
        <v>0</v>
      </c>
      <c r="G22" s="24">
        <v>0</v>
      </c>
      <c r="H22" s="42">
        <v>0</v>
      </c>
      <c r="I22" s="24">
        <v>0</v>
      </c>
      <c r="J22" s="138" t="s">
        <v>89</v>
      </c>
    </row>
    <row r="23" spans="2:10" s="86" customFormat="1" ht="24.75" customHeight="1">
      <c r="B23" s="151" t="s">
        <v>87</v>
      </c>
      <c r="C23" s="12" t="s">
        <v>153</v>
      </c>
      <c r="D23" s="24">
        <v>2700000</v>
      </c>
      <c r="E23" s="24">
        <v>0</v>
      </c>
      <c r="F23" s="24">
        <v>0</v>
      </c>
      <c r="G23" s="24">
        <v>0</v>
      </c>
      <c r="H23" s="42">
        <v>0</v>
      </c>
      <c r="I23" s="24">
        <v>0</v>
      </c>
      <c r="J23" s="138" t="s">
        <v>89</v>
      </c>
    </row>
    <row r="24" spans="2:10" s="86" customFormat="1" ht="37.5" customHeight="1">
      <c r="B24" s="151" t="s">
        <v>88</v>
      </c>
      <c r="C24" s="153" t="s">
        <v>155</v>
      </c>
      <c r="D24" s="24">
        <v>2000000</v>
      </c>
      <c r="E24" s="24">
        <v>0</v>
      </c>
      <c r="F24" s="24">
        <v>0</v>
      </c>
      <c r="G24" s="24">
        <v>0</v>
      </c>
      <c r="H24" s="42">
        <v>0</v>
      </c>
      <c r="I24" s="24">
        <v>0</v>
      </c>
      <c r="J24" s="138" t="s">
        <v>9</v>
      </c>
    </row>
    <row r="25" spans="2:10" s="50" customFormat="1" ht="24.75" customHeight="1">
      <c r="B25" s="103" t="s">
        <v>186</v>
      </c>
      <c r="C25" s="104" t="s">
        <v>154</v>
      </c>
      <c r="D25" s="40">
        <f>D22+D23+D24</f>
        <v>6300000</v>
      </c>
      <c r="E25" s="40">
        <f>E22+E23+E24</f>
        <v>0</v>
      </c>
      <c r="F25" s="40">
        <f>F22+F23+F24</f>
        <v>0</v>
      </c>
      <c r="G25" s="40">
        <f>G22+G23+G24</f>
        <v>0</v>
      </c>
      <c r="H25" s="39">
        <f t="shared" si="0"/>
        <v>0</v>
      </c>
      <c r="I25" s="40">
        <f>I22+I23+I24</f>
        <v>0</v>
      </c>
      <c r="J25" s="132"/>
    </row>
    <row r="26" spans="2:10" s="91" customFormat="1" ht="31.5" customHeight="1">
      <c r="B26" s="151" t="s">
        <v>77</v>
      </c>
      <c r="C26" s="152" t="s">
        <v>156</v>
      </c>
      <c r="D26" s="26">
        <v>500000</v>
      </c>
      <c r="E26" s="26">
        <v>433215.7</v>
      </c>
      <c r="F26" s="24">
        <v>201300</v>
      </c>
      <c r="G26" s="24">
        <v>184311.75</v>
      </c>
      <c r="H26" s="42">
        <f t="shared" si="0"/>
        <v>36.86235</v>
      </c>
      <c r="I26" s="26">
        <v>17085.01</v>
      </c>
      <c r="J26" s="138" t="s">
        <v>9</v>
      </c>
    </row>
    <row r="27" spans="2:10" s="122" customFormat="1" ht="15.75" customHeight="1" thickBot="1">
      <c r="B27" s="241" t="s">
        <v>185</v>
      </c>
      <c r="C27" s="241"/>
      <c r="D27" s="83">
        <f>D9+D12+D13+D14+D17+D18+D21+D25+D26</f>
        <v>28000000</v>
      </c>
      <c r="E27" s="83">
        <f>E9+E12+E13+E14+E17+E18+E21+E25+E26</f>
        <v>4884384.19</v>
      </c>
      <c r="F27" s="83">
        <f>F9+F12+F13+F14+F17+F18+F21+F25+F26</f>
        <v>2608300</v>
      </c>
      <c r="G27" s="83">
        <f>G9+G12+G13+G14+G17+G18+G21+G25+G26</f>
        <v>1738627.9400000002</v>
      </c>
      <c r="H27" s="78">
        <f t="shared" si="0"/>
        <v>6.209385500000001</v>
      </c>
      <c r="I27" s="78">
        <f>I9+I12+I13+I14+I17+I18+I21+I25+I26</f>
        <v>872894.68</v>
      </c>
      <c r="J27" s="138" t="s">
        <v>9</v>
      </c>
    </row>
    <row r="28" spans="2:10" s="91" customFormat="1" ht="39.75" customHeight="1" thickTop="1">
      <c r="B28" s="154" t="s">
        <v>90</v>
      </c>
      <c r="C28" s="60" t="s">
        <v>157</v>
      </c>
      <c r="D28" s="61">
        <v>1550000</v>
      </c>
      <c r="E28" s="61">
        <v>2500</v>
      </c>
      <c r="F28" s="61">
        <v>2600</v>
      </c>
      <c r="G28" s="61">
        <v>1627.51</v>
      </c>
      <c r="H28" s="62">
        <v>0</v>
      </c>
      <c r="I28" s="62">
        <v>930.29</v>
      </c>
      <c r="J28" s="138" t="s">
        <v>9</v>
      </c>
    </row>
    <row r="29" spans="2:10" s="91" customFormat="1" ht="15.75" customHeight="1">
      <c r="B29" s="155" t="s">
        <v>91</v>
      </c>
      <c r="C29" s="156" t="s">
        <v>158</v>
      </c>
      <c r="D29" s="43">
        <v>400000</v>
      </c>
      <c r="E29" s="43">
        <v>0</v>
      </c>
      <c r="F29" s="43">
        <v>0</v>
      </c>
      <c r="G29" s="43">
        <v>0</v>
      </c>
      <c r="H29" s="42">
        <v>0</v>
      </c>
      <c r="I29" s="42">
        <v>0</v>
      </c>
      <c r="J29" s="138" t="s">
        <v>9</v>
      </c>
    </row>
    <row r="30" spans="2:10" s="91" customFormat="1" ht="15.75" customHeight="1">
      <c r="B30" s="155" t="s">
        <v>92</v>
      </c>
      <c r="C30" s="156" t="s">
        <v>40</v>
      </c>
      <c r="D30" s="43">
        <v>50000</v>
      </c>
      <c r="E30" s="43">
        <v>0</v>
      </c>
      <c r="F30" s="43">
        <v>0</v>
      </c>
      <c r="G30" s="43">
        <v>0</v>
      </c>
      <c r="H30" s="42">
        <v>0</v>
      </c>
      <c r="I30" s="42">
        <v>0</v>
      </c>
      <c r="J30" s="138" t="s">
        <v>9</v>
      </c>
    </row>
    <row r="31" spans="2:10" s="50" customFormat="1" ht="18" customHeight="1">
      <c r="B31" s="107" t="s">
        <v>68</v>
      </c>
      <c r="C31" s="108" t="s">
        <v>159</v>
      </c>
      <c r="D31" s="109">
        <f>D28+D29+D30</f>
        <v>2000000</v>
      </c>
      <c r="E31" s="109">
        <f>E28+E29+E30</f>
        <v>2500</v>
      </c>
      <c r="F31" s="109">
        <f>F28+F29+F30</f>
        <v>2600</v>
      </c>
      <c r="G31" s="109">
        <f>G28+G29+G30</f>
        <v>1627.51</v>
      </c>
      <c r="H31" s="110">
        <f t="shared" si="0"/>
        <v>0.0813755</v>
      </c>
      <c r="I31" s="109">
        <f>I28+I29+I30</f>
        <v>930.29</v>
      </c>
      <c r="J31" s="138" t="s">
        <v>9</v>
      </c>
    </row>
    <row r="32" spans="2:10" ht="52.5" customHeight="1">
      <c r="B32" s="75" t="s">
        <v>41</v>
      </c>
      <c r="C32" s="66" t="s">
        <v>160</v>
      </c>
      <c r="D32" s="64">
        <v>143861</v>
      </c>
      <c r="E32" s="67" t="s">
        <v>45</v>
      </c>
      <c r="F32" s="68" t="s">
        <v>45</v>
      </c>
      <c r="G32" s="69" t="s">
        <v>45</v>
      </c>
      <c r="H32" s="69" t="s">
        <v>45</v>
      </c>
      <c r="I32" s="70" t="s">
        <v>45</v>
      </c>
      <c r="J32" s="138" t="s">
        <v>79</v>
      </c>
    </row>
    <row r="33" spans="2:10" s="86" customFormat="1" ht="67.5" customHeight="1" thickBot="1">
      <c r="B33" s="120" t="s">
        <v>194</v>
      </c>
      <c r="C33" s="150" t="s">
        <v>161</v>
      </c>
      <c r="D33" s="63">
        <v>900000</v>
      </c>
      <c r="E33" s="63">
        <v>90000</v>
      </c>
      <c r="F33" s="63">
        <v>40000</v>
      </c>
      <c r="G33" s="63">
        <v>24407.81</v>
      </c>
      <c r="H33" s="63">
        <f>SUM(G33/D33)</f>
        <v>0.027119788888888892</v>
      </c>
      <c r="I33" s="63">
        <v>16229.15</v>
      </c>
      <c r="J33" s="138" t="s">
        <v>35</v>
      </c>
    </row>
    <row r="34" spans="2:10" s="91" customFormat="1" ht="28.5" customHeight="1" thickTop="1">
      <c r="B34" s="157" t="s">
        <v>192</v>
      </c>
      <c r="C34" s="220" t="s">
        <v>162</v>
      </c>
      <c r="D34" s="221">
        <v>2000000</v>
      </c>
      <c r="E34" s="221">
        <v>2002500</v>
      </c>
      <c r="F34" s="65">
        <v>720000</v>
      </c>
      <c r="G34" s="65">
        <v>1758.59</v>
      </c>
      <c r="H34" s="65">
        <f aca="true" t="shared" si="1" ref="H34:H44">SUM(G34/D34)</f>
        <v>0.000879295</v>
      </c>
      <c r="I34" s="65">
        <v>718202.21</v>
      </c>
      <c r="J34" s="138" t="s">
        <v>9</v>
      </c>
    </row>
    <row r="35" spans="2:10" s="91" customFormat="1" ht="54" customHeight="1">
      <c r="B35" s="55" t="s">
        <v>93</v>
      </c>
      <c r="C35" s="152" t="s">
        <v>163</v>
      </c>
      <c r="D35" s="26">
        <v>1500000</v>
      </c>
      <c r="E35" s="26">
        <v>0</v>
      </c>
      <c r="F35" s="24">
        <v>0</v>
      </c>
      <c r="G35" s="24">
        <v>0</v>
      </c>
      <c r="H35" s="24">
        <f t="shared" si="1"/>
        <v>0</v>
      </c>
      <c r="I35" s="24">
        <v>0</v>
      </c>
      <c r="J35" s="138" t="s">
        <v>9</v>
      </c>
    </row>
    <row r="36" spans="2:10" s="91" customFormat="1" ht="18.75" customHeight="1">
      <c r="B36" s="55" t="s">
        <v>94</v>
      </c>
      <c r="C36" s="152" t="s">
        <v>158</v>
      </c>
      <c r="D36" s="26">
        <v>500000</v>
      </c>
      <c r="E36" s="26">
        <v>0</v>
      </c>
      <c r="F36" s="24">
        <v>0</v>
      </c>
      <c r="G36" s="24">
        <v>0</v>
      </c>
      <c r="H36" s="24">
        <f t="shared" si="1"/>
        <v>0</v>
      </c>
      <c r="I36" s="24">
        <v>0</v>
      </c>
      <c r="J36" s="138" t="s">
        <v>9</v>
      </c>
    </row>
    <row r="37" spans="2:10" s="50" customFormat="1" ht="18.75" customHeight="1" thickBot="1">
      <c r="B37" s="99" t="s">
        <v>171</v>
      </c>
      <c r="C37" s="111" t="s">
        <v>141</v>
      </c>
      <c r="D37" s="78">
        <f>D34+D35+D36</f>
        <v>4000000</v>
      </c>
      <c r="E37" s="78">
        <f>E34+E35+E36</f>
        <v>2002500</v>
      </c>
      <c r="F37" s="78">
        <f>F34+F35+F36</f>
        <v>720000</v>
      </c>
      <c r="G37" s="78">
        <f>G34+G35+G36</f>
        <v>1758.59</v>
      </c>
      <c r="H37" s="78">
        <f t="shared" si="1"/>
        <v>0.0004396475</v>
      </c>
      <c r="I37" s="112">
        <f>I34+I35+I36</f>
        <v>718202.21</v>
      </c>
      <c r="J37" s="132" t="s">
        <v>9</v>
      </c>
    </row>
    <row r="38" spans="2:10" s="91" customFormat="1" ht="27" customHeight="1" thickTop="1">
      <c r="B38" s="157" t="s">
        <v>95</v>
      </c>
      <c r="C38" s="13" t="s">
        <v>164</v>
      </c>
      <c r="D38" s="65">
        <v>2000000</v>
      </c>
      <c r="E38" s="65">
        <v>0</v>
      </c>
      <c r="F38" s="65">
        <v>0</v>
      </c>
      <c r="G38" s="65">
        <v>0</v>
      </c>
      <c r="H38" s="65">
        <f t="shared" si="1"/>
        <v>0</v>
      </c>
      <c r="I38" s="72">
        <v>0</v>
      </c>
      <c r="J38" s="138" t="s">
        <v>9</v>
      </c>
    </row>
    <row r="39" spans="2:10" s="91" customFormat="1" ht="27" customHeight="1">
      <c r="B39" s="55" t="s">
        <v>43</v>
      </c>
      <c r="C39" s="12" t="s">
        <v>165</v>
      </c>
      <c r="D39" s="24">
        <v>2000000</v>
      </c>
      <c r="E39" s="24">
        <v>0</v>
      </c>
      <c r="F39" s="24">
        <v>0</v>
      </c>
      <c r="G39" s="24">
        <v>0</v>
      </c>
      <c r="H39" s="24">
        <f t="shared" si="1"/>
        <v>0</v>
      </c>
      <c r="I39" s="158">
        <v>0</v>
      </c>
      <c r="J39" s="138" t="s">
        <v>9</v>
      </c>
    </row>
    <row r="40" spans="2:10" s="50" customFormat="1" ht="26.25" customHeight="1" thickBot="1">
      <c r="B40" s="99" t="s">
        <v>42</v>
      </c>
      <c r="C40" s="111" t="s">
        <v>166</v>
      </c>
      <c r="D40" s="78">
        <f>D38+D39</f>
        <v>4000000</v>
      </c>
      <c r="E40" s="78">
        <f>E38+E39</f>
        <v>0</v>
      </c>
      <c r="F40" s="78">
        <f>F38+F39</f>
        <v>0</v>
      </c>
      <c r="G40" s="78">
        <f>G38+G39</f>
        <v>0</v>
      </c>
      <c r="H40" s="78">
        <f t="shared" si="1"/>
        <v>0</v>
      </c>
      <c r="I40" s="112">
        <f>I38+I39</f>
        <v>0</v>
      </c>
      <c r="J40" s="138" t="s">
        <v>9</v>
      </c>
    </row>
    <row r="41" spans="2:10" s="91" customFormat="1" ht="53.25" customHeight="1" thickTop="1">
      <c r="B41" s="157" t="s">
        <v>96</v>
      </c>
      <c r="C41" s="13" t="s">
        <v>167</v>
      </c>
      <c r="D41" s="65">
        <v>1900000</v>
      </c>
      <c r="E41" s="65">
        <v>3620</v>
      </c>
      <c r="F41" s="65">
        <v>5000</v>
      </c>
      <c r="G41" s="65">
        <v>3537.61</v>
      </c>
      <c r="H41" s="65">
        <f t="shared" si="1"/>
        <v>0.0018619</v>
      </c>
      <c r="I41" s="72">
        <v>505.19</v>
      </c>
      <c r="J41" s="138" t="s">
        <v>9</v>
      </c>
    </row>
    <row r="42" spans="2:10" s="91" customFormat="1" ht="19.5" customHeight="1">
      <c r="B42" s="55" t="s">
        <v>97</v>
      </c>
      <c r="C42" s="12" t="s">
        <v>168</v>
      </c>
      <c r="D42" s="24">
        <v>1800000</v>
      </c>
      <c r="E42" s="24">
        <v>1100</v>
      </c>
      <c r="F42" s="24">
        <v>0</v>
      </c>
      <c r="G42" s="24">
        <v>917.16</v>
      </c>
      <c r="H42" s="24">
        <f t="shared" si="1"/>
        <v>0.0005095333333333333</v>
      </c>
      <c r="I42" s="158">
        <v>0</v>
      </c>
      <c r="J42" s="138" t="s">
        <v>9</v>
      </c>
    </row>
    <row r="43" spans="2:10" s="91" customFormat="1" ht="53.25" customHeight="1">
      <c r="B43" s="55" t="s">
        <v>98</v>
      </c>
      <c r="C43" s="12" t="s">
        <v>169</v>
      </c>
      <c r="D43" s="24">
        <v>1650000</v>
      </c>
      <c r="E43" s="24">
        <v>0</v>
      </c>
      <c r="F43" s="24">
        <v>0</v>
      </c>
      <c r="G43" s="24">
        <v>0</v>
      </c>
      <c r="H43" s="24">
        <f t="shared" si="1"/>
        <v>0</v>
      </c>
      <c r="I43" s="158">
        <v>0</v>
      </c>
      <c r="J43" s="138" t="s">
        <v>9</v>
      </c>
    </row>
    <row r="44" spans="2:10" s="91" customFormat="1" ht="21" customHeight="1">
      <c r="B44" s="55" t="s">
        <v>99</v>
      </c>
      <c r="C44" s="12" t="s">
        <v>158</v>
      </c>
      <c r="D44" s="24">
        <v>650000</v>
      </c>
      <c r="E44" s="24">
        <v>0</v>
      </c>
      <c r="F44" s="24">
        <v>0</v>
      </c>
      <c r="G44" s="24">
        <v>0</v>
      </c>
      <c r="H44" s="24">
        <f t="shared" si="1"/>
        <v>0</v>
      </c>
      <c r="I44" s="158">
        <v>0</v>
      </c>
      <c r="J44" s="138" t="s">
        <v>9</v>
      </c>
    </row>
    <row r="45" spans="2:10" s="122" customFormat="1" ht="17.25" customHeight="1" thickBot="1">
      <c r="B45" s="128" t="s">
        <v>69</v>
      </c>
      <c r="C45" s="111" t="s">
        <v>132</v>
      </c>
      <c r="D45" s="78">
        <f>D41+D42+D43+D44</f>
        <v>6000000</v>
      </c>
      <c r="E45" s="78">
        <f>E41+E42+E43+E44</f>
        <v>4720</v>
      </c>
      <c r="F45" s="78">
        <f>F41+F42+F43+F44</f>
        <v>5000</v>
      </c>
      <c r="G45" s="78">
        <f>G41+G42+G43+G44</f>
        <v>4454.77</v>
      </c>
      <c r="H45" s="78">
        <v>0</v>
      </c>
      <c r="I45" s="78">
        <f>I41+I42+I43+I44</f>
        <v>505.19</v>
      </c>
      <c r="J45" s="162" t="s">
        <v>9</v>
      </c>
    </row>
    <row r="46" spans="2:10" ht="13.5" hidden="1" thickTop="1">
      <c r="B46" s="76"/>
      <c r="C46" s="16"/>
      <c r="D46" s="71"/>
      <c r="E46" s="71"/>
      <c r="F46" s="73"/>
      <c r="G46" s="72"/>
      <c r="H46" s="72"/>
      <c r="I46" s="72"/>
      <c r="J46" s="132"/>
    </row>
    <row r="47" spans="2:10" ht="91.5" customHeight="1" thickBot="1" thickTop="1">
      <c r="B47" s="159" t="s">
        <v>44</v>
      </c>
      <c r="C47" s="160" t="s">
        <v>170</v>
      </c>
      <c r="D47" s="161">
        <v>7347218</v>
      </c>
      <c r="E47" s="68" t="s">
        <v>45</v>
      </c>
      <c r="F47" s="68" t="s">
        <v>45</v>
      </c>
      <c r="G47" s="68" t="s">
        <v>45</v>
      </c>
      <c r="H47" s="68" t="s">
        <v>45</v>
      </c>
      <c r="I47" s="68" t="s">
        <v>45</v>
      </c>
      <c r="J47" s="162" t="s">
        <v>79</v>
      </c>
    </row>
    <row r="48" spans="2:10" s="8" customFormat="1" ht="15.75" customHeight="1" thickBot="1">
      <c r="B48" s="130" t="s">
        <v>133</v>
      </c>
      <c r="C48" s="131"/>
      <c r="D48" s="131">
        <f>SUM(D8+D27+D31+D32+D33+D37+D40+D45+D47)</f>
        <v>58818979</v>
      </c>
      <c r="E48" s="131">
        <f>SUM(E27+E31+E33+E37+E40+E45)</f>
        <v>6984104.19</v>
      </c>
      <c r="F48" s="131">
        <f>SUM(F45+F40+F37+F33+F31+F27)</f>
        <v>3375900</v>
      </c>
      <c r="G48" s="131">
        <f>SUM(G45+G40+G37+G33+G31+G27)</f>
        <v>1770876.62</v>
      </c>
      <c r="H48" s="131">
        <f>G48/D48*100</f>
        <v>3.0107231545110635</v>
      </c>
      <c r="I48" s="131">
        <f>SUM(I27+I31+I33+I37+I40+I45)</f>
        <v>1608761.52</v>
      </c>
      <c r="J48" s="131"/>
    </row>
    <row r="49" spans="2:10" ht="15" hidden="1">
      <c r="B49" s="56"/>
      <c r="C49" s="60"/>
      <c r="D49" s="61"/>
      <c r="E49" s="61"/>
      <c r="F49" s="62"/>
      <c r="G49" s="62"/>
      <c r="H49" s="62"/>
      <c r="I49" s="74"/>
      <c r="J49" s="56"/>
    </row>
    <row r="50" spans="2:10" ht="12.75" hidden="1">
      <c r="B50" s="5"/>
      <c r="C50" s="14"/>
      <c r="D50" s="37"/>
      <c r="E50" s="37"/>
      <c r="F50" s="27"/>
      <c r="G50" s="27"/>
      <c r="H50" s="27"/>
      <c r="I50" s="37">
        <v>8768.37</v>
      </c>
      <c r="J50" s="5" t="s">
        <v>50</v>
      </c>
    </row>
    <row r="51" spans="2:10" ht="12.75" hidden="1">
      <c r="B51" s="4"/>
      <c r="C51" s="3"/>
      <c r="D51" s="26"/>
      <c r="E51" s="26"/>
      <c r="F51" s="24"/>
      <c r="G51" s="24"/>
      <c r="H51" s="24"/>
      <c r="I51" s="37"/>
      <c r="J51" s="4"/>
    </row>
    <row r="52" spans="2:10" ht="12.75" hidden="1">
      <c r="B52" s="4"/>
      <c r="C52" s="3"/>
      <c r="D52" s="31"/>
      <c r="E52" s="31"/>
      <c r="F52" s="24"/>
      <c r="G52" s="17"/>
      <c r="H52" s="24"/>
      <c r="I52" s="31">
        <v>7439.55</v>
      </c>
      <c r="J52" s="4" t="s">
        <v>9</v>
      </c>
    </row>
    <row r="53" spans="2:10" ht="12.75" hidden="1">
      <c r="B53" s="4"/>
      <c r="C53" s="3"/>
      <c r="D53" s="31"/>
      <c r="E53" s="23"/>
      <c r="F53" s="23"/>
      <c r="G53" s="24"/>
      <c r="H53" s="24"/>
      <c r="I53" s="31">
        <v>198488.9</v>
      </c>
      <c r="J53" s="4" t="s">
        <v>13</v>
      </c>
    </row>
    <row r="54" spans="2:10" ht="12.75" hidden="1">
      <c r="B54" s="226"/>
      <c r="C54" s="226"/>
      <c r="D54" s="39"/>
      <c r="E54" s="39"/>
      <c r="F54" s="39"/>
      <c r="G54" s="39"/>
      <c r="H54" s="39"/>
      <c r="I54" s="40">
        <f>SUBTOTAL(9,I52:I53)</f>
        <v>205928.44999999998</v>
      </c>
      <c r="J54" s="5"/>
    </row>
    <row r="55" spans="2:10" ht="12.75" hidden="1">
      <c r="B55" s="4"/>
      <c r="C55" s="41"/>
      <c r="D55" s="26"/>
      <c r="E55" s="26"/>
      <c r="F55" s="42"/>
      <c r="G55" s="42"/>
      <c r="H55" s="42"/>
      <c r="I55" s="43"/>
      <c r="J55" s="4"/>
    </row>
    <row r="56" spans="2:10" ht="12.75" hidden="1">
      <c r="B56" s="5"/>
      <c r="C56" s="14"/>
      <c r="D56" s="37"/>
      <c r="E56" s="37"/>
      <c r="F56" s="27"/>
      <c r="G56" s="27"/>
      <c r="H56" s="27"/>
      <c r="I56" s="18">
        <v>36473.01</v>
      </c>
      <c r="J56" s="5" t="s">
        <v>9</v>
      </c>
    </row>
    <row r="57" spans="2:10" ht="15.75" hidden="1">
      <c r="B57" s="227"/>
      <c r="C57" s="240"/>
      <c r="D57" s="44"/>
      <c r="E57" s="44"/>
      <c r="F57" s="44"/>
      <c r="G57" s="44"/>
      <c r="H57" s="45"/>
      <c r="I57" s="44">
        <f>I48+I50+I54+I56</f>
        <v>1859931.35</v>
      </c>
      <c r="J57" s="4"/>
    </row>
    <row r="60" ht="12.75">
      <c r="B60" t="s">
        <v>193</v>
      </c>
    </row>
    <row r="61" ht="12.75">
      <c r="B61" t="s">
        <v>196</v>
      </c>
    </row>
    <row r="67" ht="12.75">
      <c r="F67" s="30"/>
    </row>
  </sheetData>
  <mergeCells count="9">
    <mergeCell ref="B54:C54"/>
    <mergeCell ref="B57:C57"/>
    <mergeCell ref="B2:J2"/>
    <mergeCell ref="J6:J7"/>
    <mergeCell ref="B4:J4"/>
    <mergeCell ref="B27:C27"/>
    <mergeCell ref="I6:I7"/>
    <mergeCell ref="B6:C6"/>
    <mergeCell ref="G6:H6"/>
  </mergeCells>
  <printOptions/>
  <pageMargins left="0.7480314960629921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&amp;LMinistry of Finance of SR
National Fund
PHARE&amp;RPríloha č.3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User</cp:lastModifiedBy>
  <cp:lastPrinted>2002-06-14T11:46:26Z</cp:lastPrinted>
  <dcterms:created xsi:type="dcterms:W3CDTF">2000-07-19T10:21:49Z</dcterms:created>
  <dcterms:modified xsi:type="dcterms:W3CDTF">2002-06-28T12:28:02Z</dcterms:modified>
  <cp:category/>
  <cp:version/>
  <cp:contentType/>
  <cp:contentStatus/>
</cp:coreProperties>
</file>