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2270" tabRatio="598" activeTab="1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Print_Area" localSheetId="0">'1'!$A$1:$J$50</definedName>
    <definedName name="_xlnm.Print_Area" localSheetId="9">'10'!$A$2:$F$44</definedName>
    <definedName name="_xlnm.Print_Area" localSheetId="15">'16'!$A$1:$AB$53</definedName>
    <definedName name="_xlnm.Print_Area" localSheetId="16">'17'!$A$1:$X$49</definedName>
    <definedName name="_xlnm.Print_Area" localSheetId="1">'2'!$A$1:$G$52</definedName>
    <definedName name="_xlnm.Print_Area" localSheetId="2">'3'!$A$1:$J$39</definedName>
  </definedNames>
  <calcPr fullCalcOnLoad="1"/>
</workbook>
</file>

<file path=xl/comments1.xml><?xml version="1.0" encoding="utf-8"?>
<comments xmlns="http://schemas.openxmlformats.org/spreadsheetml/2006/main">
  <authors>
    <author>aibek_i</author>
  </authors>
  <commentList>
    <comment ref="A6" authorId="0">
      <text>
        <r>
          <rPr>
            <b/>
            <sz val="8"/>
            <rFont val="Tahoma"/>
            <family val="0"/>
          </rPr>
          <t>aibek_i: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<sst xmlns="http://schemas.openxmlformats.org/spreadsheetml/2006/main" count="741" uniqueCount="335">
  <si>
    <t>Ukazovateľ</t>
  </si>
  <si>
    <t>Odvolania</t>
  </si>
  <si>
    <t>V</t>
  </si>
  <si>
    <t>Po</t>
  </si>
  <si>
    <t>A-V</t>
  </si>
  <si>
    <t>Pre</t>
  </si>
  <si>
    <t>Z</t>
  </si>
  <si>
    <t>Z/Po</t>
  </si>
  <si>
    <t>ZK</t>
  </si>
  <si>
    <t>Ne</t>
  </si>
  <si>
    <t>Spolu</t>
  </si>
  <si>
    <t>Úrazový príplatok</t>
  </si>
  <si>
    <t>Jednorazové odškodnenie</t>
  </si>
  <si>
    <t>Jednorazové vyrovanie</t>
  </si>
  <si>
    <t>Náhrada za bolesť</t>
  </si>
  <si>
    <t>Náhrada za sťaženie spol. uplatnenia</t>
  </si>
  <si>
    <t>Náhrada nákladov spojených s liečením</t>
  </si>
  <si>
    <t>Náhrad nákladov spojených s liečením</t>
  </si>
  <si>
    <t>Úrazová renta</t>
  </si>
  <si>
    <t>Uloženie pokuty</t>
  </si>
  <si>
    <t>Celkový súčet</t>
  </si>
  <si>
    <t>Legenda k odvolaniam:</t>
  </si>
  <si>
    <t>Z -       odvolanie zamietnuté v celom rozsahu</t>
  </si>
  <si>
    <t>Z/Po - odvolanie v časti zamietnuté, v časti potvrdené</t>
  </si>
  <si>
    <t>Po -    odvolanie potvrdené v celom rozsahu a pôvodné rozhodnutie bolo zmenené</t>
  </si>
  <si>
    <t>V -      vrátené pobočke na nové prejednanie</t>
  </si>
  <si>
    <t>Pre -   konanie o odvolaní bolo prerušené</t>
  </si>
  <si>
    <t>ZK -    konanie o odvolaní bolo zastavené</t>
  </si>
  <si>
    <t xml:space="preserve">A-V -   vrátené na autoremedúru </t>
  </si>
  <si>
    <t>Ne -    do 31. 12. 2006 nebolo vydané druhostupňové rozhodnutie</t>
  </si>
  <si>
    <t>Pobočka</t>
  </si>
  <si>
    <t>Banská Bystrica</t>
  </si>
  <si>
    <t>Bardejov</t>
  </si>
  <si>
    <t>Bratislava</t>
  </si>
  <si>
    <t>Bratislava-okolie</t>
  </si>
  <si>
    <t>Čadca</t>
  </si>
  <si>
    <t>Dolný Kubín</t>
  </si>
  <si>
    <t>Dunajská Streda</t>
  </si>
  <si>
    <t>Galanta</t>
  </si>
  <si>
    <t>Humenné</t>
  </si>
  <si>
    <t>Komárno</t>
  </si>
  <si>
    <t>Košice</t>
  </si>
  <si>
    <t>Košice-okolie</t>
  </si>
  <si>
    <t>Levice</t>
  </si>
  <si>
    <t>Lučenec</t>
  </si>
  <si>
    <t>Martin</t>
  </si>
  <si>
    <t>Michalovce</t>
  </si>
  <si>
    <t>Nitra</t>
  </si>
  <si>
    <t>Nové Zámky</t>
  </si>
  <si>
    <t>Poprad</t>
  </si>
  <si>
    <t>Považská Bystrica</t>
  </si>
  <si>
    <t>Prešov</t>
  </si>
  <si>
    <t>Prievidza</t>
  </si>
  <si>
    <t>Rimavská Sobota</t>
  </si>
  <si>
    <t>Rožňava</t>
  </si>
  <si>
    <t>Senica</t>
  </si>
  <si>
    <t>Spišská Nová Ves</t>
  </si>
  <si>
    <t>Stará Ľubovňa</t>
  </si>
  <si>
    <t>Topoľčany</t>
  </si>
  <si>
    <t>Trebišov</t>
  </si>
  <si>
    <t>Trenčín</t>
  </si>
  <si>
    <t>Trnava</t>
  </si>
  <si>
    <t>Zvolen</t>
  </si>
  <si>
    <t>Žiar nad Hronom</t>
  </si>
  <si>
    <t>Žilina</t>
  </si>
  <si>
    <t>Ústredie</t>
  </si>
  <si>
    <t>z toho</t>
  </si>
  <si>
    <t>Prehľad výsledkov vnútornej kontroly podľa jednotlivých dávok sociálneho poistenia</t>
  </si>
  <si>
    <t>vykonanej v roku 2006</t>
  </si>
  <si>
    <t>Dávky sociálneho poistenia</t>
  </si>
  <si>
    <t>Počet skontrolovaných dávok</t>
  </si>
  <si>
    <t>Počet zistených nedostatkov</t>
  </si>
  <si>
    <t>Percento chybovosti zo skontrolovaných dávok</t>
  </si>
  <si>
    <t>Suma vyplatených dávok celkom       v Sk</t>
  </si>
  <si>
    <t>Suma skontrolovaných dávok v Sk</t>
  </si>
  <si>
    <t>celkom</t>
  </si>
  <si>
    <t>Nemocenské dávky</t>
  </si>
  <si>
    <t>Úrazové dávky</t>
  </si>
  <si>
    <t xml:space="preserve">Dávka garančného poistenia  </t>
  </si>
  <si>
    <t xml:space="preserve">S P O L U </t>
  </si>
  <si>
    <t>Počet 
skontrolovaných 
zamestnávateľov</t>
  </si>
  <si>
    <t>Počet
 skontrolovaných 
poistencov</t>
  </si>
  <si>
    <t>Vykonané kontroly za obdobie</t>
  </si>
  <si>
    <t xml:space="preserve">Počet vykonaných vonkajších kontrol </t>
  </si>
  <si>
    <t>do 31. 12. 2003</t>
  </si>
  <si>
    <t>od 1. 1. 2004</t>
  </si>
  <si>
    <t>Nemocenské
 poistenie 
a dôchodkové 
zabezpečenie</t>
  </si>
  <si>
    <t>Poistenie 
zodpovednosti 
zamestnávateľa 
za škodu pri 
pracovnom úraze, 
alebo pri chorobe 
z povolania</t>
  </si>
  <si>
    <t>Poistenie 
v nezamestnanosti 
a garančné poistenie</t>
  </si>
  <si>
    <t>sociálne poistenie</t>
  </si>
  <si>
    <t>Liptovský Mikuláš</t>
  </si>
  <si>
    <t>Veľký Ktríš</t>
  </si>
  <si>
    <t>Svidník</t>
  </si>
  <si>
    <t>Vranov nad Topľou</t>
  </si>
  <si>
    <t>S p o l u</t>
  </si>
  <si>
    <t>Legenda:</t>
  </si>
  <si>
    <r>
      <t xml:space="preserve">NP a DZ </t>
    </r>
    <r>
      <rPr>
        <sz val="10"/>
        <rFont val="Arial"/>
        <family val="2"/>
      </rPr>
      <t>- nemocenské poistenie a dôchodkové zabezpečenie</t>
    </r>
  </si>
  <si>
    <r>
      <t>ZPZ</t>
    </r>
    <r>
      <rPr>
        <sz val="10"/>
        <rFont val="Arial"/>
        <family val="2"/>
      </rPr>
      <t xml:space="preserve"> - poistenie zodpovednosti zamestnávateľa za škodu pri pracovnom úraze alebo chorobe z povolania</t>
    </r>
  </si>
  <si>
    <r>
      <t>PvNZ a GP</t>
    </r>
    <r>
      <rPr>
        <sz val="10"/>
        <rFont val="Arial"/>
        <family val="2"/>
      </rPr>
      <t xml:space="preserve"> - poistenie v nezamestnanosti a garančné poistenie</t>
    </r>
  </si>
  <si>
    <t>Poistné na nemocenské poistenie a dôchodkové zabezpečenie</t>
  </si>
  <si>
    <t>Poistné na poistenie zodpovednosti zamestnávateľa za škodu pri pracovnom úraze a pri chorobe          z povolania</t>
  </si>
  <si>
    <t>Príspevok na poistenie   v nezamestnanosti           a príspevok na garančné poistenie</t>
  </si>
  <si>
    <t>Poistné na sociálne poistenie</t>
  </si>
  <si>
    <t>1996 - 2003</t>
  </si>
  <si>
    <t>2002 - 2003</t>
  </si>
  <si>
    <t>1995 - 2003</t>
  </si>
  <si>
    <t>2004 - 2006</t>
  </si>
  <si>
    <t>1995 - 2006</t>
  </si>
  <si>
    <t>Nové Zánky</t>
  </si>
  <si>
    <t>* Údaje sú v Sk</t>
  </si>
  <si>
    <t>Počet vykonaných následných finančných kontrol v roku 2006</t>
  </si>
  <si>
    <t>Pobočky celkom</t>
  </si>
  <si>
    <t>počet zistených nedostatkov</t>
  </si>
  <si>
    <t>počet uložených opatrení</t>
  </si>
  <si>
    <t>počet splnených opatrení</t>
  </si>
  <si>
    <t>počet priebežne plnených opatrení</t>
  </si>
  <si>
    <t>počet nesplnených opatrení</t>
  </si>
  <si>
    <t>Počet skontrolovaných zamestnávateľov a počet skontrolovaných poistencov v pobočkách 
podľa jednotlivých základných fondov v roku 2006</t>
  </si>
  <si>
    <t>Počty</t>
  </si>
  <si>
    <t>Výkonnosť kontrolnej činnosti</t>
  </si>
  <si>
    <t>% hospitalizácií</t>
  </si>
  <si>
    <t>1.</t>
  </si>
  <si>
    <t>2.</t>
  </si>
  <si>
    <t>13.</t>
  </si>
  <si>
    <t>9.</t>
  </si>
  <si>
    <t>3.</t>
  </si>
  <si>
    <t>15.</t>
  </si>
  <si>
    <t>4.</t>
  </si>
  <si>
    <t>5.</t>
  </si>
  <si>
    <t>14.</t>
  </si>
  <si>
    <t>19.</t>
  </si>
  <si>
    <t>6.</t>
  </si>
  <si>
    <t>12.</t>
  </si>
  <si>
    <t>31.</t>
  </si>
  <si>
    <t>7.</t>
  </si>
  <si>
    <t>18.</t>
  </si>
  <si>
    <t>16.</t>
  </si>
  <si>
    <t>8.</t>
  </si>
  <si>
    <t>34.</t>
  </si>
  <si>
    <t>32.</t>
  </si>
  <si>
    <t>10.</t>
  </si>
  <si>
    <t>22.</t>
  </si>
  <si>
    <t>11.</t>
  </si>
  <si>
    <t>17.</t>
  </si>
  <si>
    <t>27.</t>
  </si>
  <si>
    <t>37.</t>
  </si>
  <si>
    <t>28.</t>
  </si>
  <si>
    <t>25.</t>
  </si>
  <si>
    <t>35.</t>
  </si>
  <si>
    <t>29.</t>
  </si>
  <si>
    <t>23.</t>
  </si>
  <si>
    <t>20.</t>
  </si>
  <si>
    <t>26.</t>
  </si>
  <si>
    <t>21.</t>
  </si>
  <si>
    <t>38.</t>
  </si>
  <si>
    <t>36.</t>
  </si>
  <si>
    <t>Veľký Krtíš</t>
  </si>
  <si>
    <t>33.</t>
  </si>
  <si>
    <t>24.</t>
  </si>
  <si>
    <t>Košice - okolie</t>
  </si>
  <si>
    <t>30.</t>
  </si>
  <si>
    <t>Vranov n/Topľou</t>
  </si>
  <si>
    <t>Spolu:</t>
  </si>
  <si>
    <t>Poradové číslo</t>
  </si>
  <si>
    <t>Neukončené</t>
  </si>
  <si>
    <t>Neukon. príp.al. odstúp. inej pob.SP</t>
  </si>
  <si>
    <t>Celkový hmotný postih v Sk</t>
  </si>
  <si>
    <t xml:space="preserve">Výška postihu na zamestnanca kontroly </t>
  </si>
  <si>
    <t>Celkom</t>
  </si>
  <si>
    <t>ONP</t>
  </si>
  <si>
    <t>% z podozr. por. LR</t>
  </si>
  <si>
    <t>počet</t>
  </si>
  <si>
    <t>%</t>
  </si>
  <si>
    <t>SK/ prac.</t>
  </si>
  <si>
    <t>kraj</t>
  </si>
  <si>
    <t>Bratislavský</t>
  </si>
  <si>
    <t>Trnavský</t>
  </si>
  <si>
    <t>Nitriansky</t>
  </si>
  <si>
    <t>Trenčiansky</t>
  </si>
  <si>
    <t>Žilinský</t>
  </si>
  <si>
    <t>Banskobystr.</t>
  </si>
  <si>
    <t>Košický</t>
  </si>
  <si>
    <t>Prešovský</t>
  </si>
  <si>
    <t>Rozhodnutia vydané podľa predpisov účinných do 31.12.2003</t>
  </si>
  <si>
    <t>Nepriznanie nároku na nemocenské</t>
  </si>
  <si>
    <t>po uplynutí podpornej doby</t>
  </si>
  <si>
    <t>Nepriznanie nároku na ošetrovné</t>
  </si>
  <si>
    <t>§ 24 z.č. 54/1956 Zb. v znení z.č. 180/1990 Zb.</t>
  </si>
  <si>
    <t>Nepriznanie nároku na materské</t>
  </si>
  <si>
    <t>Nepriznanie nároku na vyrovnávaciu dávku</t>
  </si>
  <si>
    <t>Zánik nároku na nemocenské</t>
  </si>
  <si>
    <t>uplynutie podpornej doby</t>
  </si>
  <si>
    <t>uznanie invalidity</t>
  </si>
  <si>
    <t>vznik nároku na materské</t>
  </si>
  <si>
    <t>odsúdenie (§ 110 ods. 1)</t>
  </si>
  <si>
    <t>priznanie dôchodku</t>
  </si>
  <si>
    <t>Zánik nároku na ošetrovné</t>
  </si>
  <si>
    <t>Zánik nároku na materské</t>
  </si>
  <si>
    <t>Vylúčenie nároku na výplatu nemocenského</t>
  </si>
  <si>
    <t>Nárok na materské po dobu 22/31 týždňov</t>
  </si>
  <si>
    <t>Obmedzenie sumy nemocenského</t>
  </si>
  <si>
    <t>Povinnosť poberateľa vrátiť nemocenské dávky</t>
  </si>
  <si>
    <t>Povinnosť zamestnávateľa nahradiť neprávom vypl.sumy na nem.dávkach</t>
  </si>
  <si>
    <t>Prerušenie konania</t>
  </si>
  <si>
    <t>Zastavenie konania</t>
  </si>
  <si>
    <t>Autoremedúra</t>
  </si>
  <si>
    <t>Zmeškanie lehoty</t>
  </si>
  <si>
    <t>Predbežné opatrenie</t>
  </si>
  <si>
    <t>Zastavenie výplaty nemocenských dávok</t>
  </si>
  <si>
    <t>Priznanie nároku na nemocenské</t>
  </si>
  <si>
    <t>Priznanie nároku na ošetrovné</t>
  </si>
  <si>
    <t>Priznanie nároku na materské</t>
  </si>
  <si>
    <t>Priznanie nároku na vyrovnávaciu dávku</t>
  </si>
  <si>
    <t>Celkový počet rozhodnutí</t>
  </si>
  <si>
    <t>Počet podaní vybavených bežnou spis. agendou bez vydania rozhodnutia</t>
  </si>
  <si>
    <t>Počet evidovaných spisov za daný čas</t>
  </si>
  <si>
    <t>Počet potvrdených rozhodnutí</t>
  </si>
  <si>
    <t>Počet vydaných rozhodnutí</t>
  </si>
  <si>
    <t>Počet pozmenených rozhodnutí</t>
  </si>
  <si>
    <t>Počet právoplatných rozhodnutí</t>
  </si>
  <si>
    <t>Počet zrušených-vrátených rozhodnutí</t>
  </si>
  <si>
    <t>Počet zrušených rozhodnutí</t>
  </si>
  <si>
    <t>Počet dožiadaní</t>
  </si>
  <si>
    <t>Počet opravných prostriedkov na súd</t>
  </si>
  <si>
    <t>Počet odvolaní na Najvyšší súd SR</t>
  </si>
  <si>
    <t xml:space="preserve">Druh písomností </t>
  </si>
  <si>
    <t>Odvolanie proti</t>
  </si>
  <si>
    <t>nepriznaniu nemocenského</t>
  </si>
  <si>
    <t>nepriznaniu ostatných dávok</t>
  </si>
  <si>
    <t>nepriznaniu nároku na materské</t>
  </si>
  <si>
    <t>nepriznaniu nároku na ošetrovné</t>
  </si>
  <si>
    <t>nepriznaniu nároku na vyrovnávaciu dávku</t>
  </si>
  <si>
    <t>rozhodnutiu o porušení liečebného režimu</t>
  </si>
  <si>
    <t>rozhodnutiu o vrátení preplatku</t>
  </si>
  <si>
    <t>rozhodnutiu o zastavení výplaty</t>
  </si>
  <si>
    <t>rozhodnutiu podľa § 111</t>
  </si>
  <si>
    <t>rozhodnutiu o vrátení preplatku (falš. PN)</t>
  </si>
  <si>
    <t>odňatie nemocenského-uznanie ID</t>
  </si>
  <si>
    <t>zánik nároku na nemocenské-ukon.PO</t>
  </si>
  <si>
    <t>nepriznanie nemocenského po ochr.leh.</t>
  </si>
  <si>
    <t>§ 112 zmeny nároku</t>
  </si>
  <si>
    <t>o uložení pokuty</t>
  </si>
  <si>
    <t>priznaniu nemocenského</t>
  </si>
  <si>
    <t>priznaniu materského</t>
  </si>
  <si>
    <t>priznaniu ošetrovného</t>
  </si>
  <si>
    <t>priznaniu nároku na vyrovnávaciui dávku</t>
  </si>
  <si>
    <t>Liptovský  Mikuláš</t>
  </si>
  <si>
    <t>Vranov n.T.</t>
  </si>
  <si>
    <t>Príloha 1</t>
  </si>
  <si>
    <t>Príloha 2</t>
  </si>
  <si>
    <t>počet vykonaných následných
 finančných kontrol</t>
  </si>
  <si>
    <t xml:space="preserve">počet kontrolných zistení, ktoré 
bolo oznámené </t>
  </si>
  <si>
    <t>orgánom činným v trestnom konaním 
alebo iným orgánom</t>
  </si>
  <si>
    <t>Príloha 3</t>
  </si>
  <si>
    <t>Dávka v nezamestnanosti</t>
  </si>
  <si>
    <t xml:space="preserve">    Počet rozhodnutí vo veciach nemocenských dávok vydaných v pobočkách v roku 2006 podľa zákona o sociálnom poistení podľa krajov</t>
  </si>
  <si>
    <t>Vyhodnotenie plnenia rozpisu rozpočtu výdavkov (nákladov) správneho fondu  poisťovne za rok 2006</t>
  </si>
  <si>
    <t>Príloha 17</t>
  </si>
  <si>
    <t>Druh úrazovej dávky</t>
  </si>
  <si>
    <t>Príloha 18</t>
  </si>
  <si>
    <t xml:space="preserve">Pobočka </t>
  </si>
  <si>
    <t xml:space="preserve">Poradová číslo </t>
  </si>
  <si>
    <t>Výkon nemocenského poistenia pobočiek v roku 2006</t>
  </si>
  <si>
    <t>Príloha 9</t>
  </si>
  <si>
    <t xml:space="preserve">Suma preplatkov  a nedoplatkov v Sk </t>
  </si>
  <si>
    <t>celkový 
počet</t>
  </si>
  <si>
    <t xml:space="preserve">                    LPČ nemocenského poistenia - Prehľad o kontrole posudzovania spôsobilosti na prácu v roku 2006</t>
  </si>
  <si>
    <t>Z toho</t>
  </si>
  <si>
    <t>Rozdiel december 2006 a december 2005</t>
  </si>
  <si>
    <t>Stav k 31.decembru. 2006</t>
  </si>
  <si>
    <t>Stav k 1. januáru. 2006</t>
  </si>
  <si>
    <t>Priem. úväzkov posudkových lekárov</t>
  </si>
  <si>
    <t>Ošetrujúcich lekárov</t>
  </si>
  <si>
    <t>Novohlásených DPN</t>
  </si>
  <si>
    <t>Kontrol</t>
  </si>
  <si>
    <t>Kontrolovaných DPN</t>
  </si>
  <si>
    <t>Uschopnených</t>
  </si>
  <si>
    <t>Posud.</t>
  </si>
  <si>
    <t>Ošetr.</t>
  </si>
  <si>
    <t>Lekármi</t>
  </si>
  <si>
    <t>Ďalej DPN z kontrolovaných</t>
  </si>
  <si>
    <t>S nesúhlasom  posud. lek.</t>
  </si>
  <si>
    <t>Hospitaliz.  pre posudkové účely</t>
  </si>
  <si>
    <t>Konzultovaných</t>
  </si>
  <si>
    <t>Spätne  uznaných DPN    z cudziny</t>
  </si>
  <si>
    <t>Kontrolovaných DPN na 100  nov. DPN</t>
  </si>
  <si>
    <t>Kontrolovaných PN za týždeň        na 1 pos.lek.</t>
  </si>
  <si>
    <t>Poradie</t>
  </si>
  <si>
    <t>Počet  kontrol       za týždeň</t>
  </si>
  <si>
    <t>Kontrol  za týž. na 1  pos. lek.</t>
  </si>
  <si>
    <t>Kontrolovaných pri 1 kontrole</t>
  </si>
  <si>
    <t>Vykonaných kontrol</t>
  </si>
  <si>
    <t>V meste</t>
  </si>
  <si>
    <t>Na vidieku</t>
  </si>
  <si>
    <t>Z toho na podnet</t>
  </si>
  <si>
    <t>Posud-kového lekára</t>
  </si>
  <si>
    <t>Ošetru-júceho lekára</t>
  </si>
  <si>
    <t>Zamestnáva-teľa</t>
  </si>
  <si>
    <t>Inej FO, PO</t>
  </si>
  <si>
    <t xml:space="preserve"> Priemer úväzkov</t>
  </si>
  <si>
    <t>Počet kontrol/ týždeň</t>
  </si>
  <si>
    <t>Ukonč ako PS</t>
  </si>
  <si>
    <t>Ukonč. ako PS  na 1 zam./týždeň</t>
  </si>
  <si>
    <t>Ospra-vedlne-ných</t>
  </si>
  <si>
    <t>Bez hmotného postihu</t>
  </si>
  <si>
    <t>Počet</t>
  </si>
  <si>
    <t>S hmotným postihom</t>
  </si>
  <si>
    <t>Rozhodnutí s výsledkom konania:</t>
  </si>
  <si>
    <t>Vydaných</t>
  </si>
  <si>
    <t>Potvrdené</t>
  </si>
  <si>
    <t>Pozmen.</t>
  </si>
  <si>
    <t>Zrušené</t>
  </si>
  <si>
    <t>Rozhodnutí</t>
  </si>
  <si>
    <t>Rozhodnutia</t>
  </si>
  <si>
    <t>Vrátené
rozhodnutia</t>
  </si>
  <si>
    <t>Opravné 
prostrostriedky</t>
  </si>
  <si>
    <t xml:space="preserve">
Pobočka</t>
  </si>
  <si>
    <t>Počet E formulárov
vystavených útvarom nemocenského poistenia
v roku 2006</t>
  </si>
  <si>
    <t>Preplatky</t>
  </si>
  <si>
    <t>Nedoplatky</t>
  </si>
  <si>
    <t>Príloha 11</t>
  </si>
  <si>
    <t>Príloha 14</t>
  </si>
  <si>
    <t>Príloha 16</t>
  </si>
  <si>
    <t>LPČ nemocenského poistenia - Prehľad o kontrole dodržiavania liečebného režimu a hmotných postihoch pri jeho porušení v roku 2006</t>
  </si>
  <si>
    <t>Výkon kon. dod. lieč. režimu
 na 1 zam.kontroly</t>
  </si>
  <si>
    <t>Podozrení z porušenia 
lieč. Režimu</t>
  </si>
  <si>
    <t>Over. poruš. lieč. režimu a odovzd. na riešenie</t>
  </si>
  <si>
    <t>Dlžné poistné na nemocenské poistenie a dôchodkové zabezpečenie, poistné na poistenie zodpovednosti zamestnávateľa za škodu pri pracovnom úraze a pri chorobe z povolania, príspevok na poistenie v nezamestnanosti, príspevok na garančné poistenie a poistné  na sociálne poistenie zistené pri výkone vonkajšej kontroly u zamestnávateľa v roku 2006</t>
  </si>
  <si>
    <t>Počet
vyplatených ND
v roku 2006</t>
  </si>
  <si>
    <t>Suma
vyplatených ND
v roku 2006</t>
  </si>
  <si>
    <t xml:space="preserve">Počet zamestnancov útvaru nemocenského poistenia
 k 31. decembru 2006 </t>
  </si>
  <si>
    <t>Príloha 10</t>
  </si>
  <si>
    <t>Prehľad o rozhodovacej činnosti ústredia vo veciach nemocenských dávok od 1. januára 2006 do 31. decembra 2006</t>
  </si>
  <si>
    <t>Prehľad odvolaní riešených v roku 2006 podľa druhu úrazovej dávky</t>
  </si>
  <si>
    <t>Výsledok riešenia na odbore nemocenského poistenia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</si>
</sst>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00"/>
    <numFmt numFmtId="165" formatCode="#,##0.00_ ;\-#,##0.00\ "/>
    <numFmt numFmtId="166" formatCode="0.0"/>
    <numFmt numFmtId="167" formatCode="0,000"/>
    <numFmt numFmtId="168" formatCode="0,000,000"/>
    <numFmt numFmtId="169" formatCode="#,##0.00_ ;[Red]\-#,##0.00\ "/>
  </numFmts>
  <fonts count="54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0.5"/>
      <name val="Arial"/>
      <family val="0"/>
    </font>
    <font>
      <sz val="8.5"/>
      <name val="Arial"/>
      <family val="2"/>
    </font>
    <font>
      <b/>
      <sz val="12"/>
      <name val="Arial CE"/>
      <family val="0"/>
    </font>
    <font>
      <sz val="8"/>
      <name val="Arial CE"/>
      <family val="2"/>
    </font>
    <font>
      <b/>
      <sz val="14.75"/>
      <name val="Times New Roman"/>
      <family val="1"/>
    </font>
    <font>
      <b/>
      <sz val="10.5"/>
      <name val="Arial"/>
      <family val="2"/>
    </font>
    <font>
      <b/>
      <sz val="10.5"/>
      <name val="Times New Roman"/>
      <family val="1"/>
    </font>
    <font>
      <b/>
      <sz val="11.75"/>
      <name val="Arial"/>
      <family val="2"/>
    </font>
    <font>
      <sz val="10.5"/>
      <name val="Times New Roman"/>
      <family val="1"/>
    </font>
    <font>
      <b/>
      <i/>
      <sz val="10"/>
      <name val="Times New Roman"/>
      <family val="1"/>
    </font>
    <font>
      <sz val="10"/>
      <color indexed="8"/>
      <name val="MS Sans Serif"/>
      <family val="0"/>
    </font>
    <font>
      <sz val="11"/>
      <name val="Univers (WE)"/>
      <family val="0"/>
    </font>
    <font>
      <sz val="6"/>
      <name val="Arial"/>
      <family val="2"/>
    </font>
    <font>
      <b/>
      <i/>
      <u val="single"/>
      <sz val="24"/>
      <name val="Times New Roman CE"/>
      <family val="1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9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b/>
      <sz val="6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sz val="11"/>
      <name val="Arial CE"/>
      <family val="2"/>
    </font>
    <font>
      <sz val="11"/>
      <color indexed="62"/>
      <name val="Arial CE"/>
      <family val="2"/>
    </font>
    <font>
      <sz val="10"/>
      <color indexed="62"/>
      <name val="Arial CE"/>
      <family val="2"/>
    </font>
    <font>
      <b/>
      <sz val="10"/>
      <color indexed="62"/>
      <name val="Arial CE"/>
      <family val="2"/>
    </font>
    <font>
      <b/>
      <sz val="8.75"/>
      <name val="Arial"/>
      <family val="2"/>
    </font>
    <font>
      <sz val="8.75"/>
      <name val="Arial"/>
      <family val="0"/>
    </font>
    <font>
      <b/>
      <sz val="9.25"/>
      <name val="Arial"/>
      <family val="2"/>
    </font>
    <font>
      <sz val="9.25"/>
      <name val="Arial"/>
      <family val="2"/>
    </font>
    <font>
      <sz val="12"/>
      <name val="Arial"/>
      <family val="0"/>
    </font>
    <font>
      <b/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.5"/>
      <name val="Arial CE"/>
      <family val="0"/>
    </font>
    <font>
      <sz val="8.5"/>
      <name val="Arial CE"/>
      <family val="0"/>
    </font>
    <font>
      <b/>
      <sz val="12"/>
      <name val="Times New Roman"/>
      <family val="1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medium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17" fillId="0" borderId="0">
      <alignment/>
      <protection/>
    </xf>
    <xf numFmtId="3" fontId="1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" fontId="10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11" fillId="0" borderId="0">
      <alignment/>
      <protection/>
    </xf>
    <xf numFmtId="0" fontId="6" fillId="0" borderId="0" applyNumberFormat="0" applyFill="0" applyBorder="0" applyAlignment="0" applyProtection="0"/>
    <xf numFmtId="49" fontId="20" fillId="0" borderId="0">
      <alignment/>
      <protection/>
    </xf>
    <xf numFmtId="0" fontId="21" fillId="0" borderId="0">
      <alignment/>
      <protection/>
    </xf>
  </cellStyleXfs>
  <cellXfs count="675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/>
    </xf>
    <xf numFmtId="10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3" fontId="22" fillId="0" borderId="6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3" fontId="0" fillId="0" borderId="19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 shrinkToFit="1"/>
    </xf>
    <xf numFmtId="3" fontId="0" fillId="0" borderId="23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9" xfId="0" applyNumberFormat="1" applyFont="1" applyBorder="1" applyAlignment="1">
      <alignment horizontal="right" vertical="center"/>
    </xf>
    <xf numFmtId="0" fontId="0" fillId="0" borderId="24" xfId="0" applyBorder="1" applyAlignment="1">
      <alignment shrinkToFit="1"/>
    </xf>
    <xf numFmtId="3" fontId="0" fillId="0" borderId="25" xfId="0" applyNumberFormat="1" applyFont="1" applyBorder="1" applyAlignment="1">
      <alignment horizontal="right" vertical="center"/>
    </xf>
    <xf numFmtId="3" fontId="0" fillId="0" borderId="26" xfId="0" applyNumberFormat="1" applyFon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  <xf numFmtId="0" fontId="0" fillId="0" borderId="27" xfId="0" applyBorder="1" applyAlignment="1">
      <alignment/>
    </xf>
    <xf numFmtId="0" fontId="0" fillId="0" borderId="27" xfId="0" applyBorder="1" applyAlignment="1">
      <alignment shrinkToFit="1"/>
    </xf>
    <xf numFmtId="3" fontId="0" fillId="0" borderId="9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0" fontId="0" fillId="0" borderId="28" xfId="0" applyBorder="1" applyAlignment="1">
      <alignment shrinkToFit="1"/>
    </xf>
    <xf numFmtId="0" fontId="0" fillId="0" borderId="28" xfId="0" applyFont="1" applyBorder="1" applyAlignment="1">
      <alignment/>
    </xf>
    <xf numFmtId="3" fontId="0" fillId="0" borderId="29" xfId="0" applyNumberFormat="1" applyBorder="1" applyAlignment="1">
      <alignment horizontal="right" vertical="center"/>
    </xf>
    <xf numFmtId="3" fontId="0" fillId="0" borderId="30" xfId="0" applyNumberFormat="1" applyBorder="1" applyAlignment="1">
      <alignment horizontal="right" vertical="center"/>
    </xf>
    <xf numFmtId="3" fontId="0" fillId="0" borderId="23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25" xfId="0" applyNumberFormat="1" applyBorder="1" applyAlignment="1">
      <alignment horizontal="right" vertical="center"/>
    </xf>
    <xf numFmtId="0" fontId="0" fillId="0" borderId="32" xfId="0" applyBorder="1" applyAlignment="1">
      <alignment shrinkToFit="1"/>
    </xf>
    <xf numFmtId="3" fontId="0" fillId="0" borderId="1" xfId="0" applyNumberFormat="1" applyBorder="1" applyAlignment="1">
      <alignment horizontal="right"/>
    </xf>
    <xf numFmtId="3" fontId="0" fillId="0" borderId="29" xfId="0" applyNumberFormat="1" applyFont="1" applyBorder="1" applyAlignment="1">
      <alignment horizontal="right" vertical="center"/>
    </xf>
    <xf numFmtId="3" fontId="0" fillId="0" borderId="30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0" fontId="0" fillId="0" borderId="33" xfId="0" applyFill="1" applyBorder="1" applyAlignment="1">
      <alignment shrinkToFit="1"/>
    </xf>
    <xf numFmtId="3" fontId="0" fillId="0" borderId="34" xfId="0" applyNumberFormat="1" applyBorder="1" applyAlignment="1">
      <alignment horizontal="right" vertical="center"/>
    </xf>
    <xf numFmtId="3" fontId="0" fillId="0" borderId="35" xfId="0" applyNumberFormat="1" applyBorder="1" applyAlignment="1">
      <alignment horizontal="right" vertical="center"/>
    </xf>
    <xf numFmtId="3" fontId="0" fillId="0" borderId="36" xfId="0" applyNumberFormat="1" applyBorder="1" applyAlignment="1">
      <alignment horizontal="right" vertical="center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23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9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right" vertical="center"/>
    </xf>
    <xf numFmtId="3" fontId="0" fillId="0" borderId="30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3" fontId="0" fillId="0" borderId="23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 vertical="center"/>
    </xf>
    <xf numFmtId="3" fontId="0" fillId="0" borderId="26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25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25" xfId="20" applyNumberFormat="1" applyFont="1" applyBorder="1" applyAlignment="1">
      <alignment horizontal="right" vertical="center"/>
    </xf>
    <xf numFmtId="3" fontId="0" fillId="0" borderId="26" xfId="20" applyNumberFormat="1" applyFont="1" applyBorder="1" applyAlignment="1">
      <alignment horizontal="right" vertical="center"/>
    </xf>
    <xf numFmtId="3" fontId="0" fillId="0" borderId="21" xfId="20" applyNumberFormat="1" applyFont="1" applyBorder="1" applyAlignment="1">
      <alignment horizontal="right" vertical="center"/>
    </xf>
    <xf numFmtId="3" fontId="0" fillId="0" borderId="39" xfId="0" applyNumberFormat="1" applyFont="1" applyBorder="1" applyAlignment="1">
      <alignment horizontal="center"/>
    </xf>
    <xf numFmtId="3" fontId="0" fillId="0" borderId="40" xfId="0" applyNumberFormat="1" applyFont="1" applyBorder="1" applyAlignment="1">
      <alignment horizontal="right" vertical="center"/>
    </xf>
    <xf numFmtId="3" fontId="0" fillId="0" borderId="41" xfId="0" applyNumberFormat="1" applyFont="1" applyBorder="1" applyAlignment="1">
      <alignment horizontal="right" vertical="center"/>
    </xf>
    <xf numFmtId="3" fontId="0" fillId="0" borderId="42" xfId="0" applyNumberFormat="1" applyFont="1" applyBorder="1" applyAlignment="1">
      <alignment horizontal="right" vertical="center"/>
    </xf>
    <xf numFmtId="0" fontId="0" fillId="0" borderId="43" xfId="0" applyBorder="1" applyAlignment="1">
      <alignment shrinkToFit="1"/>
    </xf>
    <xf numFmtId="0" fontId="0" fillId="0" borderId="44" xfId="0" applyFill="1" applyBorder="1" applyAlignment="1">
      <alignment shrinkToFit="1"/>
    </xf>
    <xf numFmtId="3" fontId="0" fillId="0" borderId="34" xfId="0" applyNumberFormat="1" applyFont="1" applyBorder="1" applyAlignment="1">
      <alignment horizontal="right" vertical="center"/>
    </xf>
    <xf numFmtId="3" fontId="0" fillId="0" borderId="35" xfId="0" applyNumberFormat="1" applyFont="1" applyBorder="1" applyAlignment="1">
      <alignment horizontal="right" vertical="center"/>
    </xf>
    <xf numFmtId="3" fontId="0" fillId="0" borderId="36" xfId="0" applyNumberFormat="1" applyFont="1" applyBorder="1" applyAlignment="1">
      <alignment horizontal="right" vertical="center"/>
    </xf>
    <xf numFmtId="0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7" fillId="0" borderId="45" xfId="0" applyFont="1" applyBorder="1" applyAlignment="1">
      <alignment horizontal="center" vertical="center" shrinkToFit="1"/>
    </xf>
    <xf numFmtId="0" fontId="23" fillId="0" borderId="0" xfId="26">
      <alignment/>
      <protection/>
    </xf>
    <xf numFmtId="0" fontId="23" fillId="0" borderId="0" xfId="26" applyBorder="1">
      <alignment/>
      <protection/>
    </xf>
    <xf numFmtId="2" fontId="27" fillId="2" borderId="46" xfId="26" applyNumberFormat="1" applyFont="1" applyFill="1" applyBorder="1">
      <alignment/>
      <protection/>
    </xf>
    <xf numFmtId="0" fontId="27" fillId="2" borderId="47" xfId="26" applyFont="1" applyFill="1" applyBorder="1">
      <alignment/>
      <protection/>
    </xf>
    <xf numFmtId="3" fontId="27" fillId="2" borderId="46" xfId="26" applyNumberFormat="1" applyFont="1" applyFill="1" applyBorder="1">
      <alignment/>
      <protection/>
    </xf>
    <xf numFmtId="3" fontId="27" fillId="2" borderId="48" xfId="26" applyNumberFormat="1" applyFont="1" applyFill="1" applyBorder="1">
      <alignment/>
      <protection/>
    </xf>
    <xf numFmtId="3" fontId="27" fillId="2" borderId="49" xfId="26" applyNumberFormat="1" applyFont="1" applyFill="1" applyBorder="1">
      <alignment/>
      <protection/>
    </xf>
    <xf numFmtId="3" fontId="27" fillId="2" borderId="50" xfId="26" applyNumberFormat="1" applyFont="1" applyFill="1" applyBorder="1">
      <alignment/>
      <protection/>
    </xf>
    <xf numFmtId="3" fontId="27" fillId="2" borderId="51" xfId="26" applyNumberFormat="1" applyFont="1" applyFill="1" applyBorder="1">
      <alignment/>
      <protection/>
    </xf>
    <xf numFmtId="2" fontId="27" fillId="2" borderId="52" xfId="26" applyNumberFormat="1" applyFont="1" applyFill="1" applyBorder="1">
      <alignment/>
      <protection/>
    </xf>
    <xf numFmtId="3" fontId="27" fillId="2" borderId="31" xfId="26" applyNumberFormat="1" applyFont="1" applyFill="1" applyBorder="1">
      <alignment/>
      <protection/>
    </xf>
    <xf numFmtId="0" fontId="27" fillId="2" borderId="48" xfId="26" applyFont="1" applyFill="1" applyBorder="1">
      <alignment/>
      <protection/>
    </xf>
    <xf numFmtId="2" fontId="27" fillId="2" borderId="48" xfId="26" applyNumberFormat="1" applyFont="1" applyFill="1" applyBorder="1" applyAlignment="1">
      <alignment horizontal="right"/>
      <protection/>
    </xf>
    <xf numFmtId="2" fontId="27" fillId="2" borderId="49" xfId="26" applyNumberFormat="1" applyFont="1" applyFill="1" applyBorder="1" applyAlignment="1">
      <alignment horizontal="right"/>
      <protection/>
    </xf>
    <xf numFmtId="1" fontId="27" fillId="2" borderId="52" xfId="26" applyNumberFormat="1" applyFont="1" applyFill="1" applyBorder="1" applyAlignment="1">
      <alignment horizontal="right"/>
      <protection/>
    </xf>
    <xf numFmtId="2" fontId="27" fillId="2" borderId="53" xfId="26" applyNumberFormat="1" applyFont="1" applyFill="1" applyBorder="1" applyAlignment="1">
      <alignment horizontal="right"/>
      <protection/>
    </xf>
    <xf numFmtId="2" fontId="27" fillId="2" borderId="47" xfId="26" applyNumberFormat="1" applyFont="1" applyFill="1" applyBorder="1" applyAlignment="1">
      <alignment horizontal="center"/>
      <protection/>
    </xf>
    <xf numFmtId="0" fontId="23" fillId="2" borderId="0" xfId="26" applyFill="1" applyBorder="1">
      <alignment/>
      <protection/>
    </xf>
    <xf numFmtId="0" fontId="11" fillId="2" borderId="0" xfId="26" applyFont="1" applyFill="1" applyBorder="1">
      <alignment/>
      <protection/>
    </xf>
    <xf numFmtId="0" fontId="23" fillId="2" borderId="0" xfId="26" applyFill="1">
      <alignment/>
      <protection/>
    </xf>
    <xf numFmtId="0" fontId="23" fillId="2" borderId="31" xfId="26" applyFill="1" applyBorder="1">
      <alignment/>
      <protection/>
    </xf>
    <xf numFmtId="0" fontId="27" fillId="2" borderId="54" xfId="26" applyFont="1" applyFill="1" applyBorder="1">
      <alignment/>
      <protection/>
    </xf>
    <xf numFmtId="0" fontId="11" fillId="2" borderId="11" xfId="26" applyFont="1" applyFill="1" applyBorder="1">
      <alignment/>
      <protection/>
    </xf>
    <xf numFmtId="2" fontId="27" fillId="2" borderId="55" xfId="26" applyNumberFormat="1" applyFont="1" applyFill="1" applyBorder="1">
      <alignment/>
      <protection/>
    </xf>
    <xf numFmtId="0" fontId="27" fillId="2" borderId="56" xfId="26" applyFont="1" applyFill="1" applyBorder="1">
      <alignment/>
      <protection/>
    </xf>
    <xf numFmtId="3" fontId="27" fillId="2" borderId="55" xfId="26" applyNumberFormat="1" applyFont="1" applyFill="1" applyBorder="1">
      <alignment/>
      <protection/>
    </xf>
    <xf numFmtId="3" fontId="27" fillId="2" borderId="22" xfId="26" applyNumberFormat="1" applyFont="1" applyFill="1" applyBorder="1">
      <alignment/>
      <protection/>
    </xf>
    <xf numFmtId="3" fontId="27" fillId="2" borderId="54" xfId="26" applyNumberFormat="1" applyFont="1" applyFill="1" applyBorder="1">
      <alignment/>
      <protection/>
    </xf>
    <xf numFmtId="0" fontId="27" fillId="2" borderId="8" xfId="26" applyFont="1" applyFill="1" applyBorder="1">
      <alignment/>
      <protection/>
    </xf>
    <xf numFmtId="3" fontId="27" fillId="2" borderId="11" xfId="26" applyNumberFormat="1" applyFont="1" applyFill="1" applyBorder="1">
      <alignment/>
      <protection/>
    </xf>
    <xf numFmtId="3" fontId="27" fillId="2" borderId="56" xfId="26" applyNumberFormat="1" applyFont="1" applyFill="1" applyBorder="1">
      <alignment/>
      <protection/>
    </xf>
    <xf numFmtId="2" fontId="27" fillId="2" borderId="9" xfId="26" applyNumberFormat="1" applyFont="1" applyFill="1" applyBorder="1">
      <alignment/>
      <protection/>
    </xf>
    <xf numFmtId="0" fontId="27" fillId="2" borderId="22" xfId="26" applyFont="1" applyFill="1" applyBorder="1">
      <alignment/>
      <protection/>
    </xf>
    <xf numFmtId="2" fontId="27" fillId="2" borderId="22" xfId="26" applyNumberFormat="1" applyFont="1" applyFill="1" applyBorder="1" applyAlignment="1">
      <alignment horizontal="right"/>
      <protection/>
    </xf>
    <xf numFmtId="2" fontId="27" fillId="2" borderId="54" xfId="26" applyNumberFormat="1" applyFont="1" applyFill="1" applyBorder="1" applyAlignment="1">
      <alignment horizontal="right"/>
      <protection/>
    </xf>
    <xf numFmtId="1" fontId="27" fillId="2" borderId="9" xfId="26" applyNumberFormat="1" applyFont="1" applyFill="1" applyBorder="1" applyAlignment="1">
      <alignment horizontal="right"/>
      <protection/>
    </xf>
    <xf numFmtId="2" fontId="27" fillId="2" borderId="56" xfId="26" applyNumberFormat="1" applyFont="1" applyFill="1" applyBorder="1" applyAlignment="1">
      <alignment horizontal="center"/>
      <protection/>
    </xf>
    <xf numFmtId="3" fontId="27" fillId="2" borderId="8" xfId="26" applyNumberFormat="1" applyFont="1" applyFill="1" applyBorder="1">
      <alignment/>
      <protection/>
    </xf>
    <xf numFmtId="0" fontId="27" fillId="0" borderId="57" xfId="26" applyFont="1" applyBorder="1">
      <alignment/>
      <protection/>
    </xf>
    <xf numFmtId="0" fontId="11" fillId="0" borderId="58" xfId="26" applyFont="1" applyBorder="1">
      <alignment/>
      <protection/>
    </xf>
    <xf numFmtId="2" fontId="27" fillId="2" borderId="59" xfId="26" applyNumberFormat="1" applyFont="1" applyFill="1" applyBorder="1">
      <alignment/>
      <protection/>
    </xf>
    <xf numFmtId="0" fontId="27" fillId="0" borderId="60" xfId="26" applyFont="1" applyBorder="1">
      <alignment/>
      <protection/>
    </xf>
    <xf numFmtId="3" fontId="27" fillId="2" borderId="59" xfId="26" applyNumberFormat="1" applyFont="1" applyFill="1" applyBorder="1">
      <alignment/>
      <protection/>
    </xf>
    <xf numFmtId="3" fontId="27" fillId="0" borderId="61" xfId="26" applyNumberFormat="1" applyFont="1" applyBorder="1">
      <alignment/>
      <protection/>
    </xf>
    <xf numFmtId="3" fontId="27" fillId="2" borderId="57" xfId="26" applyNumberFormat="1" applyFont="1" applyFill="1" applyBorder="1">
      <alignment/>
      <protection/>
    </xf>
    <xf numFmtId="3" fontId="27" fillId="0" borderId="62" xfId="26" applyNumberFormat="1" applyFont="1" applyBorder="1">
      <alignment/>
      <protection/>
    </xf>
    <xf numFmtId="3" fontId="27" fillId="0" borderId="58" xfId="26" applyNumberFormat="1" applyFont="1" applyBorder="1">
      <alignment/>
      <protection/>
    </xf>
    <xf numFmtId="3" fontId="27" fillId="0" borderId="60" xfId="26" applyNumberFormat="1" applyFont="1" applyBorder="1">
      <alignment/>
      <protection/>
    </xf>
    <xf numFmtId="2" fontId="27" fillId="0" borderId="17" xfId="26" applyNumberFormat="1" applyFont="1" applyBorder="1">
      <alignment/>
      <protection/>
    </xf>
    <xf numFmtId="2" fontId="27" fillId="2" borderId="63" xfId="26" applyNumberFormat="1" applyFont="1" applyFill="1" applyBorder="1" applyAlignment="1">
      <alignment horizontal="right"/>
      <protection/>
    </xf>
    <xf numFmtId="2" fontId="27" fillId="2" borderId="57" xfId="26" applyNumberFormat="1" applyFont="1" applyFill="1" applyBorder="1" applyAlignment="1">
      <alignment horizontal="right"/>
      <protection/>
    </xf>
    <xf numFmtId="1" fontId="27" fillId="2" borderId="64" xfId="26" applyNumberFormat="1" applyFont="1" applyFill="1" applyBorder="1" applyAlignment="1">
      <alignment horizontal="right"/>
      <protection/>
    </xf>
    <xf numFmtId="2" fontId="27" fillId="2" borderId="60" xfId="26" applyNumberFormat="1" applyFont="1" applyFill="1" applyBorder="1" applyAlignment="1">
      <alignment horizontal="center"/>
      <protection/>
    </xf>
    <xf numFmtId="0" fontId="11" fillId="0" borderId="0" xfId="26" applyFont="1" applyBorder="1">
      <alignment/>
      <protection/>
    </xf>
    <xf numFmtId="2" fontId="24" fillId="0" borderId="65" xfId="26" applyNumberFormat="1" applyFont="1" applyBorder="1">
      <alignment/>
      <protection/>
    </xf>
    <xf numFmtId="3" fontId="24" fillId="0" borderId="66" xfId="26" applyNumberFormat="1" applyFont="1" applyBorder="1">
      <alignment/>
      <protection/>
    </xf>
    <xf numFmtId="3" fontId="24" fillId="0" borderId="65" xfId="26" applyNumberFormat="1" applyFont="1" applyBorder="1">
      <alignment/>
      <protection/>
    </xf>
    <xf numFmtId="3" fontId="24" fillId="0" borderId="67" xfId="26" applyNumberFormat="1" applyFont="1" applyBorder="1">
      <alignment/>
      <protection/>
    </xf>
    <xf numFmtId="3" fontId="24" fillId="2" borderId="68" xfId="26" applyNumberFormat="1" applyFont="1" applyFill="1" applyBorder="1">
      <alignment/>
      <protection/>
    </xf>
    <xf numFmtId="3" fontId="24" fillId="2" borderId="69" xfId="26" applyNumberFormat="1" applyFont="1" applyFill="1" applyBorder="1">
      <alignment/>
      <protection/>
    </xf>
    <xf numFmtId="3" fontId="24" fillId="2" borderId="70" xfId="26" applyNumberFormat="1" applyFont="1" applyFill="1" applyBorder="1">
      <alignment/>
      <protection/>
    </xf>
    <xf numFmtId="3" fontId="24" fillId="2" borderId="66" xfId="26" applyNumberFormat="1" applyFont="1" applyFill="1" applyBorder="1">
      <alignment/>
      <protection/>
    </xf>
    <xf numFmtId="2" fontId="24" fillId="0" borderId="65" xfId="26" applyNumberFormat="1" applyFont="1" applyBorder="1" applyAlignment="1">
      <alignment horizontal="right"/>
      <protection/>
    </xf>
    <xf numFmtId="2" fontId="24" fillId="0" borderId="69" xfId="26" applyNumberFormat="1" applyFont="1" applyBorder="1" applyAlignment="1">
      <alignment horizontal="right"/>
      <protection/>
    </xf>
    <xf numFmtId="1" fontId="24" fillId="0" borderId="68" xfId="26" applyNumberFormat="1" applyFont="1" applyBorder="1" applyAlignment="1">
      <alignment horizontal="right"/>
      <protection/>
    </xf>
    <xf numFmtId="1" fontId="24" fillId="0" borderId="71" xfId="26" applyNumberFormat="1" applyFont="1" applyBorder="1" applyAlignment="1">
      <alignment horizontal="right"/>
      <protection/>
    </xf>
    <xf numFmtId="2" fontId="24" fillId="0" borderId="69" xfId="26" applyNumberFormat="1" applyFont="1" applyBorder="1" applyAlignment="1">
      <alignment horizontal="center"/>
      <protection/>
    </xf>
    <xf numFmtId="0" fontId="23" fillId="0" borderId="72" xfId="26" applyBorder="1">
      <alignment/>
      <protection/>
    </xf>
    <xf numFmtId="3" fontId="27" fillId="0" borderId="73" xfId="26" applyNumberFormat="1" applyFont="1" applyBorder="1">
      <alignment/>
      <protection/>
    </xf>
    <xf numFmtId="3" fontId="27" fillId="0" borderId="0" xfId="26" applyNumberFormat="1" applyFont="1" applyBorder="1">
      <alignment/>
      <protection/>
    </xf>
    <xf numFmtId="0" fontId="10" fillId="0" borderId="0" xfId="25" applyFont="1" applyBorder="1" applyAlignment="1">
      <alignment horizontal="left"/>
      <protection/>
    </xf>
    <xf numFmtId="0" fontId="28" fillId="0" borderId="0" xfId="25" applyFont="1" applyBorder="1" applyAlignment="1">
      <alignment horizontal="center"/>
      <protection/>
    </xf>
    <xf numFmtId="0" fontId="28" fillId="0" borderId="74" xfId="25" applyFont="1" applyBorder="1" applyAlignment="1">
      <alignment horizontal="center"/>
      <protection/>
    </xf>
    <xf numFmtId="0" fontId="23" fillId="0" borderId="0" xfId="25" applyBorder="1">
      <alignment/>
      <protection/>
    </xf>
    <xf numFmtId="0" fontId="27" fillId="0" borderId="0" xfId="25" applyFont="1" applyBorder="1" applyAlignment="1">
      <alignment horizontal="center"/>
      <protection/>
    </xf>
    <xf numFmtId="0" fontId="23" fillId="0" borderId="0" xfId="25" applyBorder="1" applyAlignment="1">
      <alignment horizontal="center" wrapText="1"/>
      <protection/>
    </xf>
    <xf numFmtId="0" fontId="27" fillId="0" borderId="0" xfId="25" applyFont="1" applyBorder="1">
      <alignment/>
      <protection/>
    </xf>
    <xf numFmtId="0" fontId="23" fillId="2" borderId="49" xfId="25" applyFill="1" applyBorder="1">
      <alignment/>
      <protection/>
    </xf>
    <xf numFmtId="0" fontId="11" fillId="2" borderId="52" xfId="25" applyFont="1" applyFill="1" applyBorder="1">
      <alignment/>
      <protection/>
    </xf>
    <xf numFmtId="0" fontId="11" fillId="0" borderId="46" xfId="25" applyFont="1" applyBorder="1">
      <alignment/>
      <protection/>
    </xf>
    <xf numFmtId="3" fontId="11" fillId="0" borderId="75" xfId="25" applyNumberFormat="1" applyFont="1" applyBorder="1">
      <alignment/>
      <protection/>
    </xf>
    <xf numFmtId="3" fontId="11" fillId="0" borderId="26" xfId="25" applyNumberFormat="1" applyFont="1" applyBorder="1">
      <alignment/>
      <protection/>
    </xf>
    <xf numFmtId="3" fontId="11" fillId="0" borderId="21" xfId="25" applyNumberFormat="1" applyFont="1" applyBorder="1">
      <alignment/>
      <protection/>
    </xf>
    <xf numFmtId="2" fontId="11" fillId="0" borderId="39" xfId="25" applyNumberFormat="1" applyFont="1" applyBorder="1">
      <alignment/>
      <protection/>
    </xf>
    <xf numFmtId="2" fontId="11" fillId="0" borderId="1" xfId="25" applyNumberFormat="1" applyFont="1" applyBorder="1">
      <alignment/>
      <protection/>
    </xf>
    <xf numFmtId="0" fontId="11" fillId="0" borderId="53" xfId="25" applyFont="1" applyBorder="1" applyAlignment="1">
      <alignment horizontal="right"/>
      <protection/>
    </xf>
    <xf numFmtId="0" fontId="11" fillId="0" borderId="26" xfId="25" applyFont="1" applyBorder="1">
      <alignment/>
      <protection/>
    </xf>
    <xf numFmtId="2" fontId="11" fillId="0" borderId="26" xfId="25" applyNumberFormat="1" applyFont="1" applyBorder="1">
      <alignment/>
      <protection/>
    </xf>
    <xf numFmtId="0" fontId="11" fillId="0" borderId="21" xfId="25" applyFont="1" applyBorder="1">
      <alignment/>
      <protection/>
    </xf>
    <xf numFmtId="2" fontId="11" fillId="0" borderId="21" xfId="25" applyNumberFormat="1" applyFont="1" applyFill="1" applyBorder="1">
      <alignment/>
      <protection/>
    </xf>
    <xf numFmtId="0" fontId="11" fillId="0" borderId="75" xfId="25" applyFont="1" applyBorder="1">
      <alignment/>
      <protection/>
    </xf>
    <xf numFmtId="166" fontId="11" fillId="0" borderId="26" xfId="25" applyNumberFormat="1" applyFont="1" applyBorder="1">
      <alignment/>
      <protection/>
    </xf>
    <xf numFmtId="0" fontId="11" fillId="0" borderId="26" xfId="25" applyFont="1" applyFill="1" applyBorder="1">
      <alignment/>
      <protection/>
    </xf>
    <xf numFmtId="166" fontId="11" fillId="0" borderId="21" xfId="25" applyNumberFormat="1" applyFont="1" applyBorder="1">
      <alignment/>
      <protection/>
    </xf>
    <xf numFmtId="3" fontId="11" fillId="0" borderId="46" xfId="25" applyNumberFormat="1" applyFont="1" applyBorder="1">
      <alignment/>
      <protection/>
    </xf>
    <xf numFmtId="3" fontId="11" fillId="0" borderId="75" xfId="25" applyNumberFormat="1" applyFont="1" applyBorder="1" applyAlignment="1">
      <alignment horizontal="right"/>
      <protection/>
    </xf>
    <xf numFmtId="0" fontId="11" fillId="0" borderId="21" xfId="25" applyFont="1" applyBorder="1" applyAlignment="1">
      <alignment horizontal="right"/>
      <protection/>
    </xf>
    <xf numFmtId="0" fontId="23" fillId="2" borderId="54" xfId="25" applyFill="1" applyBorder="1">
      <alignment/>
      <protection/>
    </xf>
    <xf numFmtId="0" fontId="11" fillId="2" borderId="9" xfId="25" applyFont="1" applyFill="1" applyBorder="1">
      <alignment/>
      <protection/>
    </xf>
    <xf numFmtId="0" fontId="11" fillId="2" borderId="55" xfId="25" applyFont="1" applyFill="1" applyBorder="1">
      <alignment/>
      <protection/>
    </xf>
    <xf numFmtId="3" fontId="11" fillId="2" borderId="54" xfId="25" applyNumberFormat="1" applyFont="1" applyFill="1" applyBorder="1">
      <alignment/>
      <protection/>
    </xf>
    <xf numFmtId="3" fontId="11" fillId="2" borderId="1" xfId="25" applyNumberFormat="1" applyFont="1" applyFill="1" applyBorder="1">
      <alignment/>
      <protection/>
    </xf>
    <xf numFmtId="3" fontId="11" fillId="2" borderId="9" xfId="25" applyNumberFormat="1" applyFont="1" applyFill="1" applyBorder="1">
      <alignment/>
      <protection/>
    </xf>
    <xf numFmtId="2" fontId="11" fillId="2" borderId="22" xfId="25" applyNumberFormat="1" applyFont="1" applyFill="1" applyBorder="1">
      <alignment/>
      <protection/>
    </xf>
    <xf numFmtId="2" fontId="11" fillId="2" borderId="1" xfId="25" applyNumberFormat="1" applyFont="1" applyFill="1" applyBorder="1">
      <alignment/>
      <protection/>
    </xf>
    <xf numFmtId="0" fontId="11" fillId="2" borderId="31" xfId="25" applyFont="1" applyFill="1" applyBorder="1" applyAlignment="1">
      <alignment horizontal="right"/>
      <protection/>
    </xf>
    <xf numFmtId="3" fontId="11" fillId="2" borderId="75" xfId="25" applyNumberFormat="1" applyFont="1" applyFill="1" applyBorder="1">
      <alignment/>
      <protection/>
    </xf>
    <xf numFmtId="0" fontId="11" fillId="2" borderId="1" xfId="25" applyFont="1" applyFill="1" applyBorder="1">
      <alignment/>
      <protection/>
    </xf>
    <xf numFmtId="2" fontId="11" fillId="2" borderId="26" xfId="25" applyNumberFormat="1" applyFont="1" applyFill="1" applyBorder="1">
      <alignment/>
      <protection/>
    </xf>
    <xf numFmtId="0" fontId="11" fillId="2" borderId="54" xfId="25" applyFont="1" applyFill="1" applyBorder="1">
      <alignment/>
      <protection/>
    </xf>
    <xf numFmtId="2" fontId="11" fillId="2" borderId="21" xfId="25" applyNumberFormat="1" applyFont="1" applyFill="1" applyBorder="1">
      <alignment/>
      <protection/>
    </xf>
    <xf numFmtId="0" fontId="11" fillId="2" borderId="26" xfId="25" applyFont="1" applyFill="1" applyBorder="1">
      <alignment/>
      <protection/>
    </xf>
    <xf numFmtId="3" fontId="11" fillId="2" borderId="55" xfId="25" applyNumberFormat="1" applyFont="1" applyFill="1" applyBorder="1">
      <alignment/>
      <protection/>
    </xf>
    <xf numFmtId="3" fontId="11" fillId="2" borderId="75" xfId="25" applyNumberFormat="1" applyFont="1" applyFill="1" applyBorder="1" applyAlignment="1">
      <alignment horizontal="right"/>
      <protection/>
    </xf>
    <xf numFmtId="0" fontId="23" fillId="2" borderId="0" xfId="25" applyFill="1" applyBorder="1">
      <alignment/>
      <protection/>
    </xf>
    <xf numFmtId="0" fontId="11" fillId="2" borderId="9" xfId="25" applyFont="1" applyFill="1" applyBorder="1" applyAlignment="1">
      <alignment horizontal="right"/>
      <protection/>
    </xf>
    <xf numFmtId="0" fontId="11" fillId="0" borderId="55" xfId="25" applyFont="1" applyBorder="1">
      <alignment/>
      <protection/>
    </xf>
    <xf numFmtId="3" fontId="11" fillId="0" borderId="54" xfId="25" applyNumberFormat="1" applyFont="1" applyBorder="1">
      <alignment/>
      <protection/>
    </xf>
    <xf numFmtId="3" fontId="11" fillId="0" borderId="1" xfId="25" applyNumberFormat="1" applyFont="1" applyBorder="1">
      <alignment/>
      <protection/>
    </xf>
    <xf numFmtId="3" fontId="11" fillId="0" borderId="9" xfId="25" applyNumberFormat="1" applyFont="1" applyBorder="1">
      <alignment/>
      <protection/>
    </xf>
    <xf numFmtId="2" fontId="11" fillId="0" borderId="22" xfId="25" applyNumberFormat="1" applyFont="1" applyBorder="1">
      <alignment/>
      <protection/>
    </xf>
    <xf numFmtId="0" fontId="11" fillId="0" borderId="31" xfId="25" applyFont="1" applyBorder="1" applyAlignment="1">
      <alignment horizontal="right"/>
      <protection/>
    </xf>
    <xf numFmtId="0" fontId="11" fillId="0" borderId="1" xfId="25" applyFont="1" applyBorder="1">
      <alignment/>
      <protection/>
    </xf>
    <xf numFmtId="0" fontId="11" fillId="0" borderId="9" xfId="25" applyFont="1" applyBorder="1">
      <alignment/>
      <protection/>
    </xf>
    <xf numFmtId="0" fontId="11" fillId="0" borderId="54" xfId="25" applyFont="1" applyBorder="1">
      <alignment/>
      <protection/>
    </xf>
    <xf numFmtId="3" fontId="11" fillId="0" borderId="55" xfId="25" applyNumberFormat="1" applyFont="1" applyBorder="1">
      <alignment/>
      <protection/>
    </xf>
    <xf numFmtId="0" fontId="11" fillId="0" borderId="9" xfId="25" applyFont="1" applyBorder="1" applyAlignment="1">
      <alignment horizontal="right"/>
      <protection/>
    </xf>
    <xf numFmtId="2" fontId="11" fillId="0" borderId="22" xfId="25" applyNumberFormat="1" applyFont="1" applyBorder="1" applyAlignment="1">
      <alignment horizontal="right"/>
      <protection/>
    </xf>
    <xf numFmtId="3" fontId="11" fillId="2" borderId="21" xfId="25" applyNumberFormat="1" applyFont="1" applyFill="1" applyBorder="1">
      <alignment/>
      <protection/>
    </xf>
    <xf numFmtId="166" fontId="11" fillId="2" borderId="26" xfId="25" applyNumberFormat="1" applyFont="1" applyFill="1" applyBorder="1">
      <alignment/>
      <protection/>
    </xf>
    <xf numFmtId="166" fontId="11" fillId="2" borderId="21" xfId="25" applyNumberFormat="1" applyFont="1" applyFill="1" applyBorder="1">
      <alignment/>
      <protection/>
    </xf>
    <xf numFmtId="2" fontId="11" fillId="0" borderId="54" xfId="25" applyNumberFormat="1" applyFont="1" applyBorder="1">
      <alignment/>
      <protection/>
    </xf>
    <xf numFmtId="2" fontId="11" fillId="0" borderId="75" xfId="25" applyNumberFormat="1" applyFont="1" applyBorder="1">
      <alignment/>
      <protection/>
    </xf>
    <xf numFmtId="0" fontId="11" fillId="0" borderId="54" xfId="25" applyFont="1" applyFill="1" applyBorder="1">
      <alignment/>
      <protection/>
    </xf>
    <xf numFmtId="0" fontId="23" fillId="2" borderId="76" xfId="25" applyFill="1" applyBorder="1">
      <alignment/>
      <protection/>
    </xf>
    <xf numFmtId="0" fontId="11" fillId="2" borderId="17" xfId="25" applyFont="1" applyFill="1" applyBorder="1">
      <alignment/>
      <protection/>
    </xf>
    <xf numFmtId="0" fontId="11" fillId="0" borderId="77" xfId="25" applyFont="1" applyBorder="1">
      <alignment/>
      <protection/>
    </xf>
    <xf numFmtId="3" fontId="11" fillId="0" borderId="76" xfId="25" applyNumberFormat="1" applyFont="1" applyBorder="1">
      <alignment/>
      <protection/>
    </xf>
    <xf numFmtId="3" fontId="11" fillId="0" borderId="30" xfId="25" applyNumberFormat="1" applyFont="1" applyBorder="1">
      <alignment/>
      <protection/>
    </xf>
    <xf numFmtId="3" fontId="11" fillId="0" borderId="17" xfId="25" applyNumberFormat="1" applyFont="1" applyBorder="1">
      <alignment/>
      <protection/>
    </xf>
    <xf numFmtId="2" fontId="11" fillId="0" borderId="76" xfId="25" applyNumberFormat="1" applyFont="1" applyBorder="1">
      <alignment/>
      <protection/>
    </xf>
    <xf numFmtId="0" fontId="11" fillId="0" borderId="78" xfId="25" applyFont="1" applyBorder="1" applyAlignment="1">
      <alignment horizontal="right"/>
      <protection/>
    </xf>
    <xf numFmtId="0" fontId="11" fillId="0" borderId="30" xfId="25" applyFont="1" applyBorder="1">
      <alignment/>
      <protection/>
    </xf>
    <xf numFmtId="0" fontId="11" fillId="0" borderId="17" xfId="25" applyFont="1" applyBorder="1">
      <alignment/>
      <protection/>
    </xf>
    <xf numFmtId="0" fontId="11" fillId="0" borderId="76" xfId="25" applyFont="1" applyBorder="1">
      <alignment/>
      <protection/>
    </xf>
    <xf numFmtId="3" fontId="11" fillId="0" borderId="77" xfId="25" applyNumberFormat="1" applyFont="1" applyBorder="1">
      <alignment/>
      <protection/>
    </xf>
    <xf numFmtId="3" fontId="11" fillId="0" borderId="79" xfId="25" applyNumberFormat="1" applyFont="1" applyBorder="1" applyAlignment="1">
      <alignment horizontal="right"/>
      <protection/>
    </xf>
    <xf numFmtId="0" fontId="11" fillId="0" borderId="17" xfId="25" applyFont="1" applyBorder="1" applyAlignment="1">
      <alignment horizontal="right"/>
      <protection/>
    </xf>
    <xf numFmtId="0" fontId="11" fillId="0" borderId="65" xfId="25" applyFont="1" applyBorder="1">
      <alignment/>
      <protection/>
    </xf>
    <xf numFmtId="3" fontId="31" fillId="0" borderId="65" xfId="25" applyNumberFormat="1" applyFont="1" applyBorder="1">
      <alignment/>
      <protection/>
    </xf>
    <xf numFmtId="3" fontId="31" fillId="2" borderId="65" xfId="25" applyNumberFormat="1" applyFont="1" applyFill="1" applyBorder="1">
      <alignment/>
      <protection/>
    </xf>
    <xf numFmtId="3" fontId="31" fillId="2" borderId="80" xfId="25" applyNumberFormat="1" applyFont="1" applyFill="1" applyBorder="1">
      <alignment/>
      <protection/>
    </xf>
    <xf numFmtId="3" fontId="31" fillId="2" borderId="66" xfId="25" applyNumberFormat="1" applyFont="1" applyFill="1" applyBorder="1">
      <alignment/>
      <protection/>
    </xf>
    <xf numFmtId="2" fontId="31" fillId="0" borderId="67" xfId="25" applyNumberFormat="1" applyFont="1" applyFill="1" applyBorder="1">
      <alignment/>
      <protection/>
    </xf>
    <xf numFmtId="2" fontId="31" fillId="2" borderId="65" xfId="25" applyNumberFormat="1" applyFont="1" applyFill="1" applyBorder="1">
      <alignment/>
      <protection/>
    </xf>
    <xf numFmtId="0" fontId="31" fillId="2" borderId="67" xfId="25" applyFont="1" applyFill="1" applyBorder="1" applyAlignment="1">
      <alignment horizontal="right"/>
      <protection/>
    </xf>
    <xf numFmtId="0" fontId="31" fillId="2" borderId="65" xfId="25" applyFont="1" applyFill="1" applyBorder="1">
      <alignment/>
      <protection/>
    </xf>
    <xf numFmtId="0" fontId="31" fillId="2" borderId="66" xfId="25" applyFont="1" applyFill="1" applyBorder="1">
      <alignment/>
      <protection/>
    </xf>
    <xf numFmtId="0" fontId="31" fillId="0" borderId="67" xfId="25" applyFont="1" applyBorder="1">
      <alignment/>
      <protection/>
    </xf>
    <xf numFmtId="2" fontId="31" fillId="0" borderId="65" xfId="25" applyNumberFormat="1" applyFont="1" applyBorder="1">
      <alignment/>
      <protection/>
    </xf>
    <xf numFmtId="0" fontId="31" fillId="0" borderId="65" xfId="25" applyFont="1" applyBorder="1">
      <alignment/>
      <protection/>
    </xf>
    <xf numFmtId="0" fontId="31" fillId="2" borderId="67" xfId="25" applyFont="1" applyFill="1" applyBorder="1">
      <alignment/>
      <protection/>
    </xf>
    <xf numFmtId="166" fontId="31" fillId="0" borderId="65" xfId="25" applyNumberFormat="1" applyFont="1" applyFill="1" applyBorder="1">
      <alignment/>
      <protection/>
    </xf>
    <xf numFmtId="0" fontId="31" fillId="2" borderId="80" xfId="25" applyFont="1" applyFill="1" applyBorder="1">
      <alignment/>
      <protection/>
    </xf>
    <xf numFmtId="3" fontId="31" fillId="2" borderId="65" xfId="25" applyNumberFormat="1" applyFont="1" applyFill="1" applyBorder="1" applyAlignment="1">
      <alignment horizontal="right"/>
      <protection/>
    </xf>
    <xf numFmtId="0" fontId="31" fillId="0" borderId="71" xfId="25" applyFont="1" applyBorder="1">
      <alignment/>
      <protection/>
    </xf>
    <xf numFmtId="0" fontId="23" fillId="0" borderId="0" xfId="25">
      <alignment/>
      <protection/>
    </xf>
    <xf numFmtId="0" fontId="32" fillId="0" borderId="0" xfId="24" applyFont="1">
      <alignment/>
      <protection/>
    </xf>
    <xf numFmtId="0" fontId="23" fillId="0" borderId="0" xfId="24">
      <alignment/>
      <protection/>
    </xf>
    <xf numFmtId="0" fontId="33" fillId="0" borderId="0" xfId="24" applyFont="1" applyAlignment="1">
      <alignment horizontal="right"/>
      <protection/>
    </xf>
    <xf numFmtId="0" fontId="11" fillId="3" borderId="65" xfId="24" applyFont="1" applyFill="1" applyBorder="1" applyAlignment="1">
      <alignment horizontal="center"/>
      <protection/>
    </xf>
    <xf numFmtId="0" fontId="11" fillId="3" borderId="67" xfId="24" applyFont="1" applyFill="1" applyBorder="1" applyAlignment="1">
      <alignment horizontal="center"/>
      <protection/>
    </xf>
    <xf numFmtId="0" fontId="23" fillId="0" borderId="67" xfId="24" applyBorder="1">
      <alignment/>
      <protection/>
    </xf>
    <xf numFmtId="0" fontId="23" fillId="0" borderId="66" xfId="24" applyBorder="1">
      <alignment/>
      <protection/>
    </xf>
    <xf numFmtId="3" fontId="23" fillId="0" borderId="65" xfId="24" applyNumberFormat="1" applyFont="1" applyBorder="1" applyAlignment="1">
      <alignment horizontal="right"/>
      <protection/>
    </xf>
    <xf numFmtId="3" fontId="23" fillId="0" borderId="67" xfId="24" applyNumberFormat="1" applyFont="1" applyBorder="1" applyAlignment="1">
      <alignment horizontal="right"/>
      <protection/>
    </xf>
    <xf numFmtId="3" fontId="34" fillId="0" borderId="65" xfId="24" applyNumberFormat="1" applyFont="1" applyBorder="1">
      <alignment/>
      <protection/>
    </xf>
    <xf numFmtId="0" fontId="23" fillId="0" borderId="81" xfId="24" applyBorder="1">
      <alignment/>
      <protection/>
    </xf>
    <xf numFmtId="0" fontId="23" fillId="0" borderId="82" xfId="24" applyBorder="1">
      <alignment/>
      <protection/>
    </xf>
    <xf numFmtId="3" fontId="23" fillId="0" borderId="46" xfId="24" applyNumberFormat="1" applyFont="1" applyBorder="1" applyAlignment="1">
      <alignment horizontal="right"/>
      <protection/>
    </xf>
    <xf numFmtId="3" fontId="23" fillId="0" borderId="53" xfId="24" applyNumberFormat="1" applyFont="1" applyBorder="1" applyAlignment="1">
      <alignment horizontal="right"/>
      <protection/>
    </xf>
    <xf numFmtId="3" fontId="34" fillId="0" borderId="83" xfId="24" applyNumberFormat="1" applyFont="1" applyBorder="1">
      <alignment/>
      <protection/>
    </xf>
    <xf numFmtId="0" fontId="23" fillId="0" borderId="22" xfId="24" applyBorder="1">
      <alignment/>
      <protection/>
    </xf>
    <xf numFmtId="0" fontId="23" fillId="0" borderId="11" xfId="24" applyBorder="1">
      <alignment/>
      <protection/>
    </xf>
    <xf numFmtId="3" fontId="23" fillId="0" borderId="83" xfId="24" applyNumberFormat="1" applyFont="1" applyBorder="1" applyAlignment="1">
      <alignment horizontal="right"/>
      <protection/>
    </xf>
    <xf numFmtId="3" fontId="23" fillId="0" borderId="31" xfId="24" applyNumberFormat="1" applyFont="1" applyBorder="1" applyAlignment="1">
      <alignment horizontal="right"/>
      <protection/>
    </xf>
    <xf numFmtId="3" fontId="23" fillId="0" borderId="55" xfId="24" applyNumberFormat="1" applyFont="1" applyBorder="1" applyAlignment="1">
      <alignment horizontal="right"/>
      <protection/>
    </xf>
    <xf numFmtId="3" fontId="34" fillId="0" borderId="55" xfId="24" applyNumberFormat="1" applyFont="1" applyBorder="1">
      <alignment/>
      <protection/>
    </xf>
    <xf numFmtId="0" fontId="23" fillId="0" borderId="31" xfId="24" applyBorder="1">
      <alignment/>
      <protection/>
    </xf>
    <xf numFmtId="0" fontId="23" fillId="0" borderId="63" xfId="24" applyBorder="1">
      <alignment/>
      <protection/>
    </xf>
    <xf numFmtId="0" fontId="23" fillId="0" borderId="78" xfId="24" applyBorder="1">
      <alignment/>
      <protection/>
    </xf>
    <xf numFmtId="0" fontId="23" fillId="0" borderId="53" xfId="24" applyBorder="1">
      <alignment/>
      <protection/>
    </xf>
    <xf numFmtId="0" fontId="23" fillId="0" borderId="61" xfId="24" applyBorder="1">
      <alignment/>
      <protection/>
    </xf>
    <xf numFmtId="3" fontId="34" fillId="0" borderId="59" xfId="24" applyNumberFormat="1" applyFont="1" applyBorder="1">
      <alignment/>
      <protection/>
    </xf>
    <xf numFmtId="3" fontId="35" fillId="0" borderId="67" xfId="24" applyNumberFormat="1" applyFont="1" applyBorder="1">
      <alignment/>
      <protection/>
    </xf>
    <xf numFmtId="3" fontId="36" fillId="0" borderId="39" xfId="24" applyNumberFormat="1" applyFont="1" applyBorder="1">
      <alignment/>
      <protection/>
    </xf>
    <xf numFmtId="3" fontId="37" fillId="0" borderId="0" xfId="24" applyNumberFormat="1" applyFont="1">
      <alignment/>
      <protection/>
    </xf>
    <xf numFmtId="3" fontId="23" fillId="0" borderId="0" xfId="24" applyNumberFormat="1">
      <alignment/>
      <protection/>
    </xf>
    <xf numFmtId="0" fontId="23" fillId="0" borderId="84" xfId="24" applyBorder="1">
      <alignment/>
      <protection/>
    </xf>
    <xf numFmtId="0" fontId="23" fillId="0" borderId="85" xfId="24" applyBorder="1">
      <alignment/>
      <protection/>
    </xf>
    <xf numFmtId="3" fontId="38" fillId="0" borderId="67" xfId="24" applyNumberFormat="1" applyFont="1" applyBorder="1">
      <alignment/>
      <protection/>
    </xf>
    <xf numFmtId="3" fontId="39" fillId="0" borderId="65" xfId="24" applyNumberFormat="1" applyFont="1" applyBorder="1">
      <alignment/>
      <protection/>
    </xf>
    <xf numFmtId="3" fontId="40" fillId="0" borderId="66" xfId="24" applyNumberFormat="1" applyFont="1" applyBorder="1">
      <alignment/>
      <protection/>
    </xf>
    <xf numFmtId="0" fontId="7" fillId="0" borderId="0" xfId="0" applyFont="1" applyAlignment="1">
      <alignment/>
    </xf>
    <xf numFmtId="0" fontId="22" fillId="0" borderId="65" xfId="0" applyFont="1" applyBorder="1" applyAlignment="1">
      <alignment horizontal="center" vertical="center" wrapText="1"/>
    </xf>
    <xf numFmtId="0" fontId="22" fillId="0" borderId="46" xfId="0" applyFont="1" applyBorder="1" applyAlignment="1">
      <alignment/>
    </xf>
    <xf numFmtId="167" fontId="0" fillId="0" borderId="46" xfId="0" applyNumberFormat="1" applyBorder="1" applyAlignment="1">
      <alignment horizontal="right"/>
    </xf>
    <xf numFmtId="168" fontId="0" fillId="0" borderId="46" xfId="0" applyNumberFormat="1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46" xfId="0" applyNumberFormat="1" applyBorder="1" applyAlignment="1">
      <alignment horizontal="right"/>
    </xf>
    <xf numFmtId="0" fontId="22" fillId="0" borderId="55" xfId="0" applyFont="1" applyBorder="1" applyAlignment="1">
      <alignment/>
    </xf>
    <xf numFmtId="167" fontId="0" fillId="0" borderId="55" xfId="0" applyNumberFormat="1" applyBorder="1" applyAlignment="1">
      <alignment horizontal="right"/>
    </xf>
    <xf numFmtId="168" fontId="0" fillId="0" borderId="55" xfId="0" applyNumberFormat="1" applyBorder="1" applyAlignment="1">
      <alignment horizontal="right"/>
    </xf>
    <xf numFmtId="0" fontId="0" fillId="0" borderId="55" xfId="0" applyBorder="1" applyAlignment="1">
      <alignment horizontal="right"/>
    </xf>
    <xf numFmtId="0" fontId="0" fillId="0" borderId="55" xfId="0" applyNumberFormat="1" applyBorder="1" applyAlignment="1">
      <alignment horizontal="right"/>
    </xf>
    <xf numFmtId="0" fontId="22" fillId="0" borderId="83" xfId="0" applyFont="1" applyBorder="1" applyAlignment="1">
      <alignment/>
    </xf>
    <xf numFmtId="167" fontId="0" fillId="0" borderId="83" xfId="0" applyNumberFormat="1" applyBorder="1" applyAlignment="1">
      <alignment horizontal="right"/>
    </xf>
    <xf numFmtId="168" fontId="0" fillId="0" borderId="83" xfId="0" applyNumberFormat="1" applyBorder="1" applyAlignment="1">
      <alignment horizontal="right"/>
    </xf>
    <xf numFmtId="0" fontId="0" fillId="0" borderId="83" xfId="0" applyBorder="1" applyAlignment="1">
      <alignment horizontal="right"/>
    </xf>
    <xf numFmtId="0" fontId="0" fillId="0" borderId="83" xfId="0" applyNumberFormat="1" applyBorder="1" applyAlignment="1">
      <alignment horizontal="right"/>
    </xf>
    <xf numFmtId="0" fontId="22" fillId="0" borderId="59" xfId="0" applyFont="1" applyBorder="1" applyAlignment="1">
      <alignment/>
    </xf>
    <xf numFmtId="167" fontId="0" fillId="0" borderId="59" xfId="0" applyNumberFormat="1" applyBorder="1" applyAlignment="1">
      <alignment horizontal="right"/>
    </xf>
    <xf numFmtId="168" fontId="0" fillId="0" borderId="59" xfId="0" applyNumberFormat="1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59" xfId="0" applyNumberFormat="1" applyBorder="1" applyAlignment="1">
      <alignment horizontal="right"/>
    </xf>
    <xf numFmtId="0" fontId="22" fillId="0" borderId="65" xfId="0" applyFont="1" applyBorder="1" applyAlignment="1">
      <alignment/>
    </xf>
    <xf numFmtId="167" fontId="22" fillId="0" borderId="65" xfId="0" applyNumberFormat="1" applyFont="1" applyBorder="1" applyAlignment="1">
      <alignment horizontal="right"/>
    </xf>
    <xf numFmtId="168" fontId="22" fillId="0" borderId="65" xfId="0" applyNumberFormat="1" applyFont="1" applyBorder="1" applyAlignment="1">
      <alignment horizontal="right"/>
    </xf>
    <xf numFmtId="0" fontId="22" fillId="0" borderId="65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3" fontId="0" fillId="0" borderId="52" xfId="0" applyNumberFormat="1" applyBorder="1" applyAlignment="1">
      <alignment horizontal="right"/>
    </xf>
    <xf numFmtId="0" fontId="0" fillId="0" borderId="52" xfId="0" applyBorder="1" applyAlignment="1">
      <alignment horizontal="right"/>
    </xf>
    <xf numFmtId="0" fontId="0" fillId="0" borderId="9" xfId="0" applyBorder="1" applyAlignment="1">
      <alignment horizontal="right"/>
    </xf>
    <xf numFmtId="3" fontId="0" fillId="0" borderId="64" xfId="0" applyNumberForma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64" xfId="0" applyFill="1" applyBorder="1" applyAlignment="1">
      <alignment horizontal="right"/>
    </xf>
    <xf numFmtId="0" fontId="47" fillId="0" borderId="0" xfId="0" applyFont="1" applyBorder="1" applyAlignment="1">
      <alignment/>
    </xf>
    <xf numFmtId="0" fontId="0" fillId="0" borderId="46" xfId="0" applyBorder="1" applyAlignment="1">
      <alignment/>
    </xf>
    <xf numFmtId="0" fontId="0" fillId="0" borderId="11" xfId="0" applyBorder="1" applyAlignment="1">
      <alignment/>
    </xf>
    <xf numFmtId="0" fontId="0" fillId="0" borderId="54" xfId="0" applyBorder="1" applyAlignment="1">
      <alignment/>
    </xf>
    <xf numFmtId="0" fontId="0" fillId="0" borderId="1" xfId="0" applyBorder="1" applyAlignment="1">
      <alignment/>
    </xf>
    <xf numFmtId="0" fontId="0" fillId="0" borderId="55" xfId="0" applyBorder="1" applyAlignment="1">
      <alignment/>
    </xf>
    <xf numFmtId="0" fontId="0" fillId="0" borderId="77" xfId="0" applyBorder="1" applyAlignment="1">
      <alignment/>
    </xf>
    <xf numFmtId="0" fontId="0" fillId="0" borderId="86" xfId="0" applyBorder="1" applyAlignment="1">
      <alignment/>
    </xf>
    <xf numFmtId="0" fontId="0" fillId="0" borderId="76" xfId="0" applyBorder="1" applyAlignment="1">
      <alignment/>
    </xf>
    <xf numFmtId="0" fontId="0" fillId="0" borderId="30" xfId="0" applyBorder="1" applyAlignment="1">
      <alignment/>
    </xf>
    <xf numFmtId="0" fontId="48" fillId="0" borderId="65" xfId="0" applyFont="1" applyBorder="1" applyAlignment="1">
      <alignment/>
    </xf>
    <xf numFmtId="3" fontId="48" fillId="0" borderId="84" xfId="0" applyNumberFormat="1" applyFont="1" applyBorder="1" applyAlignment="1">
      <alignment/>
    </xf>
    <xf numFmtId="3" fontId="48" fillId="0" borderId="67" xfId="0" applyNumberFormat="1" applyFont="1" applyBorder="1" applyAlignment="1">
      <alignment/>
    </xf>
    <xf numFmtId="3" fontId="48" fillId="0" borderId="65" xfId="0" applyNumberFormat="1" applyFont="1" applyBorder="1" applyAlignment="1">
      <alignment/>
    </xf>
    <xf numFmtId="0" fontId="0" fillId="0" borderId="0" xfId="28">
      <alignment/>
      <protection/>
    </xf>
    <xf numFmtId="0" fontId="24" fillId="3" borderId="84" xfId="27" applyFont="1" applyFill="1" applyBorder="1" applyAlignment="1">
      <alignment horizontal="center" vertical="center"/>
      <protection/>
    </xf>
    <xf numFmtId="0" fontId="23" fillId="0" borderId="75" xfId="27" applyFont="1" applyFill="1" applyBorder="1" applyAlignment="1">
      <alignment horizontal="left"/>
      <protection/>
    </xf>
    <xf numFmtId="4" fontId="23" fillId="0" borderId="26" xfId="27" applyNumberFormat="1" applyFont="1" applyFill="1" applyBorder="1" applyAlignment="1">
      <alignment horizontal="right"/>
      <protection/>
    </xf>
    <xf numFmtId="4" fontId="0" fillId="0" borderId="26" xfId="27" applyNumberFormat="1" applyFont="1" applyBorder="1">
      <alignment/>
      <protection/>
    </xf>
    <xf numFmtId="169" fontId="23" fillId="0" borderId="21" xfId="27" applyNumberFormat="1" applyFont="1" applyFill="1" applyBorder="1">
      <alignment/>
      <protection/>
    </xf>
    <xf numFmtId="0" fontId="23" fillId="0" borderId="54" xfId="27" applyFont="1" applyFill="1" applyBorder="1" applyAlignment="1">
      <alignment horizontal="left"/>
      <protection/>
    </xf>
    <xf numFmtId="4" fontId="23" fillId="0" borderId="1" xfId="27" applyNumberFormat="1" applyFont="1" applyFill="1" applyBorder="1" applyAlignment="1">
      <alignment horizontal="right"/>
      <protection/>
    </xf>
    <xf numFmtId="4" fontId="0" fillId="0" borderId="1" xfId="27" applyNumberFormat="1" applyFont="1" applyBorder="1">
      <alignment/>
      <protection/>
    </xf>
    <xf numFmtId="0" fontId="23" fillId="0" borderId="57" xfId="27" applyFont="1" applyFill="1" applyBorder="1" applyAlignment="1">
      <alignment horizontal="left"/>
      <protection/>
    </xf>
    <xf numFmtId="4" fontId="23" fillId="0" borderId="2" xfId="27" applyNumberFormat="1" applyFont="1" applyFill="1" applyBorder="1" applyAlignment="1">
      <alignment horizontal="right"/>
      <protection/>
    </xf>
    <xf numFmtId="4" fontId="0" fillId="0" borderId="30" xfId="27" applyNumberFormat="1" applyFont="1" applyBorder="1">
      <alignment/>
      <protection/>
    </xf>
    <xf numFmtId="0" fontId="24" fillId="3" borderId="84" xfId="27" applyFont="1" applyFill="1" applyBorder="1" applyAlignment="1">
      <alignment horizontal="left"/>
      <protection/>
    </xf>
    <xf numFmtId="4" fontId="24" fillId="3" borderId="87" xfId="27" applyNumberFormat="1" applyFont="1" applyFill="1" applyBorder="1" applyAlignment="1">
      <alignment horizontal="right"/>
      <protection/>
    </xf>
    <xf numFmtId="4" fontId="24" fillId="3" borderId="87" xfId="27" applyNumberFormat="1" applyFont="1" applyFill="1" applyBorder="1" applyAlignment="1">
      <alignment/>
      <protection/>
    </xf>
    <xf numFmtId="169" fontId="24" fillId="3" borderId="85" xfId="27" applyNumberFormat="1" applyFont="1" applyFill="1" applyBorder="1" applyAlignment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10" fontId="3" fillId="0" borderId="0" xfId="0" applyNumberFormat="1" applyFont="1" applyBorder="1" applyAlignment="1">
      <alignment horizontal="right" vertical="center"/>
    </xf>
    <xf numFmtId="0" fontId="22" fillId="0" borderId="27" xfId="0" applyFont="1" applyBorder="1" applyAlignment="1">
      <alignment horizontal="left" vertical="center" wrapText="1"/>
    </xf>
    <xf numFmtId="0" fontId="7" fillId="0" borderId="8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 shrinkToFit="1"/>
    </xf>
    <xf numFmtId="0" fontId="7" fillId="0" borderId="9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83" xfId="0" applyFont="1" applyBorder="1" applyAlignment="1">
      <alignment horizontal="center" vertical="center" shrinkToFit="1"/>
    </xf>
    <xf numFmtId="0" fontId="7" fillId="0" borderId="92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0" fontId="0" fillId="0" borderId="39" xfId="0" applyBorder="1" applyAlignment="1">
      <alignment vertical="center" wrapText="1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10" fillId="0" borderId="0" xfId="24" applyFont="1" applyAlignment="1">
      <alignment/>
      <protection/>
    </xf>
    <xf numFmtId="0" fontId="10" fillId="0" borderId="0" xfId="24" applyFont="1">
      <alignment/>
      <protection/>
    </xf>
    <xf numFmtId="0" fontId="7" fillId="0" borderId="0" xfId="0" applyFont="1" applyAlignment="1">
      <alignment/>
    </xf>
    <xf numFmtId="0" fontId="0" fillId="0" borderId="49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7" xfId="0" applyBorder="1" applyAlignment="1">
      <alignment horizontal="left"/>
    </xf>
    <xf numFmtId="0" fontId="7" fillId="0" borderId="0" xfId="0" applyFont="1" applyAlignment="1">
      <alignment/>
    </xf>
    <xf numFmtId="0" fontId="7" fillId="0" borderId="0" xfId="28" applyFont="1">
      <alignment/>
      <protection/>
    </xf>
    <xf numFmtId="3" fontId="24" fillId="4" borderId="87" xfId="27" applyNumberFormat="1" applyFont="1" applyFill="1" applyBorder="1" applyAlignment="1">
      <alignment horizontal="center" vertical="center"/>
      <protection/>
    </xf>
    <xf numFmtId="4" fontId="22" fillId="4" borderId="87" xfId="27" applyNumberFormat="1" applyFont="1" applyFill="1" applyBorder="1" applyAlignment="1">
      <alignment horizontal="center" vertical="center" wrapText="1"/>
      <protection/>
    </xf>
    <xf numFmtId="0" fontId="24" fillId="4" borderId="85" xfId="27" applyFont="1" applyFill="1" applyBorder="1" applyAlignment="1">
      <alignment horizontal="center" vertical="center" wrapText="1"/>
      <protection/>
    </xf>
    <xf numFmtId="0" fontId="2" fillId="0" borderId="4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5" borderId="26" xfId="0" applyFont="1" applyFill="1" applyBorder="1" applyAlignment="1">
      <alignment/>
    </xf>
    <xf numFmtId="0" fontId="11" fillId="2" borderId="82" xfId="26" applyFont="1" applyFill="1" applyBorder="1">
      <alignment/>
      <protection/>
    </xf>
    <xf numFmtId="0" fontId="27" fillId="2" borderId="75" xfId="26" applyFont="1" applyFill="1" applyBorder="1">
      <alignment/>
      <protection/>
    </xf>
    <xf numFmtId="0" fontId="27" fillId="0" borderId="65" xfId="26" applyFont="1" applyBorder="1" applyAlignment="1">
      <alignment horizontal="center" vertical="center"/>
      <protection/>
    </xf>
    <xf numFmtId="0" fontId="23" fillId="0" borderId="10" xfId="25" applyBorder="1" applyAlignment="1">
      <alignment horizontal="center" vertical="center"/>
      <protection/>
    </xf>
    <xf numFmtId="0" fontId="23" fillId="0" borderId="71" xfId="25" applyBorder="1" applyAlignment="1">
      <alignment horizontal="center" vertical="center"/>
      <protection/>
    </xf>
    <xf numFmtId="0" fontId="10" fillId="0" borderId="0" xfId="25" applyFont="1" applyBorder="1" applyAlignment="1">
      <alignment/>
      <protection/>
    </xf>
    <xf numFmtId="0" fontId="0" fillId="0" borderId="68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93" xfId="0" applyFont="1" applyBorder="1" applyAlignment="1">
      <alignment/>
    </xf>
    <xf numFmtId="0" fontId="0" fillId="0" borderId="69" xfId="0" applyFont="1" applyBorder="1" applyAlignment="1">
      <alignment/>
    </xf>
    <xf numFmtId="3" fontId="0" fillId="0" borderId="19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3" fontId="0" fillId="0" borderId="9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1" xfId="0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22" fillId="0" borderId="95" xfId="0" applyFont="1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2" fillId="0" borderId="86" xfId="0" applyFont="1" applyBorder="1" applyAlignment="1">
      <alignment horizontal="center" vertical="center" wrapText="1"/>
    </xf>
    <xf numFmtId="0" fontId="22" fillId="0" borderId="97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98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 wrapText="1"/>
    </xf>
    <xf numFmtId="0" fontId="22" fillId="0" borderId="99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3" fontId="22" fillId="0" borderId="30" xfId="0" applyNumberFormat="1" applyFont="1" applyBorder="1" applyAlignment="1">
      <alignment horizontal="center" vertical="center" wrapText="1"/>
    </xf>
    <xf numFmtId="3" fontId="22" fillId="0" borderId="99" xfId="0" applyNumberFormat="1" applyFont="1" applyBorder="1" applyAlignment="1">
      <alignment horizontal="center" vertical="center" wrapText="1"/>
    </xf>
    <xf numFmtId="0" fontId="22" fillId="0" borderId="10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01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102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103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2" fillId="0" borderId="52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22" fillId="0" borderId="104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22" fillId="0" borderId="105" xfId="0" applyFont="1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" fillId="0" borderId="106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93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0" fontId="2" fillId="0" borderId="10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3" fontId="3" fillId="0" borderId="108" xfId="0" applyNumberFormat="1" applyFont="1" applyBorder="1" applyAlignment="1">
      <alignment horizontal="right" vertical="center"/>
    </xf>
    <xf numFmtId="3" fontId="3" fillId="0" borderId="105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3" fontId="3" fillId="0" borderId="26" xfId="0" applyNumberFormat="1" applyFont="1" applyBorder="1" applyAlignment="1">
      <alignment horizontal="right" vertical="center"/>
    </xf>
    <xf numFmtId="10" fontId="3" fillId="0" borderId="20" xfId="0" applyNumberFormat="1" applyFont="1" applyBorder="1" applyAlignment="1">
      <alignment horizontal="right" vertical="center"/>
    </xf>
    <xf numFmtId="10" fontId="3" fillId="0" borderId="26" xfId="0" applyNumberFormat="1" applyFont="1" applyBorder="1" applyAlignment="1">
      <alignment horizontal="right" vertical="center"/>
    </xf>
    <xf numFmtId="3" fontId="3" fillId="0" borderId="94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0" fontId="22" fillId="0" borderId="28" xfId="0" applyFont="1" applyBorder="1" applyAlignment="1">
      <alignment horizontal="left" vertical="center"/>
    </xf>
    <xf numFmtId="3" fontId="3" fillId="0" borderId="10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10" fontId="3" fillId="0" borderId="30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0" fontId="22" fillId="0" borderId="28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center" wrapText="1"/>
    </xf>
    <xf numFmtId="0" fontId="22" fillId="0" borderId="32" xfId="0" applyFont="1" applyBorder="1" applyAlignment="1">
      <alignment horizontal="left" vertical="center" wrapText="1"/>
    </xf>
    <xf numFmtId="3" fontId="3" fillId="0" borderId="74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10" fontId="3" fillId="0" borderId="41" xfId="0" applyNumberFormat="1" applyFont="1" applyBorder="1" applyAlignment="1">
      <alignment horizontal="right" vertical="center"/>
    </xf>
    <xf numFmtId="3" fontId="3" fillId="0" borderId="110" xfId="0" applyNumberFormat="1" applyFont="1" applyBorder="1" applyAlignment="1">
      <alignment horizontal="right" vertical="center"/>
    </xf>
    <xf numFmtId="10" fontId="3" fillId="0" borderId="11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22" fillId="0" borderId="44" xfId="0" applyFont="1" applyBorder="1" applyAlignment="1">
      <alignment horizontal="left" vertical="center"/>
    </xf>
    <xf numFmtId="3" fontId="3" fillId="0" borderId="111" xfId="0" applyNumberFormat="1" applyFont="1" applyBorder="1" applyAlignment="1">
      <alignment horizontal="right" vertical="center"/>
    </xf>
    <xf numFmtId="3" fontId="3" fillId="0" borderId="112" xfId="0" applyNumberFormat="1" applyFont="1" applyBorder="1" applyAlignment="1">
      <alignment horizontal="right" vertical="center"/>
    </xf>
    <xf numFmtId="3" fontId="3" fillId="0" borderId="42" xfId="0" applyNumberFormat="1" applyFont="1" applyBorder="1" applyAlignment="1">
      <alignment horizontal="right" vertical="center"/>
    </xf>
    <xf numFmtId="0" fontId="23" fillId="0" borderId="113" xfId="24" applyBorder="1" applyAlignment="1">
      <alignment horizontal="right"/>
      <protection/>
    </xf>
    <xf numFmtId="0" fontId="23" fillId="0" borderId="114" xfId="24" applyBorder="1" applyAlignment="1">
      <alignment horizontal="right"/>
      <protection/>
    </xf>
    <xf numFmtId="0" fontId="33" fillId="0" borderId="67" xfId="24" applyFont="1" applyBorder="1" applyAlignment="1">
      <alignment horizontal="center"/>
      <protection/>
    </xf>
    <xf numFmtId="0" fontId="33" fillId="0" borderId="10" xfId="24" applyFont="1" applyBorder="1" applyAlignment="1">
      <alignment horizontal="center"/>
      <protection/>
    </xf>
    <xf numFmtId="0" fontId="33" fillId="0" borderId="115" xfId="24" applyFont="1" applyBorder="1" applyAlignment="1">
      <alignment horizontal="center"/>
      <protection/>
    </xf>
    <xf numFmtId="0" fontId="23" fillId="0" borderId="76" xfId="24" applyBorder="1" applyAlignment="1">
      <alignment horizontal="left" vertical="center"/>
      <protection/>
    </xf>
    <xf numFmtId="0" fontId="23" fillId="0" borderId="79" xfId="24" applyBorder="1" applyAlignment="1">
      <alignment horizontal="left" vertical="center"/>
      <protection/>
    </xf>
    <xf numFmtId="0" fontId="23" fillId="0" borderId="75" xfId="24" applyBorder="1" applyAlignment="1">
      <alignment horizontal="left" vertical="center"/>
      <protection/>
    </xf>
    <xf numFmtId="0" fontId="11" fillId="5" borderId="93" xfId="24" applyFont="1" applyFill="1" applyBorder="1" applyAlignment="1">
      <alignment horizontal="center" vertical="center" wrapText="1"/>
      <protection/>
    </xf>
    <xf numFmtId="0" fontId="11" fillId="5" borderId="69" xfId="24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0" fillId="0" borderId="93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1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5" xfId="0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6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100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>
      <alignment horizontal="right"/>
    </xf>
    <xf numFmtId="0" fontId="27" fillId="0" borderId="0" xfId="25" applyFont="1" applyBorder="1" applyAlignment="1">
      <alignment horizontal="center" wrapText="1"/>
      <protection/>
    </xf>
    <xf numFmtId="0" fontId="27" fillId="0" borderId="0" xfId="25" applyFont="1" applyBorder="1" applyAlignment="1">
      <alignment horizontal="center"/>
      <protection/>
    </xf>
    <xf numFmtId="0" fontId="27" fillId="0" borderId="0" xfId="25" applyFont="1" applyBorder="1" applyAlignment="1">
      <alignment horizontal="center" textRotation="90" wrapText="1"/>
      <protection/>
    </xf>
    <xf numFmtId="0" fontId="27" fillId="0" borderId="0" xfId="25" applyFont="1" applyBorder="1" applyAlignment="1">
      <alignment horizontal="center" shrinkToFit="1"/>
      <protection/>
    </xf>
    <xf numFmtId="0" fontId="27" fillId="0" borderId="0" xfId="25" applyFont="1" applyBorder="1" applyAlignment="1">
      <alignment horizontal="center" wrapText="1" shrinkToFit="1"/>
      <protection/>
    </xf>
    <xf numFmtId="0" fontId="23" fillId="0" borderId="0" xfId="25" applyBorder="1" applyAlignment="1">
      <alignment horizontal="center" wrapText="1"/>
      <protection/>
    </xf>
    <xf numFmtId="0" fontId="27" fillId="0" borderId="79" xfId="25" applyFont="1" applyBorder="1" applyAlignment="1">
      <alignment horizontal="center" vertical="center" wrapText="1"/>
      <protection/>
    </xf>
    <xf numFmtId="0" fontId="27" fillId="0" borderId="113" xfId="25" applyFont="1" applyBorder="1" applyAlignment="1">
      <alignment horizontal="center" vertical="center" wrapText="1"/>
      <protection/>
    </xf>
    <xf numFmtId="0" fontId="11" fillId="0" borderId="117" xfId="25" applyFont="1" applyBorder="1" applyAlignment="1">
      <alignment horizontal="center" vertical="center" wrapText="1"/>
      <protection/>
    </xf>
    <xf numFmtId="0" fontId="11" fillId="0" borderId="70" xfId="25" applyFont="1" applyBorder="1" applyAlignment="1">
      <alignment horizontal="center" vertical="center" wrapText="1"/>
      <protection/>
    </xf>
    <xf numFmtId="0" fontId="11" fillId="0" borderId="41" xfId="25" applyFont="1" applyBorder="1" applyAlignment="1">
      <alignment horizontal="center" vertical="center" wrapText="1"/>
      <protection/>
    </xf>
    <xf numFmtId="0" fontId="11" fillId="0" borderId="110" xfId="25" applyFont="1" applyBorder="1" applyAlignment="1">
      <alignment horizontal="center" vertical="center" wrapText="1"/>
      <protection/>
    </xf>
    <xf numFmtId="0" fontId="30" fillId="0" borderId="41" xfId="25" applyFont="1" applyBorder="1" applyAlignment="1">
      <alignment horizontal="center" vertical="center" wrapText="1"/>
      <protection/>
    </xf>
    <xf numFmtId="0" fontId="30" fillId="0" borderId="110" xfId="25" applyFont="1" applyBorder="1" applyAlignment="1">
      <alignment horizontal="center" vertical="center" wrapText="1"/>
      <protection/>
    </xf>
    <xf numFmtId="0" fontId="23" fillId="0" borderId="67" xfId="25" applyFont="1" applyBorder="1" applyAlignment="1">
      <alignment horizontal="center" vertical="center"/>
      <protection/>
    </xf>
    <xf numFmtId="0" fontId="23" fillId="0" borderId="80" xfId="25" applyBorder="1" applyAlignment="1">
      <alignment horizontal="center" vertical="center"/>
      <protection/>
    </xf>
    <xf numFmtId="0" fontId="23" fillId="0" borderId="66" xfId="25" applyBorder="1" applyAlignment="1">
      <alignment horizontal="center" vertical="center"/>
      <protection/>
    </xf>
    <xf numFmtId="0" fontId="11" fillId="0" borderId="93" xfId="25" applyFont="1" applyBorder="1" applyAlignment="1">
      <alignment horizontal="center" vertical="center" wrapText="1"/>
      <protection/>
    </xf>
    <xf numFmtId="0" fontId="11" fillId="0" borderId="73" xfId="25" applyFont="1" applyBorder="1" applyAlignment="1">
      <alignment horizontal="center" vertical="center" wrapText="1"/>
      <protection/>
    </xf>
    <xf numFmtId="0" fontId="11" fillId="0" borderId="69" xfId="25" applyFont="1" applyBorder="1" applyAlignment="1">
      <alignment horizontal="center" vertical="center" wrapText="1"/>
      <protection/>
    </xf>
    <xf numFmtId="0" fontId="27" fillId="0" borderId="116" xfId="25" applyFont="1" applyBorder="1" applyAlignment="1">
      <alignment horizontal="center" vertical="center" wrapText="1"/>
      <protection/>
    </xf>
    <xf numFmtId="0" fontId="27" fillId="0" borderId="115" xfId="25" applyFont="1" applyBorder="1" applyAlignment="1">
      <alignment horizontal="center" vertical="center" wrapText="1"/>
      <protection/>
    </xf>
    <xf numFmtId="0" fontId="27" fillId="0" borderId="39" xfId="25" applyFont="1" applyBorder="1" applyAlignment="1">
      <alignment horizontal="center" vertical="center" wrapText="1"/>
      <protection/>
    </xf>
    <xf numFmtId="0" fontId="27" fillId="0" borderId="117" xfId="25" applyFont="1" applyBorder="1" applyAlignment="1">
      <alignment horizontal="center" vertical="center" wrapText="1"/>
      <protection/>
    </xf>
    <xf numFmtId="0" fontId="27" fillId="0" borderId="68" xfId="25" applyFont="1" applyBorder="1" applyAlignment="1">
      <alignment horizontal="center" vertical="center" wrapText="1"/>
      <protection/>
    </xf>
    <xf numFmtId="0" fontId="27" fillId="0" borderId="70" xfId="25" applyFont="1" applyBorder="1" applyAlignment="1">
      <alignment horizontal="center" vertical="center" wrapText="1"/>
      <protection/>
    </xf>
    <xf numFmtId="0" fontId="11" fillId="0" borderId="116" xfId="25" applyFont="1" applyBorder="1" applyAlignment="1">
      <alignment horizontal="center" vertical="center" wrapText="1"/>
      <protection/>
    </xf>
    <xf numFmtId="0" fontId="11" fillId="0" borderId="39" xfId="25" applyFont="1" applyBorder="1" applyAlignment="1">
      <alignment horizontal="center" vertical="center" wrapText="1"/>
      <protection/>
    </xf>
    <xf numFmtId="0" fontId="11" fillId="0" borderId="68" xfId="25" applyFont="1" applyBorder="1" applyAlignment="1">
      <alignment horizontal="center" vertical="center" wrapText="1"/>
      <protection/>
    </xf>
    <xf numFmtId="0" fontId="11" fillId="0" borderId="101" xfId="25" applyFont="1" applyBorder="1" applyAlignment="1">
      <alignment horizontal="center" vertical="center" wrapText="1"/>
      <protection/>
    </xf>
    <xf numFmtId="0" fontId="23" fillId="0" borderId="41" xfId="25" applyBorder="1" applyAlignment="1">
      <alignment horizontal="center" vertical="center"/>
      <protection/>
    </xf>
    <xf numFmtId="0" fontId="23" fillId="0" borderId="110" xfId="25" applyBorder="1" applyAlignment="1">
      <alignment horizontal="center" vertical="center"/>
      <protection/>
    </xf>
    <xf numFmtId="0" fontId="27" fillId="0" borderId="71" xfId="25" applyFont="1" applyBorder="1" applyAlignment="1">
      <alignment horizontal="center" vertical="center" wrapText="1"/>
      <protection/>
    </xf>
    <xf numFmtId="0" fontId="29" fillId="0" borderId="93" xfId="25" applyFont="1" applyBorder="1" applyAlignment="1">
      <alignment horizontal="center" vertical="center" wrapText="1"/>
      <protection/>
    </xf>
    <xf numFmtId="0" fontId="29" fillId="0" borderId="73" xfId="25" applyFont="1" applyBorder="1" applyAlignment="1">
      <alignment horizontal="center" vertical="center" wrapText="1"/>
      <protection/>
    </xf>
    <xf numFmtId="0" fontId="29" fillId="0" borderId="69" xfId="25" applyFont="1" applyBorder="1" applyAlignment="1">
      <alignment horizontal="center" vertical="center" wrapText="1"/>
      <protection/>
    </xf>
    <xf numFmtId="0" fontId="23" fillId="0" borderId="67" xfId="25" applyFont="1" applyBorder="1" applyAlignment="1">
      <alignment horizontal="center" vertical="center" wrapText="1"/>
      <protection/>
    </xf>
    <xf numFmtId="0" fontId="23" fillId="0" borderId="80" xfId="25" applyFont="1" applyBorder="1" applyAlignment="1">
      <alignment horizontal="center" vertical="center"/>
      <protection/>
    </xf>
    <xf numFmtId="0" fontId="23" fillId="0" borderId="66" xfId="25" applyFont="1" applyBorder="1" applyAlignment="1">
      <alignment horizontal="center" vertical="center"/>
      <protection/>
    </xf>
    <xf numFmtId="0" fontId="23" fillId="0" borderId="80" xfId="25" applyFont="1" applyBorder="1" applyAlignment="1">
      <alignment horizontal="center" vertical="center" wrapText="1"/>
      <protection/>
    </xf>
    <xf numFmtId="0" fontId="11" fillId="0" borderId="118" xfId="25" applyFont="1" applyBorder="1" applyAlignment="1">
      <alignment horizontal="center" vertical="center" wrapText="1"/>
      <protection/>
    </xf>
    <xf numFmtId="0" fontId="11" fillId="0" borderId="72" xfId="25" applyFont="1" applyBorder="1" applyAlignment="1">
      <alignment horizontal="center" vertical="center" wrapText="1"/>
      <protection/>
    </xf>
    <xf numFmtId="0" fontId="11" fillId="0" borderId="114" xfId="25" applyFont="1" applyBorder="1" applyAlignment="1">
      <alignment horizontal="center" vertical="center" wrapText="1"/>
      <protection/>
    </xf>
    <xf numFmtId="0" fontId="27" fillId="0" borderId="119" xfId="25" applyFont="1" applyBorder="1" applyAlignment="1">
      <alignment horizontal="center" vertical="center" wrapText="1"/>
      <protection/>
    </xf>
    <xf numFmtId="0" fontId="23" fillId="0" borderId="10" xfId="25" applyBorder="1" applyAlignment="1">
      <alignment horizontal="center" vertical="center"/>
      <protection/>
    </xf>
    <xf numFmtId="0" fontId="23" fillId="0" borderId="115" xfId="25" applyBorder="1" applyAlignment="1">
      <alignment horizontal="center" vertical="center"/>
      <protection/>
    </xf>
    <xf numFmtId="0" fontId="23" fillId="0" borderId="0" xfId="25" applyBorder="1" applyAlignment="1">
      <alignment horizontal="center" vertical="center"/>
      <protection/>
    </xf>
    <xf numFmtId="0" fontId="23" fillId="0" borderId="117" xfId="25" applyBorder="1" applyAlignment="1">
      <alignment horizontal="center" vertical="center"/>
      <protection/>
    </xf>
    <xf numFmtId="0" fontId="23" fillId="0" borderId="71" xfId="25" applyBorder="1" applyAlignment="1">
      <alignment horizontal="center" vertical="center"/>
      <protection/>
    </xf>
    <xf numFmtId="0" fontId="23" fillId="0" borderId="70" xfId="25" applyBorder="1" applyAlignment="1">
      <alignment horizontal="center" vertical="center"/>
      <protection/>
    </xf>
    <xf numFmtId="0" fontId="29" fillId="0" borderId="96" xfId="25" applyFont="1" applyBorder="1" applyAlignment="1">
      <alignment horizontal="center" vertical="center" textRotation="90" wrapText="1"/>
      <protection/>
    </xf>
    <xf numFmtId="0" fontId="29" fillId="0" borderId="112" xfId="25" applyFont="1" applyBorder="1" applyAlignment="1">
      <alignment horizontal="center" vertical="center" textRotation="90" wrapText="1"/>
      <protection/>
    </xf>
    <xf numFmtId="0" fontId="27" fillId="0" borderId="67" xfId="25" applyFont="1" applyBorder="1" applyAlignment="1">
      <alignment horizontal="center" vertical="center" wrapText="1"/>
      <protection/>
    </xf>
    <xf numFmtId="0" fontId="27" fillId="0" borderId="80" xfId="25" applyFont="1" applyBorder="1" applyAlignment="1">
      <alignment horizontal="center" vertical="center" wrapText="1"/>
      <protection/>
    </xf>
    <xf numFmtId="0" fontId="27" fillId="0" borderId="79" xfId="25" applyFont="1" applyBorder="1" applyAlignment="1">
      <alignment horizontal="center" vertical="center"/>
      <protection/>
    </xf>
    <xf numFmtId="0" fontId="27" fillId="0" borderId="113" xfId="25" applyFont="1" applyBorder="1" applyAlignment="1">
      <alignment horizontal="center" vertical="center"/>
      <protection/>
    </xf>
    <xf numFmtId="0" fontId="23" fillId="0" borderId="68" xfId="25" applyBorder="1" applyAlignment="1">
      <alignment horizontal="center" vertical="center"/>
      <protection/>
    </xf>
    <xf numFmtId="0" fontId="27" fillId="0" borderId="41" xfId="25" applyFont="1" applyBorder="1" applyAlignment="1">
      <alignment horizontal="center" vertical="center" wrapText="1"/>
      <protection/>
    </xf>
    <xf numFmtId="0" fontId="27" fillId="0" borderId="110" xfId="25" applyFont="1" applyBorder="1" applyAlignment="1">
      <alignment horizontal="center" vertical="center" wrapText="1"/>
      <protection/>
    </xf>
    <xf numFmtId="0" fontId="11" fillId="0" borderId="115" xfId="25" applyFont="1" applyBorder="1" applyAlignment="1">
      <alignment horizontal="center" vertical="center" wrapText="1"/>
      <protection/>
    </xf>
    <xf numFmtId="0" fontId="27" fillId="0" borderId="41" xfId="25" applyFont="1" applyBorder="1" applyAlignment="1">
      <alignment horizontal="center" vertical="center"/>
      <protection/>
    </xf>
    <xf numFmtId="0" fontId="11" fillId="0" borderId="116" xfId="25" applyFont="1" applyBorder="1" applyAlignment="1">
      <alignment horizontal="center" vertical="center"/>
      <protection/>
    </xf>
    <xf numFmtId="0" fontId="11" fillId="0" borderId="39" xfId="25" applyFont="1" applyBorder="1" applyAlignment="1">
      <alignment horizontal="center" vertical="center"/>
      <protection/>
    </xf>
    <xf numFmtId="0" fontId="11" fillId="0" borderId="68" xfId="25" applyFont="1" applyBorder="1" applyAlignment="1">
      <alignment horizontal="center" vertical="center"/>
      <protection/>
    </xf>
    <xf numFmtId="0" fontId="23" fillId="0" borderId="84" xfId="25" applyBorder="1" applyAlignment="1">
      <alignment horizontal="center"/>
      <protection/>
    </xf>
    <xf numFmtId="0" fontId="23" fillId="0" borderId="85" xfId="25" applyBorder="1" applyAlignment="1">
      <alignment horizontal="center"/>
      <protection/>
    </xf>
    <xf numFmtId="0" fontId="27" fillId="0" borderId="93" xfId="25" applyFont="1" applyBorder="1" applyAlignment="1">
      <alignment horizontal="center" vertical="center" textRotation="90" wrapText="1"/>
      <protection/>
    </xf>
    <xf numFmtId="0" fontId="27" fillId="0" borderId="73" xfId="25" applyFont="1" applyBorder="1" applyAlignment="1">
      <alignment horizontal="center" vertical="center" textRotation="90" wrapText="1"/>
      <protection/>
    </xf>
    <xf numFmtId="0" fontId="27" fillId="0" borderId="69" xfId="25" applyFont="1" applyBorder="1" applyAlignment="1">
      <alignment horizontal="center" vertical="center" textRotation="90" wrapText="1"/>
      <protection/>
    </xf>
    <xf numFmtId="0" fontId="28" fillId="0" borderId="93" xfId="25" applyFont="1" applyBorder="1" applyAlignment="1">
      <alignment horizontal="center" vertical="center" wrapText="1"/>
      <protection/>
    </xf>
    <xf numFmtId="0" fontId="28" fillId="0" borderId="73" xfId="25" applyFont="1" applyBorder="1" applyAlignment="1">
      <alignment horizontal="center" vertical="center" wrapText="1"/>
      <protection/>
    </xf>
    <xf numFmtId="0" fontId="28" fillId="0" borderId="69" xfId="25" applyFont="1" applyBorder="1" applyAlignment="1">
      <alignment horizontal="center" vertical="center" wrapText="1"/>
      <protection/>
    </xf>
    <xf numFmtId="0" fontId="10" fillId="0" borderId="0" xfId="25" applyFont="1" applyBorder="1" applyAlignment="1">
      <alignment horizontal="center"/>
      <protection/>
    </xf>
    <xf numFmtId="0" fontId="11" fillId="0" borderId="96" xfId="25" applyFont="1" applyBorder="1" applyAlignment="1">
      <alignment horizontal="center" vertical="center" textRotation="90" wrapText="1"/>
      <protection/>
    </xf>
    <xf numFmtId="0" fontId="11" fillId="0" borderId="42" xfId="25" applyFont="1" applyBorder="1" applyAlignment="1">
      <alignment horizontal="center" vertical="center" textRotation="90" wrapText="1"/>
      <protection/>
    </xf>
    <xf numFmtId="0" fontId="11" fillId="0" borderId="112" xfId="25" applyFont="1" applyBorder="1" applyAlignment="1">
      <alignment horizontal="center" vertical="center" textRotation="90" wrapText="1"/>
      <protection/>
    </xf>
    <xf numFmtId="0" fontId="11" fillId="0" borderId="79" xfId="25" applyFont="1" applyBorder="1" applyAlignment="1">
      <alignment horizontal="center" vertical="center" wrapText="1"/>
      <protection/>
    </xf>
    <xf numFmtId="0" fontId="11" fillId="0" borderId="113" xfId="25" applyFont="1" applyBorder="1" applyAlignment="1">
      <alignment horizontal="center" vertical="center" wrapText="1"/>
      <protection/>
    </xf>
    <xf numFmtId="0" fontId="11" fillId="0" borderId="0" xfId="25" applyFont="1" applyBorder="1" applyAlignment="1">
      <alignment horizontal="center" vertical="center" wrapText="1"/>
      <protection/>
    </xf>
    <xf numFmtId="0" fontId="11" fillId="0" borderId="71" xfId="25" applyFont="1" applyBorder="1" applyAlignment="1">
      <alignment horizontal="center" vertical="center" wrapText="1"/>
      <protection/>
    </xf>
    <xf numFmtId="0" fontId="27" fillId="0" borderId="42" xfId="25" applyFont="1" applyBorder="1" applyAlignment="1">
      <alignment horizontal="center" vertical="center" shrinkToFit="1"/>
      <protection/>
    </xf>
    <xf numFmtId="0" fontId="27" fillId="0" borderId="112" xfId="25" applyFont="1" applyBorder="1" applyAlignment="1">
      <alignment horizontal="center" vertical="center" shrinkToFit="1"/>
      <protection/>
    </xf>
    <xf numFmtId="0" fontId="11" fillId="0" borderId="79" xfId="25" applyFont="1" applyBorder="1" applyAlignment="1">
      <alignment horizontal="center" vertical="center" wrapText="1" shrinkToFit="1"/>
      <protection/>
    </xf>
    <xf numFmtId="0" fontId="11" fillId="0" borderId="113" xfId="25" applyFont="1" applyBorder="1" applyAlignment="1">
      <alignment horizontal="center" vertical="center" wrapText="1" shrinkToFit="1"/>
      <protection/>
    </xf>
    <xf numFmtId="0" fontId="23" fillId="0" borderId="0" xfId="25" applyBorder="1" applyAlignment="1">
      <alignment horizontal="center"/>
      <protection/>
    </xf>
    <xf numFmtId="0" fontId="10" fillId="0" borderId="0" xfId="26" applyFont="1" applyAlignment="1">
      <alignment horizontal="center"/>
      <protection/>
    </xf>
    <xf numFmtId="0" fontId="27" fillId="0" borderId="73" xfId="26" applyFont="1" applyBorder="1" applyAlignment="1">
      <alignment horizontal="center" vertical="center" textRotation="90" wrapText="1"/>
      <protection/>
    </xf>
    <xf numFmtId="0" fontId="10" fillId="0" borderId="0" xfId="26" applyFont="1" applyBorder="1" applyAlignment="1">
      <alignment horizontal="center"/>
      <protection/>
    </xf>
    <xf numFmtId="0" fontId="28" fillId="0" borderId="22" xfId="26" applyFont="1" applyBorder="1" applyAlignment="1">
      <alignment horizontal="center"/>
      <protection/>
    </xf>
    <xf numFmtId="0" fontId="28" fillId="0" borderId="31" xfId="26" applyFont="1" applyBorder="1" applyAlignment="1">
      <alignment horizontal="center"/>
      <protection/>
    </xf>
    <xf numFmtId="0" fontId="28" fillId="0" borderId="56" xfId="26" applyFont="1" applyBorder="1" applyAlignment="1">
      <alignment horizontal="center"/>
      <protection/>
    </xf>
    <xf numFmtId="0" fontId="27" fillId="0" borderId="69" xfId="26" applyFont="1" applyBorder="1" applyAlignment="1">
      <alignment horizontal="center" vertical="center" textRotation="90" wrapText="1"/>
      <protection/>
    </xf>
    <xf numFmtId="0" fontId="27" fillId="0" borderId="39" xfId="26" applyFont="1" applyBorder="1" applyAlignment="1">
      <alignment horizontal="center" vertical="center" textRotation="90" wrapText="1"/>
      <protection/>
    </xf>
    <xf numFmtId="0" fontId="27" fillId="0" borderId="68" xfId="26" applyFont="1" applyBorder="1" applyAlignment="1">
      <alignment horizontal="center" vertical="center" textRotation="90" wrapText="1"/>
      <protection/>
    </xf>
    <xf numFmtId="0" fontId="27" fillId="0" borderId="73" xfId="26" applyFont="1" applyBorder="1" applyAlignment="1">
      <alignment horizontal="center" vertical="center" textRotation="88" wrapText="1"/>
      <protection/>
    </xf>
    <xf numFmtId="0" fontId="27" fillId="0" borderId="69" xfId="26" applyFont="1" applyBorder="1" applyAlignment="1">
      <alignment horizontal="center" vertical="center" textRotation="88" wrapText="1"/>
      <protection/>
    </xf>
    <xf numFmtId="0" fontId="27" fillId="0" borderId="77" xfId="26" applyFont="1" applyBorder="1" applyAlignment="1">
      <alignment horizontal="center" vertical="center" textRotation="90" wrapText="1"/>
      <protection/>
    </xf>
    <xf numFmtId="0" fontId="27" fillId="0" borderId="83" xfId="26" applyFont="1" applyBorder="1" applyAlignment="1">
      <alignment horizontal="center" vertical="center" textRotation="90" wrapText="1"/>
      <protection/>
    </xf>
    <xf numFmtId="0" fontId="27" fillId="0" borderId="77" xfId="26" applyFont="1" applyBorder="1" applyAlignment="1">
      <alignment horizontal="center" vertical="center" wrapText="1"/>
      <protection/>
    </xf>
    <xf numFmtId="0" fontId="27" fillId="0" borderId="73" xfId="26" applyFont="1" applyBorder="1" applyAlignment="1">
      <alignment horizontal="center" vertical="center" wrapText="1"/>
      <protection/>
    </xf>
    <xf numFmtId="0" fontId="27" fillId="0" borderId="83" xfId="26" applyFont="1" applyBorder="1" applyAlignment="1">
      <alignment horizontal="center" vertical="center" wrapText="1"/>
      <protection/>
    </xf>
    <xf numFmtId="0" fontId="27" fillId="0" borderId="117" xfId="26" applyFont="1" applyBorder="1" applyAlignment="1">
      <alignment horizontal="center" vertical="center" textRotation="90" wrapText="1"/>
      <protection/>
    </xf>
    <xf numFmtId="0" fontId="27" fillId="0" borderId="70" xfId="26" applyFont="1" applyBorder="1" applyAlignment="1">
      <alignment horizontal="center" vertical="center" textRotation="90" wrapText="1"/>
      <protection/>
    </xf>
    <xf numFmtId="0" fontId="27" fillId="0" borderId="68" xfId="26" applyFont="1" applyBorder="1" applyAlignment="1">
      <alignment horizontal="center" vertical="center"/>
      <protection/>
    </xf>
    <xf numFmtId="0" fontId="27" fillId="0" borderId="71" xfId="26" applyFont="1" applyBorder="1" applyAlignment="1">
      <alignment horizontal="center" vertical="center"/>
      <protection/>
    </xf>
    <xf numFmtId="0" fontId="27" fillId="0" borderId="70" xfId="26" applyFont="1" applyBorder="1" applyAlignment="1">
      <alignment horizontal="center" vertical="center"/>
      <protection/>
    </xf>
    <xf numFmtId="0" fontId="27" fillId="0" borderId="73" xfId="26" applyFont="1" applyBorder="1" applyAlignment="1">
      <alignment horizontal="center" vertical="center" textRotation="90"/>
      <protection/>
    </xf>
    <xf numFmtId="0" fontId="24" fillId="0" borderId="84" xfId="26" applyFont="1" applyBorder="1" applyAlignment="1">
      <alignment horizontal="center"/>
      <protection/>
    </xf>
    <xf numFmtId="0" fontId="24" fillId="0" borderId="120" xfId="26" applyFont="1" applyBorder="1" applyAlignment="1">
      <alignment horizontal="center"/>
      <protection/>
    </xf>
    <xf numFmtId="0" fontId="27" fillId="0" borderId="93" xfId="26" applyFont="1" applyBorder="1" applyAlignment="1">
      <alignment horizontal="center" vertical="center"/>
      <protection/>
    </xf>
    <xf numFmtId="0" fontId="27" fillId="0" borderId="73" xfId="26" applyFont="1" applyBorder="1" applyAlignment="1">
      <alignment horizontal="center" vertical="center"/>
      <protection/>
    </xf>
    <xf numFmtId="0" fontId="27" fillId="0" borderId="67" xfId="26" applyFont="1" applyBorder="1" applyAlignment="1">
      <alignment horizontal="center" vertical="center"/>
      <protection/>
    </xf>
    <xf numFmtId="0" fontId="27" fillId="0" borderId="66" xfId="26" applyFont="1" applyBorder="1" applyAlignment="1">
      <alignment horizontal="center" vertical="center"/>
      <protection/>
    </xf>
    <xf numFmtId="0" fontId="27" fillId="0" borderId="116" xfId="26" applyFont="1" applyBorder="1" applyAlignment="1">
      <alignment horizontal="center" vertical="center"/>
      <protection/>
    </xf>
    <xf numFmtId="0" fontId="27" fillId="0" borderId="115" xfId="26" applyFont="1" applyBorder="1" applyAlignment="1">
      <alignment horizontal="center" vertical="center"/>
      <protection/>
    </xf>
    <xf numFmtId="0" fontId="27" fillId="0" borderId="73" xfId="26" applyFont="1" applyBorder="1" applyAlignment="1">
      <alignment horizontal="center" vertical="center" textRotation="90" wrapText="1" shrinkToFit="1"/>
      <protection/>
    </xf>
    <xf numFmtId="0" fontId="27" fillId="0" borderId="69" xfId="26" applyFont="1" applyBorder="1" applyAlignment="1">
      <alignment horizontal="center" vertical="center" textRotation="90" wrapText="1" shrinkToFit="1"/>
      <protection/>
    </xf>
    <xf numFmtId="0" fontId="27" fillId="0" borderId="77" xfId="26" applyFont="1" applyBorder="1" applyAlignment="1">
      <alignment horizontal="center" vertical="center" textRotation="90" shrinkToFit="1"/>
      <protection/>
    </xf>
    <xf numFmtId="0" fontId="27" fillId="0" borderId="73" xfId="26" applyFont="1" applyBorder="1" applyAlignment="1">
      <alignment horizontal="center" vertical="center" textRotation="90" shrinkToFit="1"/>
      <protection/>
    </xf>
    <xf numFmtId="0" fontId="27" fillId="0" borderId="69" xfId="26" applyFont="1" applyBorder="1" applyAlignment="1">
      <alignment horizontal="center" vertical="center" textRotation="90" shrinkToFit="1"/>
      <protection/>
    </xf>
  </cellXfs>
  <cellStyles count="21">
    <cellStyle name="Normal" xfId="0"/>
    <cellStyle name="Akcia" xfId="15"/>
    <cellStyle name="Cena_Sk" xfId="16"/>
    <cellStyle name="Comma" xfId="17"/>
    <cellStyle name="Comma [0]" xfId="18"/>
    <cellStyle name="Hyperlink" xfId="19"/>
    <cellStyle name="Currency" xfId="20"/>
    <cellStyle name="Currency [0]" xfId="21"/>
    <cellStyle name="Nazov" xfId="22"/>
    <cellStyle name="Normal_Exekútori" xfId="23"/>
    <cellStyle name="normálne_AAA celá SR 2006B (2)" xfId="24"/>
    <cellStyle name="normálne_KDLR- rok 2006 (2)" xfId="25"/>
    <cellStyle name="normálne_KPSP -rok 2006 (2)" xfId="26"/>
    <cellStyle name="normálne_Prílohy.správa o hosp.k 31.12.2006" xfId="27"/>
    <cellStyle name="normálne_VS 2006 Prílohy_pohľadávky (2)" xfId="28"/>
    <cellStyle name="normální_laroux" xfId="29"/>
    <cellStyle name="Percent" xfId="30"/>
    <cellStyle name="Popis" xfId="31"/>
    <cellStyle name="Followed Hyperlink" xfId="32"/>
    <cellStyle name="ProductNo." xfId="33"/>
    <cellStyle name="Upozornenie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worksheet" Target="worksheets/sheet6.xml" /><Relationship Id="rId12" Type="http://schemas.openxmlformats.org/officeDocument/2006/relationships/chartsheet" Target="chartsheets/sheet6.xml" /><Relationship Id="rId13" Type="http://schemas.openxmlformats.org/officeDocument/2006/relationships/chartsheet" Target="chartsheets/sheet7.xml" /><Relationship Id="rId14" Type="http://schemas.openxmlformats.org/officeDocument/2006/relationships/worksheet" Target="worksheets/sheet7.xml" /><Relationship Id="rId15" Type="http://schemas.openxmlformats.org/officeDocument/2006/relationships/chartsheet" Target="chartsheets/sheet8.xml" /><Relationship Id="rId16" Type="http://schemas.openxmlformats.org/officeDocument/2006/relationships/worksheet" Target="worksheets/sheet8.xml" /><Relationship Id="rId17" Type="http://schemas.openxmlformats.org/officeDocument/2006/relationships/worksheet" Target="worksheets/sheet9.xml" /><Relationship Id="rId18" Type="http://schemas.openxmlformats.org/officeDocument/2006/relationships/worksheet" Target="worksheets/sheet10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externalLink" Target="externalLinks/externalLink14.xml" /><Relationship Id="rId3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Priemerné mesačné výšky vyplácaných dôchodkov na jedného dôchodcu (sólo dôchodky) v Sk
 </a:t>
            </a:r>
          </a:p>
        </c:rich>
      </c:tx>
      <c:layout>
        <c:manualLayout>
          <c:xMode val="factor"/>
          <c:yMode val="factor"/>
          <c:x val="0.001"/>
          <c:y val="-0.008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485"/>
          <c:w val="0.98025"/>
          <c:h val="0.80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'[1]List1'!$C$24</c:f>
              <c:strCache>
                <c:ptCount val="1"/>
                <c:pt idx="0">
                  <c:v>k 31.12.2005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'[1]List1'!$B$25:$B$35</c:f>
              <c:strCache>
                <c:ptCount val="11"/>
                <c:pt idx="0">
                  <c:v>starobný dôchodok + starobný pomerný dôchodok</c:v>
                </c:pt>
                <c:pt idx="1">
                  <c:v>predčasný starobný dôchodok</c:v>
                </c:pt>
                <c:pt idx="2">
                  <c:v>invalidný dôchodok + čiastočný invalidný dôchodok + dôchodok za výsluhu rokov</c:v>
                </c:pt>
                <c:pt idx="3">
                  <c:v>vdovský dôchodok</c:v>
                </c:pt>
                <c:pt idx="4">
                  <c:v>vdovský dôchodok vyplácaný v súbehu s iným dôchodkom</c:v>
                </c:pt>
                <c:pt idx="5">
                  <c:v>vdovecký dôchodok</c:v>
                </c:pt>
                <c:pt idx="6">
                  <c:v>vdovecký dôchodok vyplácaný v súbehu s iným dôchodkom</c:v>
                </c:pt>
                <c:pt idx="7">
                  <c:v>sirotský dôchodok</c:v>
                </c:pt>
                <c:pt idx="8">
                  <c:v>iný</c:v>
                </c:pt>
                <c:pt idx="9">
                  <c:v>dôchodok manželky</c:v>
                </c:pt>
                <c:pt idx="10">
                  <c:v>sociálny dôchodok</c:v>
                </c:pt>
              </c:strCache>
            </c:strRef>
          </c:cat>
          <c:val>
            <c:numRef>
              <c:f>'[1]List1'!$C$25:$C$35</c:f>
              <c:numCache>
                <c:ptCount val="11"/>
                <c:pt idx="0">
                  <c:v>7713</c:v>
                </c:pt>
                <c:pt idx="1">
                  <c:v>8500</c:v>
                </c:pt>
                <c:pt idx="2">
                  <c:v>5804</c:v>
                </c:pt>
                <c:pt idx="3">
                  <c:v>4938</c:v>
                </c:pt>
                <c:pt idx="4">
                  <c:v>8555</c:v>
                </c:pt>
                <c:pt idx="5">
                  <c:v>3206</c:v>
                </c:pt>
                <c:pt idx="6">
                  <c:v>10063</c:v>
                </c:pt>
                <c:pt idx="7">
                  <c:v>2267</c:v>
                </c:pt>
                <c:pt idx="8">
                  <c:v>69</c:v>
                </c:pt>
                <c:pt idx="9">
                  <c:v>570</c:v>
                </c:pt>
                <c:pt idx="10">
                  <c:v>4592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'[1]List1'!$D$24</c:f>
              <c:strCache>
                <c:ptCount val="1"/>
                <c:pt idx="0">
                  <c:v>k 31.12.2006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'[1]List1'!$B$25:$B$35</c:f>
              <c:strCache>
                <c:ptCount val="11"/>
                <c:pt idx="0">
                  <c:v>starobný dôchodok + starobný pomerný dôchodok</c:v>
                </c:pt>
                <c:pt idx="1">
                  <c:v>predčasný starobný dôchodok</c:v>
                </c:pt>
                <c:pt idx="2">
                  <c:v>invalidný dôchodok + čiastočný invalidný dôchodok + dôchodok za výsluhu rokov</c:v>
                </c:pt>
                <c:pt idx="3">
                  <c:v>vdovský dôchodok</c:v>
                </c:pt>
                <c:pt idx="4">
                  <c:v>vdovský dôchodok vyplácaný v súbehu s iným dôchodkom</c:v>
                </c:pt>
                <c:pt idx="5">
                  <c:v>vdovecký dôchodok</c:v>
                </c:pt>
                <c:pt idx="6">
                  <c:v>vdovecký dôchodok vyplácaný v súbehu s iným dôchodkom</c:v>
                </c:pt>
                <c:pt idx="7">
                  <c:v>sirotský dôchodok</c:v>
                </c:pt>
                <c:pt idx="8">
                  <c:v>iný</c:v>
                </c:pt>
                <c:pt idx="9">
                  <c:v>dôchodok manželky</c:v>
                </c:pt>
                <c:pt idx="10">
                  <c:v>sociálny dôchodok</c:v>
                </c:pt>
              </c:strCache>
            </c:strRef>
          </c:cat>
          <c:val>
            <c:numRef>
              <c:f>'[1]List1'!$D$25:$D$35</c:f>
              <c:numCache>
                <c:ptCount val="11"/>
                <c:pt idx="0">
                  <c:v>8226</c:v>
                </c:pt>
                <c:pt idx="1">
                  <c:v>8970</c:v>
                </c:pt>
                <c:pt idx="2">
                  <c:v>6139</c:v>
                </c:pt>
                <c:pt idx="3">
                  <c:v>5203</c:v>
                </c:pt>
                <c:pt idx="4">
                  <c:v>9120</c:v>
                </c:pt>
                <c:pt idx="5">
                  <c:v>3540</c:v>
                </c:pt>
                <c:pt idx="6">
                  <c:v>10679</c:v>
                </c:pt>
                <c:pt idx="7">
                  <c:v>2982</c:v>
                </c:pt>
                <c:pt idx="8">
                  <c:v>69</c:v>
                </c:pt>
                <c:pt idx="9">
                  <c:v>570</c:v>
                </c:pt>
                <c:pt idx="10">
                  <c:v>4861</c:v>
                </c:pt>
              </c:numCache>
            </c:numRef>
          </c:val>
          <c:shape val="cylinder"/>
        </c:ser>
        <c:shape val="cylinder"/>
        <c:axId val="6423105"/>
        <c:axId val="57807946"/>
      </c:bar3DChart>
      <c:catAx>
        <c:axId val="6423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7807946"/>
        <c:crosses val="autoZero"/>
        <c:auto val="1"/>
        <c:lblOffset val="100"/>
        <c:noMultiLvlLbl val="0"/>
      </c:catAx>
      <c:valAx>
        <c:axId val="578079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4231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Počet vyplácaných dôchodkov k 31. decembru 2006</a:t>
            </a:r>
          </a:p>
        </c:rich>
      </c:tx>
      <c:layout>
        <c:manualLayout>
          <c:xMode val="factor"/>
          <c:yMode val="factor"/>
          <c:x val="-0.00525"/>
          <c:y val="0.029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18"/>
          <c:w val="0.97875"/>
          <c:h val="0.84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'[13]List1'!$C$6</c:f>
              <c:strCache>
                <c:ptCount val="1"/>
                <c:pt idx="0">
                  <c:v>rok 2005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'[13]List1'!$B$7:$B$18</c:f>
              <c:strCache>
                <c:ptCount val="10"/>
                <c:pt idx="0">
                  <c:v>starobný dôchodok + starobný pomerný dôchodok</c:v>
                </c:pt>
                <c:pt idx="1">
                  <c:v>predčasný starobný dôchodok</c:v>
                </c:pt>
                <c:pt idx="2">
                  <c:v>invalid.dôch.+čiastoč.inval.dôch.+ dôch.za výsluhu rokov + dôch.prizn.podľa §70 ods.2 zsp</c:v>
                </c:pt>
                <c:pt idx="3">
                  <c:v>vdovský dôchodok</c:v>
                </c:pt>
                <c:pt idx="4">
                  <c:v>vdovecký dôchodok</c:v>
                </c:pt>
                <c:pt idx="5">
                  <c:v>sirotský dôchodok</c:v>
                </c:pt>
                <c:pt idx="6">
                  <c:v>iný</c:v>
                </c:pt>
                <c:pt idx="7">
                  <c:v>dôchodok manželky</c:v>
                </c:pt>
                <c:pt idx="8">
                  <c:v>sociálny dôchodok</c:v>
                </c:pt>
                <c:pt idx="9">
                  <c:v>spolu</c:v>
                </c:pt>
              </c:strCache>
            </c:strRef>
          </c:cat>
          <c:val>
            <c:numRef>
              <c:f>'[13]List1'!$C$7:$C$16</c:f>
              <c:numCache>
                <c:ptCount val="10"/>
                <c:pt idx="0">
                  <c:v>924285</c:v>
                </c:pt>
                <c:pt idx="1">
                  <c:v>16721</c:v>
                </c:pt>
                <c:pt idx="2">
                  <c:v>181112</c:v>
                </c:pt>
                <c:pt idx="3">
                  <c:v>304352</c:v>
                </c:pt>
                <c:pt idx="4">
                  <c:v>8504</c:v>
                </c:pt>
                <c:pt idx="5">
                  <c:v>31945</c:v>
                </c:pt>
                <c:pt idx="6">
                  <c:v>3</c:v>
                </c:pt>
                <c:pt idx="7">
                  <c:v>4479</c:v>
                </c:pt>
                <c:pt idx="8">
                  <c:v>4268</c:v>
                </c:pt>
                <c:pt idx="9">
                  <c:v>1475496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'[13]List1'!$D$6</c:f>
              <c:strCache>
                <c:ptCount val="1"/>
                <c:pt idx="0">
                  <c:v>rok 2006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'[13]List1'!$B$7:$B$18</c:f>
              <c:strCache>
                <c:ptCount val="10"/>
                <c:pt idx="0">
                  <c:v>starobný dôchodok + starobný pomerný dôchodok</c:v>
                </c:pt>
                <c:pt idx="1">
                  <c:v>predčasný starobný dôchodok</c:v>
                </c:pt>
                <c:pt idx="2">
                  <c:v>invalid.dôch.+čiastoč.inval.dôch.+ dôch.za výsluhu rokov + dôch.prizn.podľa §70 ods.2 zsp</c:v>
                </c:pt>
                <c:pt idx="3">
                  <c:v>vdovský dôchodok</c:v>
                </c:pt>
                <c:pt idx="4">
                  <c:v>vdovecký dôchodok</c:v>
                </c:pt>
                <c:pt idx="5">
                  <c:v>sirotský dôchodok</c:v>
                </c:pt>
                <c:pt idx="6">
                  <c:v>iný</c:v>
                </c:pt>
                <c:pt idx="7">
                  <c:v>dôchodok manželky</c:v>
                </c:pt>
                <c:pt idx="8">
                  <c:v>sociálny dôchodok</c:v>
                </c:pt>
                <c:pt idx="9">
                  <c:v>spolu</c:v>
                </c:pt>
              </c:strCache>
            </c:strRef>
          </c:cat>
          <c:val>
            <c:numRef>
              <c:f>'[13]List1'!$D$7:$D$18</c:f>
              <c:numCache>
                <c:ptCount val="10"/>
                <c:pt idx="0">
                  <c:v>916296</c:v>
                </c:pt>
                <c:pt idx="1">
                  <c:v>44693</c:v>
                </c:pt>
                <c:pt idx="2">
                  <c:v>183588</c:v>
                </c:pt>
                <c:pt idx="3">
                  <c:v>302363</c:v>
                </c:pt>
                <c:pt idx="4">
                  <c:v>13631</c:v>
                </c:pt>
                <c:pt idx="5">
                  <c:v>30237</c:v>
                </c:pt>
                <c:pt idx="6">
                  <c:v>3</c:v>
                </c:pt>
                <c:pt idx="7">
                  <c:v>3672</c:v>
                </c:pt>
                <c:pt idx="8">
                  <c:v>3905</c:v>
                </c:pt>
                <c:pt idx="9">
                  <c:v>1498388</c:v>
                </c:pt>
              </c:numCache>
            </c:numRef>
          </c:val>
          <c:shape val="cylinder"/>
        </c:ser>
        <c:shape val="cylinder"/>
        <c:axId val="50509467"/>
        <c:axId val="51932020"/>
      </c:bar3DChart>
      <c:catAx>
        <c:axId val="50509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50" b="0" i="0" u="none" baseline="0"/>
            </a:pPr>
          </a:p>
        </c:txPr>
        <c:crossAx val="51932020"/>
        <c:crosses val="autoZero"/>
        <c:auto val="1"/>
        <c:lblOffset val="100"/>
        <c:noMultiLvlLbl val="0"/>
      </c:catAx>
      <c:valAx>
        <c:axId val="51932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05094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475"/>
          <c:y val="0.962"/>
          <c:w val="0.18525"/>
          <c:h val="0.032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Počet novopriznaných, obnovených a prevzatých dôchodkov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'[1]List1'!$I$6</c:f>
              <c:strCache>
                <c:ptCount val="1"/>
                <c:pt idx="0">
                  <c:v>rok 2005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'[1]List1'!$H$7:$H$14</c:f>
              <c:strCache>
                <c:ptCount val="8"/>
                <c:pt idx="0">
                  <c:v>starobný dôchodok + starobný pomerný dôchodok</c:v>
                </c:pt>
                <c:pt idx="1">
                  <c:v>predčasný starobný dôchodok</c:v>
                </c:pt>
                <c:pt idx="2">
                  <c:v>invalidný dôch. + čiastoč. invalid. dôch. + dôch. za výsluhu rokov + dôch. priznaný podľa § 70 ods. 2 zsp</c:v>
                </c:pt>
                <c:pt idx="3">
                  <c:v>vdovský dôchodok</c:v>
                </c:pt>
                <c:pt idx="4">
                  <c:v>vdovecký dôchodok</c:v>
                </c:pt>
                <c:pt idx="5">
                  <c:v>sirotský dôchodok</c:v>
                </c:pt>
                <c:pt idx="6">
                  <c:v>dôchodok manželky</c:v>
                </c:pt>
                <c:pt idx="7">
                  <c:v>spolu</c:v>
                </c:pt>
              </c:strCache>
            </c:strRef>
          </c:cat>
          <c:val>
            <c:numRef>
              <c:f>'[1]List1'!$I$7:$I$14</c:f>
              <c:numCache>
                <c:ptCount val="8"/>
                <c:pt idx="0">
                  <c:v>28902</c:v>
                </c:pt>
                <c:pt idx="1">
                  <c:v>21029</c:v>
                </c:pt>
                <c:pt idx="2">
                  <c:v>12505</c:v>
                </c:pt>
                <c:pt idx="3">
                  <c:v>15246</c:v>
                </c:pt>
                <c:pt idx="4">
                  <c:v>4529</c:v>
                </c:pt>
                <c:pt idx="5">
                  <c:v>4326</c:v>
                </c:pt>
                <c:pt idx="6">
                  <c:v>4</c:v>
                </c:pt>
                <c:pt idx="7">
                  <c:v>86541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'[1]List1'!$J$6</c:f>
              <c:strCache>
                <c:ptCount val="1"/>
                <c:pt idx="0">
                  <c:v>rok 2006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'[1]List1'!$H$7:$H$14</c:f>
              <c:strCache>
                <c:ptCount val="8"/>
                <c:pt idx="0">
                  <c:v>starobný dôchodok + starobný pomerný dôchodok</c:v>
                </c:pt>
                <c:pt idx="1">
                  <c:v>predčasný starobný dôchodok</c:v>
                </c:pt>
                <c:pt idx="2">
                  <c:v>invalidný dôch. + čiastoč. invalid. dôch. + dôch. za výsluhu rokov + dôch. priznaný podľa § 70 ods. 2 zsp</c:v>
                </c:pt>
                <c:pt idx="3">
                  <c:v>vdovský dôchodok</c:v>
                </c:pt>
                <c:pt idx="4">
                  <c:v>vdovecký dôchodok</c:v>
                </c:pt>
                <c:pt idx="5">
                  <c:v>sirotský dôchodok</c:v>
                </c:pt>
                <c:pt idx="6">
                  <c:v>dôchodok manželky</c:v>
                </c:pt>
                <c:pt idx="7">
                  <c:v>spolu</c:v>
                </c:pt>
              </c:strCache>
            </c:strRef>
          </c:cat>
          <c:val>
            <c:numRef>
              <c:f>'[1]List1'!$J$7:$J$14</c:f>
              <c:numCache>
                <c:ptCount val="8"/>
                <c:pt idx="0">
                  <c:v>13412</c:v>
                </c:pt>
                <c:pt idx="1">
                  <c:v>37825</c:v>
                </c:pt>
                <c:pt idx="2">
                  <c:v>15641</c:v>
                </c:pt>
                <c:pt idx="3">
                  <c:v>14088</c:v>
                </c:pt>
                <c:pt idx="4">
                  <c:v>7828</c:v>
                </c:pt>
                <c:pt idx="5">
                  <c:v>3860</c:v>
                </c:pt>
                <c:pt idx="6">
                  <c:v>5</c:v>
                </c:pt>
                <c:pt idx="7">
                  <c:v>92659</c:v>
                </c:pt>
              </c:numCache>
            </c:numRef>
          </c:val>
          <c:shape val="cylinder"/>
        </c:ser>
        <c:shape val="cylinder"/>
        <c:axId val="64734997"/>
        <c:axId val="45744062"/>
      </c:bar3DChart>
      <c:catAx>
        <c:axId val="64734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5744062"/>
        <c:crosses val="autoZero"/>
        <c:auto val="1"/>
        <c:lblOffset val="100"/>
        <c:noMultiLvlLbl val="0"/>
      </c:catAx>
      <c:valAx>
        <c:axId val="457440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47349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Uložený a obhospodarovaný spisový materiál  v ks v roku 2006</a:t>
            </a:r>
            <a:r>
              <a:rPr lang="en-US" cap="none" sz="1475" b="1" i="0" u="none" baseline="0"/>
              <a:t>    </a:t>
            </a:r>
          </a:p>
        </c:rich>
      </c:tx>
      <c:layout>
        <c:manualLayout>
          <c:xMode val="factor"/>
          <c:yMode val="factor"/>
          <c:x val="-0.00625"/>
          <c:y val="0.029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1025"/>
          <c:y val="0.14925"/>
          <c:w val="0.9795"/>
          <c:h val="0.835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pct90">
              <a:fgClr>
                <a:srgbClr val="FFFFFF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latin typeface="Arial"/>
                        <a:ea typeface="Arial"/>
                        <a:cs typeface="Arial"/>
                      </a:rPr>
                      <a:t>2 000 000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latin typeface="Arial"/>
                        <a:ea typeface="Arial"/>
                        <a:cs typeface="Arial"/>
                      </a:rPr>
                      <a:t>2 500 000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latin typeface="Arial"/>
                        <a:ea typeface="Arial"/>
                        <a:cs typeface="Arial"/>
                      </a:rPr>
                      <a:t>33 000 000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latin typeface="Arial"/>
                        <a:ea typeface="Arial"/>
                        <a:cs typeface="Arial"/>
                      </a:rPr>
                      <a:t>60 758 599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'[2]Hárok4'!$A$1:$A$4</c:f>
              <c:strCache>
                <c:ptCount val="4"/>
                <c:pt idx="0">
                  <c:v>Dávkové spisy uložené v dávkovej registratúre</c:v>
                </c:pt>
                <c:pt idx="1">
                  <c:v>Likvidačné a dôchodkové listy uložené v evidencii likvidačných dokladov</c:v>
                </c:pt>
                <c:pt idx="2">
                  <c:v>Evidenčný materiál uložený v evidencii nárokových podkladov</c:v>
                </c:pt>
                <c:pt idx="3">
                  <c:v>Zoskenované evidenčné listy dôchodkového zabezpečenia zapísané na diskové pole</c:v>
                </c:pt>
              </c:strCache>
            </c:strRef>
          </c:cat>
          <c:val>
            <c:numRef>
              <c:f>'[2]Hárok4'!$B$1:$B$4</c:f>
              <c:numCache>
                <c:ptCount val="4"/>
                <c:pt idx="0">
                  <c:v>2000000</c:v>
                </c:pt>
                <c:pt idx="1">
                  <c:v>2500000</c:v>
                </c:pt>
                <c:pt idx="2">
                  <c:v>33000000</c:v>
                </c:pt>
                <c:pt idx="3">
                  <c:v>60758599</c:v>
                </c:pt>
              </c:numCache>
            </c:numRef>
          </c:val>
          <c:shape val="box"/>
        </c:ser>
        <c:gapDepth val="0"/>
        <c:shape val="box"/>
        <c:axId val="9043375"/>
        <c:axId val="14281512"/>
      </c:bar3DChart>
      <c:catAx>
        <c:axId val="904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1" i="0" u="none" baseline="0"/>
            </a:pPr>
          </a:p>
        </c:txPr>
        <c:crossAx val="14281512"/>
        <c:crosses val="autoZero"/>
        <c:auto val="1"/>
        <c:lblOffset val="100"/>
        <c:noMultiLvlLbl val="0"/>
      </c:catAx>
      <c:valAx>
        <c:axId val="14281512"/>
        <c:scaling>
          <c:orientation val="minMax"/>
        </c:scaling>
        <c:axPos val="l"/>
        <c:delete val="1"/>
        <c:majorTickMark val="out"/>
        <c:minorTickMark val="none"/>
        <c:tickLblPos val="nextTo"/>
        <c:crossAx val="904337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Prehľad spôsobu výplat dôchodkov za rok 2006</a:t>
            </a:r>
            <a:r>
              <a:rPr lang="en-US" cap="none" sz="1475" b="1" i="0" u="none" baseline="0"/>
              <a:t>   </a:t>
            </a:r>
          </a:p>
        </c:rich>
      </c:tx>
      <c:layout>
        <c:manualLayout>
          <c:xMode val="factor"/>
          <c:yMode val="factor"/>
          <c:x val="0.0055"/>
          <c:y val="0.037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525"/>
          <c:y val="0.128"/>
          <c:w val="0.9795"/>
          <c:h val="0.872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pct90">
              <a:fgClr>
                <a:srgbClr val="FFFFFF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latin typeface="Arial"/>
                        <a:ea typeface="Arial"/>
                        <a:cs typeface="Arial"/>
                      </a:rPr>
                      <a:t>486 543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latin typeface="Arial"/>
                        <a:ea typeface="Arial"/>
                        <a:cs typeface="Arial"/>
                      </a:rPr>
                      <a:t>18 347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latin typeface="Arial"/>
                        <a:ea typeface="Arial"/>
                        <a:cs typeface="Arial"/>
                      </a:rPr>
                      <a:t>247 514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latin typeface="Arial"/>
                        <a:ea typeface="Arial"/>
                        <a:cs typeface="Arial"/>
                      </a:rPr>
                      <a:t>51 212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latin typeface="Arial"/>
                        <a:ea typeface="Arial"/>
                        <a:cs typeface="Arial"/>
                      </a:rPr>
                      <a:t>898 602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'[2]Hárok2'!$A$1:$A$5</c:f>
              <c:strCache>
                <c:ptCount val="5"/>
                <c:pt idx="0">
                  <c:v>Výplata poštovým peňažným poukazom E a bezhotovostným denným poukazom</c:v>
                </c:pt>
                <c:pt idx="1">
                  <c:v>Výplaty dôchodkov do domovov a do zariadení sociálnych služieb mesačne</c:v>
                </c:pt>
                <c:pt idx="2">
                  <c:v>Výplaty dôchodkov na účty dôchodcov v bankách mesačne</c:v>
                </c:pt>
                <c:pt idx="3">
                  <c:v>Výplaty dôchodkov na sporožírové účty mesačne</c:v>
                </c:pt>
                <c:pt idx="4">
                  <c:v>Výplaty dôchodkov na poštách mesačne</c:v>
                </c:pt>
              </c:strCache>
            </c:strRef>
          </c:cat>
          <c:val>
            <c:numRef>
              <c:f>'[2]Hárok2'!$B$1:$B$5</c:f>
              <c:numCache>
                <c:ptCount val="5"/>
                <c:pt idx="0">
                  <c:v>486543</c:v>
                </c:pt>
                <c:pt idx="1">
                  <c:v>18347</c:v>
                </c:pt>
                <c:pt idx="2">
                  <c:v>247514</c:v>
                </c:pt>
                <c:pt idx="3">
                  <c:v>51212</c:v>
                </c:pt>
                <c:pt idx="4">
                  <c:v>898602</c:v>
                </c:pt>
              </c:numCache>
            </c:numRef>
          </c:val>
          <c:shape val="box"/>
        </c:ser>
        <c:shape val="box"/>
        <c:axId val="61424745"/>
        <c:axId val="15951794"/>
      </c:bar3DChart>
      <c:catAx>
        <c:axId val="614247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50" b="1" i="0" u="none" baseline="0"/>
            </a:pPr>
          </a:p>
        </c:txPr>
        <c:crossAx val="15951794"/>
        <c:crosses val="autoZero"/>
        <c:auto val="1"/>
        <c:lblOffset val="100"/>
        <c:noMultiLvlLbl val="0"/>
      </c:catAx>
      <c:valAx>
        <c:axId val="15951794"/>
        <c:scaling>
          <c:orientation val="minMax"/>
        </c:scaling>
        <c:axPos val="b"/>
        <c:delete val="1"/>
        <c:majorTickMark val="out"/>
        <c:minorTickMark val="none"/>
        <c:tickLblPos val="nextTo"/>
        <c:crossAx val="6142474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Porovnanie počtu úrazových dávok vyplatených  pobočkami 
v rokoch 2005 a 2006</a:t>
            </a:r>
          </a:p>
        </c:rich>
      </c:tx>
      <c:layout>
        <c:manualLayout>
          <c:xMode val="factor"/>
          <c:yMode val="factor"/>
          <c:x val="0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9625"/>
          <c:w val="0.88675"/>
          <c:h val="0.87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'[11]Údaje'!$C$3</c:f>
              <c:strCache>
                <c:ptCount val="1"/>
                <c:pt idx="0">
                  <c:v>Počet plnení - 2005</c:v>
                </c:pt>
              </c:strCache>
            </c:strRef>
          </c:tx>
          <c:spPr>
            <a:pattFill prst="pct20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'[11]Údaje'!$B$4:$B$41</c:f>
              <c:strCache>
                <c:ptCount val="38"/>
                <c:pt idx="0">
                  <c:v>Bratislava</c:v>
                </c:pt>
                <c:pt idx="1">
                  <c:v>Bratislava-okolie</c:v>
                </c:pt>
                <c:pt idx="2">
                  <c:v>Trnava</c:v>
                </c:pt>
                <c:pt idx="3">
                  <c:v>Dunajská Streda</c:v>
                </c:pt>
                <c:pt idx="4">
                  <c:v>Galanta</c:v>
                </c:pt>
                <c:pt idx="5">
                  <c:v>Senica</c:v>
                </c:pt>
                <c:pt idx="6">
                  <c:v>Trenčín</c:v>
                </c:pt>
                <c:pt idx="7">
                  <c:v>Považská Bystrica</c:v>
                </c:pt>
                <c:pt idx="8">
                  <c:v>Prievidza</c:v>
                </c:pt>
                <c:pt idx="9">
                  <c:v>Nitra</c:v>
                </c:pt>
                <c:pt idx="10">
                  <c:v>Komárno</c:v>
                </c:pt>
                <c:pt idx="11">
                  <c:v>Levice</c:v>
                </c:pt>
                <c:pt idx="12">
                  <c:v>Nové Zámky</c:v>
                </c:pt>
                <c:pt idx="13">
                  <c:v>Topoľčany</c:v>
                </c:pt>
                <c:pt idx="14">
                  <c:v>Žilina</c:v>
                </c:pt>
                <c:pt idx="15">
                  <c:v>Čadca</c:v>
                </c:pt>
                <c:pt idx="16">
                  <c:v>Dolný Kubín</c:v>
                </c:pt>
                <c:pt idx="17">
                  <c:v>Liptovský Mikuláš</c:v>
                </c:pt>
                <c:pt idx="18">
                  <c:v>Martin</c:v>
                </c:pt>
                <c:pt idx="19">
                  <c:v>Banská Bystrica</c:v>
                </c:pt>
                <c:pt idx="20">
                  <c:v>Lučenec </c:v>
                </c:pt>
                <c:pt idx="21">
                  <c:v>Rimavská Sobota</c:v>
                </c:pt>
                <c:pt idx="22">
                  <c:v>Veľký Krtíš</c:v>
                </c:pt>
                <c:pt idx="23">
                  <c:v>Zvolen</c:v>
                </c:pt>
                <c:pt idx="24">
                  <c:v>Žiar nad Hronom</c:v>
                </c:pt>
                <c:pt idx="25">
                  <c:v>Prešov</c:v>
                </c:pt>
                <c:pt idx="26">
                  <c:v>Bardejov</c:v>
                </c:pt>
                <c:pt idx="27">
                  <c:v>Humenné</c:v>
                </c:pt>
                <c:pt idx="28">
                  <c:v>Poprad</c:v>
                </c:pt>
                <c:pt idx="29">
                  <c:v>Stará Ľubovňa</c:v>
                </c:pt>
                <c:pt idx="30">
                  <c:v>Svidník</c:v>
                </c:pt>
                <c:pt idx="31">
                  <c:v>Vranov nad Topľou</c:v>
                </c:pt>
                <c:pt idx="32">
                  <c:v>Košice</c:v>
                </c:pt>
                <c:pt idx="33">
                  <c:v>Košice-okolie</c:v>
                </c:pt>
                <c:pt idx="34">
                  <c:v>Michalovce</c:v>
                </c:pt>
                <c:pt idx="35">
                  <c:v>Rožňava</c:v>
                </c:pt>
                <c:pt idx="36">
                  <c:v>Spišská Nová Ves</c:v>
                </c:pt>
                <c:pt idx="37">
                  <c:v>Trebišov</c:v>
                </c:pt>
              </c:strCache>
            </c:strRef>
          </c:cat>
          <c:val>
            <c:numRef>
              <c:f>'[11]Údaje'!$C$4:$C$41</c:f>
              <c:numCache>
                <c:ptCount val="38"/>
                <c:pt idx="0">
                  <c:v>3939</c:v>
                </c:pt>
                <c:pt idx="1">
                  <c:v>1332</c:v>
                </c:pt>
                <c:pt idx="2">
                  <c:v>2793</c:v>
                </c:pt>
                <c:pt idx="3">
                  <c:v>845</c:v>
                </c:pt>
                <c:pt idx="4">
                  <c:v>1064</c:v>
                </c:pt>
                <c:pt idx="5">
                  <c:v>943</c:v>
                </c:pt>
                <c:pt idx="6">
                  <c:v>2680</c:v>
                </c:pt>
                <c:pt idx="7">
                  <c:v>2108</c:v>
                </c:pt>
                <c:pt idx="8">
                  <c:v>4020</c:v>
                </c:pt>
                <c:pt idx="9">
                  <c:v>1884</c:v>
                </c:pt>
                <c:pt idx="10">
                  <c:v>840</c:v>
                </c:pt>
                <c:pt idx="11">
                  <c:v>964</c:v>
                </c:pt>
                <c:pt idx="12">
                  <c:v>768</c:v>
                </c:pt>
                <c:pt idx="13">
                  <c:v>1508</c:v>
                </c:pt>
                <c:pt idx="14">
                  <c:v>2222</c:v>
                </c:pt>
                <c:pt idx="15">
                  <c:v>780</c:v>
                </c:pt>
                <c:pt idx="16">
                  <c:v>606</c:v>
                </c:pt>
                <c:pt idx="17">
                  <c:v>1214</c:v>
                </c:pt>
                <c:pt idx="18">
                  <c:v>1232</c:v>
                </c:pt>
                <c:pt idx="19">
                  <c:v>2183</c:v>
                </c:pt>
                <c:pt idx="20">
                  <c:v>1174</c:v>
                </c:pt>
                <c:pt idx="21">
                  <c:v>505</c:v>
                </c:pt>
                <c:pt idx="22">
                  <c:v>396</c:v>
                </c:pt>
                <c:pt idx="23">
                  <c:v>1039</c:v>
                </c:pt>
                <c:pt idx="24">
                  <c:v>611</c:v>
                </c:pt>
                <c:pt idx="25">
                  <c:v>1535</c:v>
                </c:pt>
                <c:pt idx="26">
                  <c:v>345</c:v>
                </c:pt>
                <c:pt idx="27">
                  <c:v>1193</c:v>
                </c:pt>
                <c:pt idx="28">
                  <c:v>2427</c:v>
                </c:pt>
                <c:pt idx="29">
                  <c:v>375</c:v>
                </c:pt>
                <c:pt idx="30">
                  <c:v>314</c:v>
                </c:pt>
                <c:pt idx="31">
                  <c:v>406</c:v>
                </c:pt>
                <c:pt idx="32">
                  <c:v>2306</c:v>
                </c:pt>
                <c:pt idx="33">
                  <c:v>371</c:v>
                </c:pt>
                <c:pt idx="34">
                  <c:v>816</c:v>
                </c:pt>
                <c:pt idx="35">
                  <c:v>800</c:v>
                </c:pt>
                <c:pt idx="36">
                  <c:v>971</c:v>
                </c:pt>
                <c:pt idx="37">
                  <c:v>287</c:v>
                </c:pt>
              </c:numCache>
            </c:numRef>
          </c:val>
        </c:ser>
        <c:ser>
          <c:idx val="1"/>
          <c:order val="1"/>
          <c:tx>
            <c:strRef>
              <c:f>'[11]Údaje'!$D$3</c:f>
              <c:strCache>
                <c:ptCount val="1"/>
                <c:pt idx="0">
                  <c:v>Počet plnení - 2006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'[11]Údaje'!$B$4:$B$41</c:f>
              <c:strCache>
                <c:ptCount val="38"/>
                <c:pt idx="0">
                  <c:v>Bratislava</c:v>
                </c:pt>
                <c:pt idx="1">
                  <c:v>Bratislava-okolie</c:v>
                </c:pt>
                <c:pt idx="2">
                  <c:v>Trnava</c:v>
                </c:pt>
                <c:pt idx="3">
                  <c:v>Dunajská Streda</c:v>
                </c:pt>
                <c:pt idx="4">
                  <c:v>Galanta</c:v>
                </c:pt>
                <c:pt idx="5">
                  <c:v>Senica</c:v>
                </c:pt>
                <c:pt idx="6">
                  <c:v>Trenčín</c:v>
                </c:pt>
                <c:pt idx="7">
                  <c:v>Považská Bystrica</c:v>
                </c:pt>
                <c:pt idx="8">
                  <c:v>Prievidza</c:v>
                </c:pt>
                <c:pt idx="9">
                  <c:v>Nitra</c:v>
                </c:pt>
                <c:pt idx="10">
                  <c:v>Komárno</c:v>
                </c:pt>
                <c:pt idx="11">
                  <c:v>Levice</c:v>
                </c:pt>
                <c:pt idx="12">
                  <c:v>Nové Zámky</c:v>
                </c:pt>
                <c:pt idx="13">
                  <c:v>Topoľčany</c:v>
                </c:pt>
                <c:pt idx="14">
                  <c:v>Žilina</c:v>
                </c:pt>
                <c:pt idx="15">
                  <c:v>Čadca</c:v>
                </c:pt>
                <c:pt idx="16">
                  <c:v>Dolný Kubín</c:v>
                </c:pt>
                <c:pt idx="17">
                  <c:v>Liptovský Mikuláš</c:v>
                </c:pt>
                <c:pt idx="18">
                  <c:v>Martin</c:v>
                </c:pt>
                <c:pt idx="19">
                  <c:v>Banská Bystrica</c:v>
                </c:pt>
                <c:pt idx="20">
                  <c:v>Lučenec </c:v>
                </c:pt>
                <c:pt idx="21">
                  <c:v>Rimavská Sobota</c:v>
                </c:pt>
                <c:pt idx="22">
                  <c:v>Veľký Krtíš</c:v>
                </c:pt>
                <c:pt idx="23">
                  <c:v>Zvolen</c:v>
                </c:pt>
                <c:pt idx="24">
                  <c:v>Žiar nad Hronom</c:v>
                </c:pt>
                <c:pt idx="25">
                  <c:v>Prešov</c:v>
                </c:pt>
                <c:pt idx="26">
                  <c:v>Bardejov</c:v>
                </c:pt>
                <c:pt idx="27">
                  <c:v>Humenné</c:v>
                </c:pt>
                <c:pt idx="28">
                  <c:v>Poprad</c:v>
                </c:pt>
                <c:pt idx="29">
                  <c:v>Stará Ľubovňa</c:v>
                </c:pt>
                <c:pt idx="30">
                  <c:v>Svidník</c:v>
                </c:pt>
                <c:pt idx="31">
                  <c:v>Vranov nad Topľou</c:v>
                </c:pt>
                <c:pt idx="32">
                  <c:v>Košice</c:v>
                </c:pt>
                <c:pt idx="33">
                  <c:v>Košice-okolie</c:v>
                </c:pt>
                <c:pt idx="34">
                  <c:v>Michalovce</c:v>
                </c:pt>
                <c:pt idx="35">
                  <c:v>Rožňava</c:v>
                </c:pt>
                <c:pt idx="36">
                  <c:v>Spišská Nová Ves</c:v>
                </c:pt>
                <c:pt idx="37">
                  <c:v>Trebišov</c:v>
                </c:pt>
              </c:strCache>
            </c:strRef>
          </c:cat>
          <c:val>
            <c:numRef>
              <c:f>'[11]Údaje'!$D$4:$D$41</c:f>
              <c:numCache>
                <c:ptCount val="38"/>
                <c:pt idx="0">
                  <c:v>4383</c:v>
                </c:pt>
                <c:pt idx="1">
                  <c:v>1156</c:v>
                </c:pt>
                <c:pt idx="2">
                  <c:v>2522</c:v>
                </c:pt>
                <c:pt idx="3">
                  <c:v>749</c:v>
                </c:pt>
                <c:pt idx="4">
                  <c:v>1157</c:v>
                </c:pt>
                <c:pt idx="5">
                  <c:v>1009</c:v>
                </c:pt>
                <c:pt idx="6">
                  <c:v>2361</c:v>
                </c:pt>
                <c:pt idx="7">
                  <c:v>2349</c:v>
                </c:pt>
                <c:pt idx="8">
                  <c:v>4321</c:v>
                </c:pt>
                <c:pt idx="9">
                  <c:v>1637</c:v>
                </c:pt>
                <c:pt idx="10">
                  <c:v>925</c:v>
                </c:pt>
                <c:pt idx="11">
                  <c:v>878</c:v>
                </c:pt>
                <c:pt idx="12">
                  <c:v>700</c:v>
                </c:pt>
                <c:pt idx="13">
                  <c:v>1418</c:v>
                </c:pt>
                <c:pt idx="14">
                  <c:v>2153</c:v>
                </c:pt>
                <c:pt idx="15">
                  <c:v>934</c:v>
                </c:pt>
                <c:pt idx="16">
                  <c:v>618</c:v>
                </c:pt>
                <c:pt idx="17">
                  <c:v>1026</c:v>
                </c:pt>
                <c:pt idx="18">
                  <c:v>1316</c:v>
                </c:pt>
                <c:pt idx="19">
                  <c:v>2575</c:v>
                </c:pt>
                <c:pt idx="20">
                  <c:v>1060</c:v>
                </c:pt>
                <c:pt idx="21">
                  <c:v>467</c:v>
                </c:pt>
                <c:pt idx="22">
                  <c:v>382</c:v>
                </c:pt>
                <c:pt idx="23">
                  <c:v>989</c:v>
                </c:pt>
                <c:pt idx="24">
                  <c:v>628</c:v>
                </c:pt>
                <c:pt idx="25">
                  <c:v>1633</c:v>
                </c:pt>
                <c:pt idx="26">
                  <c:v>335</c:v>
                </c:pt>
                <c:pt idx="27">
                  <c:v>1050</c:v>
                </c:pt>
                <c:pt idx="28">
                  <c:v>2731</c:v>
                </c:pt>
                <c:pt idx="29">
                  <c:v>404</c:v>
                </c:pt>
                <c:pt idx="30">
                  <c:v>309</c:v>
                </c:pt>
                <c:pt idx="31">
                  <c:v>495</c:v>
                </c:pt>
                <c:pt idx="32">
                  <c:v>2255</c:v>
                </c:pt>
                <c:pt idx="33">
                  <c:v>404</c:v>
                </c:pt>
                <c:pt idx="34">
                  <c:v>862</c:v>
                </c:pt>
                <c:pt idx="35">
                  <c:v>520</c:v>
                </c:pt>
                <c:pt idx="36">
                  <c:v>1067</c:v>
                </c:pt>
                <c:pt idx="37">
                  <c:v>328</c:v>
                </c:pt>
              </c:numCache>
            </c:numRef>
          </c:val>
        </c:ser>
        <c:axId val="9348419"/>
        <c:axId val="17026908"/>
      </c:barChart>
      <c:catAx>
        <c:axId val="93484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026908"/>
        <c:crosses val="autoZero"/>
        <c:auto val="1"/>
        <c:lblOffset val="100"/>
        <c:tickLblSkip val="1"/>
        <c:noMultiLvlLbl val="0"/>
      </c:catAx>
      <c:valAx>
        <c:axId val="17026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Počet plnení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48419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"/>
          <c:y val="0.096"/>
          <c:w val="0.17025"/>
          <c:h val="0.0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Porovnanie súm úrazových dávok vyplatených  pobočkami  
v rokoch 2005 a 2006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885"/>
          <c:w val="0.8945"/>
          <c:h val="0.88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'[11]Údaje'!$F$3</c:f>
              <c:strCache>
                <c:ptCount val="1"/>
                <c:pt idx="0">
                  <c:v>Suma - 2005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5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'[11]Údaje'!$E$4:$E$41</c:f>
              <c:strCache>
                <c:ptCount val="38"/>
                <c:pt idx="0">
                  <c:v>Bratislava-mesto</c:v>
                </c:pt>
                <c:pt idx="1">
                  <c:v>Bratislava-okolie</c:v>
                </c:pt>
                <c:pt idx="2">
                  <c:v>Trnava</c:v>
                </c:pt>
                <c:pt idx="3">
                  <c:v>Dunajská Streda</c:v>
                </c:pt>
                <c:pt idx="4">
                  <c:v>Galanta</c:v>
                </c:pt>
                <c:pt idx="5">
                  <c:v>Senica</c:v>
                </c:pt>
                <c:pt idx="6">
                  <c:v>Trenčín</c:v>
                </c:pt>
                <c:pt idx="7">
                  <c:v>Považská Bystrica</c:v>
                </c:pt>
                <c:pt idx="8">
                  <c:v>Prievidza</c:v>
                </c:pt>
                <c:pt idx="9">
                  <c:v>Nitra</c:v>
                </c:pt>
                <c:pt idx="10">
                  <c:v>Komárno</c:v>
                </c:pt>
                <c:pt idx="11">
                  <c:v>Levice</c:v>
                </c:pt>
                <c:pt idx="12">
                  <c:v>Nové Zámky</c:v>
                </c:pt>
                <c:pt idx="13">
                  <c:v>Topoľčany</c:v>
                </c:pt>
                <c:pt idx="14">
                  <c:v>Žilina</c:v>
                </c:pt>
                <c:pt idx="15">
                  <c:v>Čadca</c:v>
                </c:pt>
                <c:pt idx="16">
                  <c:v>Dolný Kubín</c:v>
                </c:pt>
                <c:pt idx="17">
                  <c:v>Liptovský Mikuláš</c:v>
                </c:pt>
                <c:pt idx="18">
                  <c:v>Martin</c:v>
                </c:pt>
                <c:pt idx="19">
                  <c:v>Banská Bystrica</c:v>
                </c:pt>
                <c:pt idx="20">
                  <c:v>Lučenec </c:v>
                </c:pt>
                <c:pt idx="21">
                  <c:v>Rimavská Sobota</c:v>
                </c:pt>
                <c:pt idx="22">
                  <c:v>Veľký Krtíš</c:v>
                </c:pt>
                <c:pt idx="23">
                  <c:v>Zvolen</c:v>
                </c:pt>
                <c:pt idx="24">
                  <c:v>Žiar nad Hronom</c:v>
                </c:pt>
                <c:pt idx="25">
                  <c:v>Prešov</c:v>
                </c:pt>
                <c:pt idx="26">
                  <c:v>Bardejov</c:v>
                </c:pt>
                <c:pt idx="27">
                  <c:v>Humenné</c:v>
                </c:pt>
                <c:pt idx="28">
                  <c:v>Poprad</c:v>
                </c:pt>
                <c:pt idx="29">
                  <c:v>Stará Ľubovňa</c:v>
                </c:pt>
                <c:pt idx="30">
                  <c:v>Svidník</c:v>
                </c:pt>
                <c:pt idx="31">
                  <c:v>Vranov nad Topľou</c:v>
                </c:pt>
                <c:pt idx="32">
                  <c:v>Košice</c:v>
                </c:pt>
                <c:pt idx="33">
                  <c:v>Košice-okolie</c:v>
                </c:pt>
                <c:pt idx="34">
                  <c:v>Michalovce</c:v>
                </c:pt>
                <c:pt idx="35">
                  <c:v>Rožňava</c:v>
                </c:pt>
                <c:pt idx="36">
                  <c:v>Spišská Nová Ves</c:v>
                </c:pt>
                <c:pt idx="37">
                  <c:v>Trebišov</c:v>
                </c:pt>
              </c:strCache>
            </c:strRef>
          </c:cat>
          <c:val>
            <c:numRef>
              <c:f>'[11]Údaje'!$F$4:$F$41</c:f>
              <c:numCache>
                <c:ptCount val="38"/>
                <c:pt idx="0">
                  <c:v>46095545</c:v>
                </c:pt>
                <c:pt idx="1">
                  <c:v>6679401</c:v>
                </c:pt>
                <c:pt idx="2">
                  <c:v>11901331</c:v>
                </c:pt>
                <c:pt idx="3">
                  <c:v>3258104</c:v>
                </c:pt>
                <c:pt idx="4">
                  <c:v>5710129</c:v>
                </c:pt>
                <c:pt idx="5">
                  <c:v>4878143</c:v>
                </c:pt>
                <c:pt idx="6">
                  <c:v>13044328</c:v>
                </c:pt>
                <c:pt idx="7">
                  <c:v>18335020</c:v>
                </c:pt>
                <c:pt idx="8">
                  <c:v>37729445</c:v>
                </c:pt>
                <c:pt idx="9">
                  <c:v>13543529</c:v>
                </c:pt>
                <c:pt idx="10">
                  <c:v>6304836</c:v>
                </c:pt>
                <c:pt idx="11">
                  <c:v>12719245</c:v>
                </c:pt>
                <c:pt idx="12">
                  <c:v>4584469</c:v>
                </c:pt>
                <c:pt idx="13">
                  <c:v>7550305</c:v>
                </c:pt>
                <c:pt idx="14">
                  <c:v>12930992</c:v>
                </c:pt>
                <c:pt idx="15">
                  <c:v>6757988</c:v>
                </c:pt>
                <c:pt idx="16">
                  <c:v>7769026</c:v>
                </c:pt>
                <c:pt idx="17">
                  <c:v>10798413</c:v>
                </c:pt>
                <c:pt idx="18">
                  <c:v>5972432</c:v>
                </c:pt>
                <c:pt idx="19">
                  <c:v>23549065</c:v>
                </c:pt>
                <c:pt idx="20">
                  <c:v>12688351</c:v>
                </c:pt>
                <c:pt idx="21">
                  <c:v>1962251</c:v>
                </c:pt>
                <c:pt idx="22">
                  <c:v>6183077</c:v>
                </c:pt>
                <c:pt idx="23">
                  <c:v>6787148</c:v>
                </c:pt>
                <c:pt idx="24">
                  <c:v>6990443</c:v>
                </c:pt>
                <c:pt idx="25">
                  <c:v>11048488</c:v>
                </c:pt>
                <c:pt idx="26">
                  <c:v>3878863</c:v>
                </c:pt>
                <c:pt idx="27">
                  <c:v>6102272</c:v>
                </c:pt>
                <c:pt idx="28">
                  <c:v>11802602</c:v>
                </c:pt>
                <c:pt idx="29">
                  <c:v>2320491</c:v>
                </c:pt>
                <c:pt idx="30">
                  <c:v>1735321</c:v>
                </c:pt>
                <c:pt idx="31">
                  <c:v>6319211</c:v>
                </c:pt>
                <c:pt idx="32">
                  <c:v>33569916</c:v>
                </c:pt>
                <c:pt idx="33">
                  <c:v>2534266</c:v>
                </c:pt>
                <c:pt idx="34">
                  <c:v>6603455</c:v>
                </c:pt>
                <c:pt idx="35">
                  <c:v>6087510</c:v>
                </c:pt>
                <c:pt idx="36">
                  <c:v>15233228</c:v>
                </c:pt>
                <c:pt idx="37">
                  <c:v>1765334</c:v>
                </c:pt>
              </c:numCache>
            </c:numRef>
          </c:val>
        </c:ser>
        <c:ser>
          <c:idx val="1"/>
          <c:order val="1"/>
          <c:tx>
            <c:strRef>
              <c:f>'[11]Údaje'!$G$3</c:f>
              <c:strCache>
                <c:ptCount val="1"/>
                <c:pt idx="0">
                  <c:v>Suma - 2006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'[11]Údaje'!$E$4:$E$41</c:f>
              <c:strCache>
                <c:ptCount val="38"/>
                <c:pt idx="0">
                  <c:v>Bratislava-mesto</c:v>
                </c:pt>
                <c:pt idx="1">
                  <c:v>Bratislava-okolie</c:v>
                </c:pt>
                <c:pt idx="2">
                  <c:v>Trnava</c:v>
                </c:pt>
                <c:pt idx="3">
                  <c:v>Dunajská Streda</c:v>
                </c:pt>
                <c:pt idx="4">
                  <c:v>Galanta</c:v>
                </c:pt>
                <c:pt idx="5">
                  <c:v>Senica</c:v>
                </c:pt>
                <c:pt idx="6">
                  <c:v>Trenčín</c:v>
                </c:pt>
                <c:pt idx="7">
                  <c:v>Považská Bystrica</c:v>
                </c:pt>
                <c:pt idx="8">
                  <c:v>Prievidza</c:v>
                </c:pt>
                <c:pt idx="9">
                  <c:v>Nitra</c:v>
                </c:pt>
                <c:pt idx="10">
                  <c:v>Komárno</c:v>
                </c:pt>
                <c:pt idx="11">
                  <c:v>Levice</c:v>
                </c:pt>
                <c:pt idx="12">
                  <c:v>Nové Zámky</c:v>
                </c:pt>
                <c:pt idx="13">
                  <c:v>Topoľčany</c:v>
                </c:pt>
                <c:pt idx="14">
                  <c:v>Žilina</c:v>
                </c:pt>
                <c:pt idx="15">
                  <c:v>Čadca</c:v>
                </c:pt>
                <c:pt idx="16">
                  <c:v>Dolný Kubín</c:v>
                </c:pt>
                <c:pt idx="17">
                  <c:v>Liptovský Mikuláš</c:v>
                </c:pt>
                <c:pt idx="18">
                  <c:v>Martin</c:v>
                </c:pt>
                <c:pt idx="19">
                  <c:v>Banská Bystrica</c:v>
                </c:pt>
                <c:pt idx="20">
                  <c:v>Lučenec </c:v>
                </c:pt>
                <c:pt idx="21">
                  <c:v>Rimavská Sobota</c:v>
                </c:pt>
                <c:pt idx="22">
                  <c:v>Veľký Krtíš</c:v>
                </c:pt>
                <c:pt idx="23">
                  <c:v>Zvolen</c:v>
                </c:pt>
                <c:pt idx="24">
                  <c:v>Žiar nad Hronom</c:v>
                </c:pt>
                <c:pt idx="25">
                  <c:v>Prešov</c:v>
                </c:pt>
                <c:pt idx="26">
                  <c:v>Bardejov</c:v>
                </c:pt>
                <c:pt idx="27">
                  <c:v>Humenné</c:v>
                </c:pt>
                <c:pt idx="28">
                  <c:v>Poprad</c:v>
                </c:pt>
                <c:pt idx="29">
                  <c:v>Stará Ľubovňa</c:v>
                </c:pt>
                <c:pt idx="30">
                  <c:v>Svidník</c:v>
                </c:pt>
                <c:pt idx="31">
                  <c:v>Vranov nad Topľou</c:v>
                </c:pt>
                <c:pt idx="32">
                  <c:v>Košice</c:v>
                </c:pt>
                <c:pt idx="33">
                  <c:v>Košice-okolie</c:v>
                </c:pt>
                <c:pt idx="34">
                  <c:v>Michalovce</c:v>
                </c:pt>
                <c:pt idx="35">
                  <c:v>Rožňava</c:v>
                </c:pt>
                <c:pt idx="36">
                  <c:v>Spišská Nová Ves</c:v>
                </c:pt>
                <c:pt idx="37">
                  <c:v>Trebišov</c:v>
                </c:pt>
              </c:strCache>
            </c:strRef>
          </c:cat>
          <c:val>
            <c:numRef>
              <c:f>'[11]Údaje'!$G$4:$G$41</c:f>
              <c:numCache>
                <c:ptCount val="38"/>
                <c:pt idx="0">
                  <c:v>78564995</c:v>
                </c:pt>
                <c:pt idx="1">
                  <c:v>7093217</c:v>
                </c:pt>
                <c:pt idx="2">
                  <c:v>15873243</c:v>
                </c:pt>
                <c:pt idx="3">
                  <c:v>6974429</c:v>
                </c:pt>
                <c:pt idx="4">
                  <c:v>6747686</c:v>
                </c:pt>
                <c:pt idx="5">
                  <c:v>8761575</c:v>
                </c:pt>
                <c:pt idx="6">
                  <c:v>16044868</c:v>
                </c:pt>
                <c:pt idx="7">
                  <c:v>14907410</c:v>
                </c:pt>
                <c:pt idx="8">
                  <c:v>66219520</c:v>
                </c:pt>
                <c:pt idx="9">
                  <c:v>16031624</c:v>
                </c:pt>
                <c:pt idx="10">
                  <c:v>6342598</c:v>
                </c:pt>
                <c:pt idx="11">
                  <c:v>6609420</c:v>
                </c:pt>
                <c:pt idx="12">
                  <c:v>5012017</c:v>
                </c:pt>
                <c:pt idx="13">
                  <c:v>9337829</c:v>
                </c:pt>
                <c:pt idx="14">
                  <c:v>22835401</c:v>
                </c:pt>
                <c:pt idx="15">
                  <c:v>6279474</c:v>
                </c:pt>
                <c:pt idx="16">
                  <c:v>9438586</c:v>
                </c:pt>
                <c:pt idx="17">
                  <c:v>12770244</c:v>
                </c:pt>
                <c:pt idx="18">
                  <c:v>11169960</c:v>
                </c:pt>
                <c:pt idx="19">
                  <c:v>30077911</c:v>
                </c:pt>
                <c:pt idx="20">
                  <c:v>11340281</c:v>
                </c:pt>
                <c:pt idx="21">
                  <c:v>3120200</c:v>
                </c:pt>
                <c:pt idx="22">
                  <c:v>8072390</c:v>
                </c:pt>
                <c:pt idx="23">
                  <c:v>9345903</c:v>
                </c:pt>
                <c:pt idx="24">
                  <c:v>11323834</c:v>
                </c:pt>
                <c:pt idx="25">
                  <c:v>15449817</c:v>
                </c:pt>
                <c:pt idx="26">
                  <c:v>4984503</c:v>
                </c:pt>
                <c:pt idx="27">
                  <c:v>10668983</c:v>
                </c:pt>
                <c:pt idx="28">
                  <c:v>14390956</c:v>
                </c:pt>
                <c:pt idx="29">
                  <c:v>2850814</c:v>
                </c:pt>
                <c:pt idx="30">
                  <c:v>2919591</c:v>
                </c:pt>
                <c:pt idx="31">
                  <c:v>2920888</c:v>
                </c:pt>
                <c:pt idx="32">
                  <c:v>41463724</c:v>
                </c:pt>
                <c:pt idx="33">
                  <c:v>6292115</c:v>
                </c:pt>
                <c:pt idx="34">
                  <c:v>16361310</c:v>
                </c:pt>
                <c:pt idx="35">
                  <c:v>12194629</c:v>
                </c:pt>
                <c:pt idx="36">
                  <c:v>18199347</c:v>
                </c:pt>
                <c:pt idx="37">
                  <c:v>3309665</c:v>
                </c:pt>
              </c:numCache>
            </c:numRef>
          </c:val>
        </c:ser>
        <c:axId val="19024445"/>
        <c:axId val="37002278"/>
      </c:barChart>
      <c:catAx>
        <c:axId val="19024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37002278"/>
        <c:crosses val="autoZero"/>
        <c:auto val="1"/>
        <c:lblOffset val="100"/>
        <c:tickLblSkip val="1"/>
        <c:noMultiLvlLbl val="0"/>
      </c:catAx>
      <c:valAx>
        <c:axId val="37002278"/>
        <c:scaling>
          <c:orientation val="minMax"/>
          <c:max val="8000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Celková suma vyplatených úrazových dávok v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9024445"/>
        <c:crossesAt val="1"/>
        <c:crossBetween val="between"/>
        <c:dispUnits/>
        <c:minorUnit val="2000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5"/>
          <c:y val="0.09225"/>
          <c:w val="0.14425"/>
          <c:h val="0.03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Prehľad počtu plnení vyplatených v roku 2006 v členení podľa druhu úrazovej dávky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785"/>
          <c:w val="0.97525"/>
          <c:h val="0.84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'[12]Počet a suma'!$AQ$3</c:f>
              <c:strCache>
                <c:ptCount val="1"/>
                <c:pt idx="0">
                  <c:v>Počet vyplatených dávok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0000"/>
              </a:solidFill>
            </c:spPr>
          </c:dPt>
          <c:dPt>
            <c:idx val="16"/>
            <c:invertIfNegative val="0"/>
            <c:spPr>
              <a:solidFill>
                <a:srgbClr val="000000"/>
              </a:solidFill>
            </c:spPr>
          </c:dPt>
          <c:dPt>
            <c:idx val="21"/>
            <c:invertIfNegative val="0"/>
            <c:spPr>
              <a:solidFill>
                <a:srgbClr val="000000"/>
              </a:solidFill>
            </c:spPr>
          </c:dPt>
          <c:dPt>
            <c:idx val="22"/>
            <c:invertIfNegative val="0"/>
            <c:spPr>
              <a:solidFill>
                <a:srgbClr val="000000"/>
              </a:solidFill>
            </c:spPr>
          </c:dPt>
          <c:dLbls>
            <c:dLbl>
              <c:idx val="1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'[12]Počet a suma'!$AP$4:$AP$26</c:f>
              <c:strCache>
                <c:ptCount val="23"/>
                <c:pt idx="0">
                  <c:v>Náhrada za stratu na zárobku počas PN</c:v>
                </c:pt>
                <c:pt idx="1">
                  <c:v>Náhrada za stratu na zárobku po skončení PN</c:v>
                </c:pt>
                <c:pt idx="2">
                  <c:v>Náhrada za stratu na dôchodku</c:v>
                </c:pt>
                <c:pt idx="3">
                  <c:v>Náhrada nákladov na výživu pozostalých</c:v>
                </c:pt>
                <c:pt idx="4">
                  <c:v>Náhrada za bolesť </c:v>
                </c:pt>
                <c:pt idx="5">
                  <c:v>Náhrada za SSU </c:v>
                </c:pt>
                <c:pt idx="6">
                  <c:v>Náhrada nákladov spojených s liečením</c:v>
                </c:pt>
                <c:pt idx="7">
                  <c:v>Náhrada nákladov spojených s pohrebom</c:v>
                </c:pt>
                <c:pt idx="8">
                  <c:v>Jednorazové odškodnenie pozostalých </c:v>
                </c:pt>
                <c:pt idx="9">
                  <c:v>Náhrada za stratu na zárobku počas PN po 1.1.2004</c:v>
                </c:pt>
                <c:pt idx="10">
                  <c:v>Náhrada za bolesť podľa § 99 ZSP</c:v>
                </c:pt>
                <c:pt idx="11">
                  <c:v>Náhrada za SSU podľa § 99 ZSP</c:v>
                </c:pt>
                <c:pt idx="12">
                  <c:v>Náhrada nákladov spoj. s liečením podľa § 100 ZSP</c:v>
                </c:pt>
                <c:pt idx="13">
                  <c:v>Náhrada nákl. spoj. s pohrebom podľa § 101 ZSP</c:v>
                </c:pt>
                <c:pt idx="14">
                  <c:v>Jednorazové vyrovnanie podľa § 90 ZSP</c:v>
                </c:pt>
                <c:pt idx="15">
                  <c:v>Jednorazové odškodnenie podľa § 94 ZSP</c:v>
                </c:pt>
                <c:pt idx="16">
                  <c:v>Úrazový príplatok podľa § 85 ZSP</c:v>
                </c:pt>
                <c:pt idx="17">
                  <c:v>Pracovná rehabilitácia</c:v>
                </c:pt>
                <c:pt idx="18">
                  <c:v>Rehabilitačné</c:v>
                </c:pt>
                <c:pt idx="19">
                  <c:v>Rekvalifikácia</c:v>
                </c:pt>
                <c:pt idx="20">
                  <c:v>Rekvalifikačné</c:v>
                </c:pt>
                <c:pt idx="21">
                  <c:v>Úrazová renta</c:v>
                </c:pt>
                <c:pt idx="22">
                  <c:v>Pozostalostná úrazová renta</c:v>
                </c:pt>
              </c:strCache>
            </c:strRef>
          </c:cat>
          <c:val>
            <c:numRef>
              <c:f>'[12]Počet a suma'!$AQ$4:$AQ$26</c:f>
              <c:numCache>
                <c:ptCount val="23"/>
                <c:pt idx="0">
                  <c:v>120</c:v>
                </c:pt>
                <c:pt idx="1">
                  <c:v>891</c:v>
                </c:pt>
                <c:pt idx="2">
                  <c:v>0</c:v>
                </c:pt>
                <c:pt idx="3">
                  <c:v>0</c:v>
                </c:pt>
                <c:pt idx="4">
                  <c:v>95</c:v>
                </c:pt>
                <c:pt idx="5">
                  <c:v>175</c:v>
                </c:pt>
                <c:pt idx="6">
                  <c:v>57</c:v>
                </c:pt>
                <c:pt idx="7">
                  <c:v>16</c:v>
                </c:pt>
                <c:pt idx="8">
                  <c:v>9</c:v>
                </c:pt>
                <c:pt idx="9">
                  <c:v>9</c:v>
                </c:pt>
                <c:pt idx="10">
                  <c:v>11583</c:v>
                </c:pt>
                <c:pt idx="11">
                  <c:v>1945</c:v>
                </c:pt>
                <c:pt idx="12">
                  <c:v>1709</c:v>
                </c:pt>
                <c:pt idx="13">
                  <c:v>74</c:v>
                </c:pt>
                <c:pt idx="14">
                  <c:v>61</c:v>
                </c:pt>
                <c:pt idx="15">
                  <c:v>103</c:v>
                </c:pt>
                <c:pt idx="16">
                  <c:v>33259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56733</c:v>
                </c:pt>
                <c:pt idx="22">
                  <c:v>3417</c:v>
                </c:pt>
              </c:numCache>
            </c:numRef>
          </c:val>
        </c:ser>
        <c:axId val="64585047"/>
        <c:axId val="44394512"/>
      </c:barChart>
      <c:catAx>
        <c:axId val="645850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4394512"/>
        <c:crosses val="autoZero"/>
        <c:auto val="1"/>
        <c:lblOffset val="100"/>
        <c:tickLblSkip val="1"/>
        <c:noMultiLvlLbl val="0"/>
      </c:catAx>
      <c:valAx>
        <c:axId val="44394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Celkový počet vyplatených plnení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5850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1968503937007874" top="0" bottom="0.1968503937007874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874015748031497" right="0" top="0.1968503937007874" bottom="0.5905511811023623" header="0" footer="0.511811023622047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874015748031497" right="0" top="0.1968503937007874" bottom="0.5905511811023623" header="0" footer="0.5118110236220472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874015748031497" right="0" top="0.1968503937007874" bottom="0.984251968503937" header="0" footer="0.5118110236220472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874015748031497" right="0" top="0.1968503937007874" bottom="0.984251968503937" header="0" footer="0.5118110236220472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3937007874015748" right="0" top="0.1968503937007874" bottom="0.1968503937007874" header="0" footer="0"/>
  <pageSetup horizontalDpi="600" verticalDpi="600" orientation="portrait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3937007874015748" right="0" top="0.1968503937007874" bottom="0.1968503937007874" header="0" footer="0"/>
  <pageSetup horizontalDpi="600" verticalDpi="600" orientation="portrait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3937007874015748" right="0" top="0.1968503937007874" bottom="0.3937007874015748" header="0" footer="0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0.9125</cdr:x>
      <cdr:y>0</cdr:y>
    </cdr:from>
    <cdr:to>
      <cdr:x>0.99975</cdr:x>
      <cdr:y>0.043</cdr:y>
    </cdr:to>
    <cdr:sp>
      <cdr:nvSpPr>
        <cdr:cNvPr id="1" name="TextBox 2"/>
        <cdr:cNvSpPr txBox="1">
          <a:spLocks noChangeArrowheads="1"/>
        </cdr:cNvSpPr>
      </cdr:nvSpPr>
      <cdr:spPr>
        <a:xfrm>
          <a:off x="8924925" y="0"/>
          <a:ext cx="8572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Príloha 4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82175" cy="6467475"/>
    <xdr:graphicFrame>
      <xdr:nvGraphicFramePr>
        <xdr:cNvPr id="1" name="Shape 1025"/>
        <xdr:cNvGraphicFramePr/>
      </xdr:nvGraphicFramePr>
      <xdr:xfrm>
        <a:off x="0" y="0"/>
        <a:ext cx="97821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0.8585</cdr:x>
      <cdr:y>0</cdr:y>
    </cdr:from>
    <cdr:to>
      <cdr:x>0.97075</cdr:x>
      <cdr:y>0.02325</cdr:y>
    </cdr:to>
    <cdr:sp>
      <cdr:nvSpPr>
        <cdr:cNvPr id="1" name="TextBox 1"/>
        <cdr:cNvSpPr txBox="1">
          <a:spLocks noChangeArrowheads="1"/>
        </cdr:cNvSpPr>
      </cdr:nvSpPr>
      <cdr:spPr>
        <a:xfrm>
          <a:off x="5981700" y="0"/>
          <a:ext cx="781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Príloha 12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72300" cy="1031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0.89575</cdr:x>
      <cdr:y>0</cdr:y>
    </cdr:from>
    <cdr:to>
      <cdr:x>1</cdr:x>
      <cdr:y>0.02325</cdr:y>
    </cdr:to>
    <cdr:sp>
      <cdr:nvSpPr>
        <cdr:cNvPr id="1" name="TextBox 1"/>
        <cdr:cNvSpPr txBox="1">
          <a:spLocks noChangeArrowheads="1"/>
        </cdr:cNvSpPr>
      </cdr:nvSpPr>
      <cdr:spPr>
        <a:xfrm>
          <a:off x="6238875" y="0"/>
          <a:ext cx="781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Príloha 13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72300" cy="1031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0.93075</cdr:x>
      <cdr:y>0</cdr:y>
    </cdr:from>
    <cdr:to>
      <cdr:x>1</cdr:x>
      <cdr:y>0.0345</cdr:y>
    </cdr:to>
    <cdr:sp>
      <cdr:nvSpPr>
        <cdr:cNvPr id="1" name="TextBox 1"/>
        <cdr:cNvSpPr txBox="1">
          <a:spLocks noChangeArrowheads="1"/>
        </cdr:cNvSpPr>
      </cdr:nvSpPr>
      <cdr:spPr>
        <a:xfrm>
          <a:off x="9429750" y="0"/>
          <a:ext cx="790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Príloha 15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134600" cy="7010400"/>
    <xdr:graphicFrame>
      <xdr:nvGraphicFramePr>
        <xdr:cNvPr id="1" name="Shape 1025"/>
        <xdr:cNvGraphicFramePr/>
      </xdr:nvGraphicFramePr>
      <xdr:xfrm>
        <a:off x="0" y="0"/>
        <a:ext cx="10134600" cy="701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82175" cy="7210425"/>
    <xdr:graphicFrame>
      <xdr:nvGraphicFramePr>
        <xdr:cNvPr id="1" name="Shape 1025"/>
        <xdr:cNvGraphicFramePr/>
      </xdr:nvGraphicFramePr>
      <xdr:xfrm>
        <a:off x="0" y="0"/>
        <a:ext cx="9782175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0.92175</cdr:x>
      <cdr:y>0.0015</cdr:y>
    </cdr:from>
    <cdr:to>
      <cdr:x>0.9955</cdr:x>
      <cdr:y>0.03825</cdr:y>
    </cdr:to>
    <cdr:sp>
      <cdr:nvSpPr>
        <cdr:cNvPr id="1" name="TextBox 1"/>
        <cdr:cNvSpPr txBox="1">
          <a:spLocks noChangeArrowheads="1"/>
        </cdr:cNvSpPr>
      </cdr:nvSpPr>
      <cdr:spPr>
        <a:xfrm>
          <a:off x="9010650" y="9525"/>
          <a:ext cx="7239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/>
            <a:t>Príloha 5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82175" cy="6829425"/>
    <xdr:graphicFrame>
      <xdr:nvGraphicFramePr>
        <xdr:cNvPr id="1" name="Shape 1025"/>
        <xdr:cNvGraphicFramePr/>
      </xdr:nvGraphicFramePr>
      <xdr:xfrm>
        <a:off x="0" y="0"/>
        <a:ext cx="978217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0.92325</cdr:x>
      <cdr:y>0</cdr:y>
    </cdr:from>
    <cdr:to>
      <cdr:x>0.99975</cdr:x>
      <cdr:y>0.03525</cdr:y>
    </cdr:to>
    <cdr:sp>
      <cdr:nvSpPr>
        <cdr:cNvPr id="1" name="TextBox 1"/>
        <cdr:cNvSpPr txBox="1">
          <a:spLocks noChangeArrowheads="1"/>
        </cdr:cNvSpPr>
      </cdr:nvSpPr>
      <cdr:spPr>
        <a:xfrm>
          <a:off x="9029700" y="0"/>
          <a:ext cx="752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Príloha 6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82175" cy="6829425"/>
    <xdr:graphicFrame>
      <xdr:nvGraphicFramePr>
        <xdr:cNvPr id="1" name="Shape 1025"/>
        <xdr:cNvGraphicFramePr/>
      </xdr:nvGraphicFramePr>
      <xdr:xfrm>
        <a:off x="0" y="0"/>
        <a:ext cx="978217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0.888</cdr:x>
      <cdr:y>0</cdr:y>
    </cdr:from>
    <cdr:to>
      <cdr:x>1</cdr:x>
      <cdr:y>0.10075</cdr:y>
    </cdr:to>
    <cdr:sp>
      <cdr:nvSpPr>
        <cdr:cNvPr id="1" name="TextBox 1"/>
        <cdr:cNvSpPr txBox="1">
          <a:spLocks noChangeArrowheads="1"/>
        </cdr:cNvSpPr>
      </cdr:nvSpPr>
      <cdr:spPr>
        <a:xfrm>
          <a:off x="8677275" y="0"/>
          <a:ext cx="10953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Times New Roman"/>
              <a:ea typeface="Times New Roman"/>
              <a:cs typeface="Times New Roman"/>
            </a:rPr>
            <a:t>      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Príloha 7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82175" cy="6467475"/>
    <xdr:graphicFrame>
      <xdr:nvGraphicFramePr>
        <xdr:cNvPr id="1" name="Shape 1025"/>
        <xdr:cNvGraphicFramePr/>
      </xdr:nvGraphicFramePr>
      <xdr:xfrm>
        <a:off x="0" y="0"/>
        <a:ext cx="97821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0.89825</cdr:x>
      <cdr:y>0</cdr:y>
    </cdr:from>
    <cdr:to>
      <cdr:x>0.99575</cdr:x>
      <cdr:y>0.09725</cdr:y>
    </cdr:to>
    <cdr:sp>
      <cdr:nvSpPr>
        <cdr:cNvPr id="1" name="TextBox 1"/>
        <cdr:cNvSpPr txBox="1">
          <a:spLocks noChangeArrowheads="1"/>
        </cdr:cNvSpPr>
      </cdr:nvSpPr>
      <cdr:spPr>
        <a:xfrm>
          <a:off x="8782050" y="0"/>
          <a:ext cx="95250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Príloha 8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-spevar_j\Local%20Settings\Temporary%20Internet%20Files\OLK6A\grafy%202005_2006(2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-spevar_j\Local%20Settings\Temporary%20Internet%20Files\OLK6A\PR%20kraj%202006B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-spevar_j\Local%20Settings\Temporary%20Internet%20Files\OLK6A\414%2007%20Po&#269;ty%20a%20sumy%20&#218;D%20-%202006%20-%20pre%20graf%20(2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-spevar_j\Local%20Settings\Temporary%20Internet%20Files\OLK6A\414%2007%20Pr&#237;loha%20&#269;%20%203%20-%20na%20z&#225;lo&#382;ke%20graf%20(2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-spevar_j\Local%20Settings\Temporary%20Internet%20Files\OLK6A\grafy%202005_2006(2)%20(3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Pr&#237;lohy%20do%20VS%20&#269;.%2020%20-%20&#269;.%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-spevar_j\Local%20Settings\Temporary%20Internet%20Files\OLK6A\spr&#225;va2006-grafy%20odbor%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-spevar_j\Local%20Settings\Temporary%20Internet%20Files\OLK6A\BA%20kraj%202006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-spevar_j\Local%20Settings\Temporary%20Internet%20Files\OLK6A\TT%20kraj%202006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-spevar_j\Local%20Settings\Temporary%20Internet%20Files\OLK6A\NR%20kraj%202006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-spevar_j\Local%20Settings\Temporary%20Internet%20Files\OLK6A\TR%20kraj%202006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-spevar_j\Local%20Settings\Temporary%20Internet%20Files\OLK6A\ZA%20kraj%202006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-spevar_j\Local%20Settings\Temporary%20Internet%20Files\OLK6A\BB%20kraj%202006B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-spevar_j\Local%20Settings\Temporary%20Internet%20Files\OLK6A\KE%20kraj%202006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2"/>
      <sheetName val="Graf3"/>
      <sheetName val="List1"/>
      <sheetName val="Graf1"/>
    </sheetNames>
    <sheetDataSet>
      <sheetData sheetId="2">
        <row r="6">
          <cell r="I6" t="str">
            <v>rok 2005</v>
          </cell>
          <cell r="J6" t="str">
            <v>rok 2006</v>
          </cell>
        </row>
        <row r="7">
          <cell r="H7" t="str">
            <v>starobný dôchodok + starobný pomerný dôchodok</v>
          </cell>
          <cell r="I7">
            <v>28902</v>
          </cell>
          <cell r="J7">
            <v>13412</v>
          </cell>
        </row>
        <row r="8">
          <cell r="H8" t="str">
            <v>predčasný starobný dôchodok</v>
          </cell>
          <cell r="I8">
            <v>21029</v>
          </cell>
          <cell r="J8">
            <v>37825</v>
          </cell>
        </row>
        <row r="9">
          <cell r="H9" t="str">
            <v>invalidný dôch. + čiastoč. invalid. dôch. + dôch. za výsluhu rokov + dôch. priznaný podľa § 70 ods. 2 zsp</v>
          </cell>
          <cell r="I9">
            <v>12505</v>
          </cell>
          <cell r="J9">
            <v>15641</v>
          </cell>
        </row>
        <row r="10">
          <cell r="H10" t="str">
            <v>vdovský dôchodok</v>
          </cell>
          <cell r="I10">
            <v>15246</v>
          </cell>
          <cell r="J10">
            <v>14088</v>
          </cell>
        </row>
        <row r="11">
          <cell r="H11" t="str">
            <v>vdovecký dôchodok</v>
          </cell>
          <cell r="I11">
            <v>4529</v>
          </cell>
          <cell r="J11">
            <v>7828</v>
          </cell>
        </row>
        <row r="12">
          <cell r="H12" t="str">
            <v>sirotský dôchodok</v>
          </cell>
          <cell r="I12">
            <v>4326</v>
          </cell>
          <cell r="J12">
            <v>3860</v>
          </cell>
        </row>
        <row r="13">
          <cell r="H13" t="str">
            <v>dôchodok manželky</v>
          </cell>
          <cell r="I13">
            <v>4</v>
          </cell>
          <cell r="J13">
            <v>5</v>
          </cell>
        </row>
        <row r="14">
          <cell r="H14" t="str">
            <v>spolu</v>
          </cell>
          <cell r="I14">
            <v>86541</v>
          </cell>
          <cell r="J14">
            <v>92659</v>
          </cell>
        </row>
        <row r="24">
          <cell r="C24" t="str">
            <v>k 31.12.2005</v>
          </cell>
          <cell r="D24" t="str">
            <v>k 31.12.2006</v>
          </cell>
        </row>
        <row r="25">
          <cell r="B25" t="str">
            <v>starobný dôchodok + starobný pomerný dôchodok</v>
          </cell>
          <cell r="C25">
            <v>7713</v>
          </cell>
          <cell r="D25">
            <v>8226</v>
          </cell>
        </row>
        <row r="26">
          <cell r="B26" t="str">
            <v>predčasný starobný dôchodok</v>
          </cell>
          <cell r="C26">
            <v>8500</v>
          </cell>
          <cell r="D26">
            <v>8970</v>
          </cell>
        </row>
        <row r="27">
          <cell r="B27" t="str">
            <v>invalidný dôchodok + čiastočný invalidný dôchodok + dôchodok za výsluhu rokov</v>
          </cell>
          <cell r="C27">
            <v>5804</v>
          </cell>
          <cell r="D27">
            <v>6139</v>
          </cell>
        </row>
        <row r="28">
          <cell r="B28" t="str">
            <v>vdovský dôchodok</v>
          </cell>
          <cell r="C28">
            <v>4938</v>
          </cell>
          <cell r="D28">
            <v>5203</v>
          </cell>
        </row>
        <row r="29">
          <cell r="B29" t="str">
            <v>vdovský dôchodok vyplácaný v súbehu s iným dôchodkom</v>
          </cell>
          <cell r="C29">
            <v>8555</v>
          </cell>
          <cell r="D29">
            <v>9120</v>
          </cell>
        </row>
        <row r="30">
          <cell r="B30" t="str">
            <v>vdovecký dôchodok</v>
          </cell>
          <cell r="C30">
            <v>3206</v>
          </cell>
          <cell r="D30">
            <v>3540</v>
          </cell>
        </row>
        <row r="31">
          <cell r="B31" t="str">
            <v>vdovecký dôchodok vyplácaný v súbehu s iným dôchodkom</v>
          </cell>
          <cell r="C31">
            <v>10063</v>
          </cell>
          <cell r="D31">
            <v>10679</v>
          </cell>
        </row>
        <row r="32">
          <cell r="B32" t="str">
            <v>sirotský dôchodok</v>
          </cell>
          <cell r="C32">
            <v>2267</v>
          </cell>
          <cell r="D32">
            <v>2982</v>
          </cell>
        </row>
        <row r="33">
          <cell r="B33" t="str">
            <v>iný</v>
          </cell>
          <cell r="C33">
            <v>69</v>
          </cell>
          <cell r="D33">
            <v>69</v>
          </cell>
        </row>
        <row r="34">
          <cell r="B34" t="str">
            <v>dôchodok manželky</v>
          </cell>
          <cell r="C34">
            <v>570</v>
          </cell>
          <cell r="D34">
            <v>570</v>
          </cell>
        </row>
        <row r="35">
          <cell r="B35" t="str">
            <v>sociálny dôchodok</v>
          </cell>
          <cell r="C35">
            <v>4592</v>
          </cell>
          <cell r="D35">
            <v>4861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Č2006A"/>
    </sheetNames>
    <sheetDataSet>
      <sheetData sheetId="0">
        <row r="5">
          <cell r="J5">
            <v>4</v>
          </cell>
        </row>
        <row r="6">
          <cell r="J6">
            <v>1681</v>
          </cell>
        </row>
        <row r="7">
          <cell r="J7">
            <v>68</v>
          </cell>
        </row>
        <row r="8">
          <cell r="J8">
            <v>508</v>
          </cell>
        </row>
        <row r="9">
          <cell r="J9">
            <v>0</v>
          </cell>
        </row>
        <row r="10">
          <cell r="J10">
            <v>190</v>
          </cell>
        </row>
        <row r="11">
          <cell r="J11">
            <v>634</v>
          </cell>
        </row>
        <row r="12">
          <cell r="J12">
            <v>3</v>
          </cell>
        </row>
        <row r="13">
          <cell r="J13">
            <v>0</v>
          </cell>
        </row>
        <row r="14">
          <cell r="J14">
            <v>4</v>
          </cell>
        </row>
        <row r="15">
          <cell r="J15">
            <v>114</v>
          </cell>
        </row>
        <row r="16">
          <cell r="J16">
            <v>1</v>
          </cell>
        </row>
        <row r="17">
          <cell r="J17">
            <v>93</v>
          </cell>
        </row>
        <row r="18">
          <cell r="J18">
            <v>3</v>
          </cell>
        </row>
        <row r="19">
          <cell r="J19">
            <v>51</v>
          </cell>
        </row>
        <row r="20">
          <cell r="J20">
            <v>21</v>
          </cell>
        </row>
        <row r="21">
          <cell r="J21">
            <v>5</v>
          </cell>
        </row>
        <row r="22">
          <cell r="J22">
            <v>22</v>
          </cell>
        </row>
        <row r="23">
          <cell r="J23">
            <v>22</v>
          </cell>
        </row>
        <row r="24">
          <cell r="J24">
            <v>14</v>
          </cell>
        </row>
        <row r="25">
          <cell r="J25">
            <v>0</v>
          </cell>
        </row>
        <row r="26">
          <cell r="J26">
            <v>0</v>
          </cell>
        </row>
        <row r="27">
          <cell r="J27">
            <v>13</v>
          </cell>
        </row>
        <row r="28">
          <cell r="J28">
            <v>0</v>
          </cell>
        </row>
        <row r="29">
          <cell r="J29">
            <v>18329</v>
          </cell>
        </row>
        <row r="30">
          <cell r="J30">
            <v>3954</v>
          </cell>
        </row>
        <row r="31">
          <cell r="J31">
            <v>1106</v>
          </cell>
        </row>
        <row r="32">
          <cell r="J32">
            <v>20</v>
          </cell>
        </row>
        <row r="35">
          <cell r="J35">
            <v>52262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raf1-počet ÚD"/>
      <sheetName val="Graf2-sumy ÚD"/>
      <sheetName val="Údaje"/>
      <sheetName val="Hárok2"/>
      <sheetName val="Hárok3"/>
    </sheetNames>
    <sheetDataSet>
      <sheetData sheetId="2">
        <row r="3">
          <cell r="C3" t="str">
            <v>Počet plnení - 2005</v>
          </cell>
          <cell r="D3" t="str">
            <v>Počet plnení - 2006</v>
          </cell>
          <cell r="F3" t="str">
            <v>Suma - 2005</v>
          </cell>
          <cell r="G3" t="str">
            <v>Suma - 2006</v>
          </cell>
        </row>
        <row r="4">
          <cell r="B4" t="str">
            <v>Bratislava</v>
          </cell>
          <cell r="C4">
            <v>3939</v>
          </cell>
          <cell r="D4">
            <v>4383</v>
          </cell>
          <cell r="E4" t="str">
            <v>Bratislava-mesto</v>
          </cell>
          <cell r="F4">
            <v>46095545</v>
          </cell>
          <cell r="G4">
            <v>78564995</v>
          </cell>
        </row>
        <row r="5">
          <cell r="B5" t="str">
            <v>Bratislava-okolie</v>
          </cell>
          <cell r="C5">
            <v>1332</v>
          </cell>
          <cell r="D5">
            <v>1156</v>
          </cell>
          <cell r="E5" t="str">
            <v>Bratislava-okolie</v>
          </cell>
          <cell r="F5">
            <v>6679401</v>
          </cell>
          <cell r="G5">
            <v>7093217</v>
          </cell>
        </row>
        <row r="6">
          <cell r="B6" t="str">
            <v>Trnava</v>
          </cell>
          <cell r="C6">
            <v>2793</v>
          </cell>
          <cell r="D6">
            <v>2522</v>
          </cell>
          <cell r="E6" t="str">
            <v>Trnava</v>
          </cell>
          <cell r="F6">
            <v>11901331</v>
          </cell>
          <cell r="G6">
            <v>15873243</v>
          </cell>
        </row>
        <row r="7">
          <cell r="B7" t="str">
            <v>Dunajská Streda</v>
          </cell>
          <cell r="C7">
            <v>845</v>
          </cell>
          <cell r="D7">
            <v>749</v>
          </cell>
          <cell r="E7" t="str">
            <v>Dunajská Streda</v>
          </cell>
          <cell r="F7">
            <v>3258104</v>
          </cell>
          <cell r="G7">
            <v>6974429</v>
          </cell>
        </row>
        <row r="8">
          <cell r="B8" t="str">
            <v>Galanta</v>
          </cell>
          <cell r="C8">
            <v>1064</v>
          </cell>
          <cell r="D8">
            <v>1157</v>
          </cell>
          <cell r="E8" t="str">
            <v>Galanta</v>
          </cell>
          <cell r="F8">
            <v>5710129</v>
          </cell>
          <cell r="G8">
            <v>6747686</v>
          </cell>
        </row>
        <row r="9">
          <cell r="B9" t="str">
            <v>Senica</v>
          </cell>
          <cell r="C9">
            <v>943</v>
          </cell>
          <cell r="D9">
            <v>1009</v>
          </cell>
          <cell r="E9" t="str">
            <v>Senica</v>
          </cell>
          <cell r="F9">
            <v>4878143</v>
          </cell>
          <cell r="G9">
            <v>8761575</v>
          </cell>
        </row>
        <row r="10">
          <cell r="B10" t="str">
            <v>Trenčín</v>
          </cell>
          <cell r="C10">
            <v>2680</v>
          </cell>
          <cell r="D10">
            <v>2361</v>
          </cell>
          <cell r="E10" t="str">
            <v>Trenčín</v>
          </cell>
          <cell r="F10">
            <v>13044328</v>
          </cell>
          <cell r="G10">
            <v>16044868</v>
          </cell>
        </row>
        <row r="11">
          <cell r="B11" t="str">
            <v>Považská Bystrica</v>
          </cell>
          <cell r="C11">
            <v>2108</v>
          </cell>
          <cell r="D11">
            <v>2349</v>
          </cell>
          <cell r="E11" t="str">
            <v>Považská Bystrica</v>
          </cell>
          <cell r="F11">
            <v>18335020</v>
          </cell>
          <cell r="G11">
            <v>14907410</v>
          </cell>
        </row>
        <row r="12">
          <cell r="B12" t="str">
            <v>Prievidza</v>
          </cell>
          <cell r="C12">
            <v>4020</v>
          </cell>
          <cell r="D12">
            <v>4321</v>
          </cell>
          <cell r="E12" t="str">
            <v>Prievidza</v>
          </cell>
          <cell r="F12">
            <v>37729445</v>
          </cell>
          <cell r="G12">
            <v>66219520</v>
          </cell>
        </row>
        <row r="13">
          <cell r="B13" t="str">
            <v>Nitra</v>
          </cell>
          <cell r="C13">
            <v>1884</v>
          </cell>
          <cell r="D13">
            <v>1637</v>
          </cell>
          <cell r="E13" t="str">
            <v>Nitra</v>
          </cell>
          <cell r="F13">
            <v>13543529</v>
          </cell>
          <cell r="G13">
            <v>16031624</v>
          </cell>
        </row>
        <row r="14">
          <cell r="B14" t="str">
            <v>Komárno</v>
          </cell>
          <cell r="C14">
            <v>840</v>
          </cell>
          <cell r="D14">
            <v>925</v>
          </cell>
          <cell r="E14" t="str">
            <v>Komárno</v>
          </cell>
          <cell r="F14">
            <v>6304836</v>
          </cell>
          <cell r="G14">
            <v>6342598</v>
          </cell>
        </row>
        <row r="15">
          <cell r="B15" t="str">
            <v>Levice</v>
          </cell>
          <cell r="C15">
            <v>964</v>
          </cell>
          <cell r="D15">
            <v>878</v>
          </cell>
          <cell r="E15" t="str">
            <v>Levice</v>
          </cell>
          <cell r="F15">
            <v>12719245</v>
          </cell>
          <cell r="G15">
            <v>6609420</v>
          </cell>
        </row>
        <row r="16">
          <cell r="B16" t="str">
            <v>Nové Zámky</v>
          </cell>
          <cell r="C16">
            <v>768</v>
          </cell>
          <cell r="D16">
            <v>700</v>
          </cell>
          <cell r="E16" t="str">
            <v>Nové Zámky</v>
          </cell>
          <cell r="F16">
            <v>4584469</v>
          </cell>
          <cell r="G16">
            <v>5012017</v>
          </cell>
        </row>
        <row r="17">
          <cell r="B17" t="str">
            <v>Topoľčany</v>
          </cell>
          <cell r="C17">
            <v>1508</v>
          </cell>
          <cell r="D17">
            <v>1418</v>
          </cell>
          <cell r="E17" t="str">
            <v>Topoľčany</v>
          </cell>
          <cell r="F17">
            <v>7550305</v>
          </cell>
          <cell r="G17">
            <v>9337829</v>
          </cell>
        </row>
        <row r="18">
          <cell r="B18" t="str">
            <v>Žilina</v>
          </cell>
          <cell r="C18">
            <v>2222</v>
          </cell>
          <cell r="D18">
            <v>2153</v>
          </cell>
          <cell r="E18" t="str">
            <v>Žilina</v>
          </cell>
          <cell r="F18">
            <v>12930992</v>
          </cell>
          <cell r="G18">
            <v>22835401</v>
          </cell>
        </row>
        <row r="19">
          <cell r="B19" t="str">
            <v>Čadca</v>
          </cell>
          <cell r="C19">
            <v>780</v>
          </cell>
          <cell r="D19">
            <v>934</v>
          </cell>
          <cell r="E19" t="str">
            <v>Čadca</v>
          </cell>
          <cell r="F19">
            <v>6757988</v>
          </cell>
          <cell r="G19">
            <v>6279474</v>
          </cell>
        </row>
        <row r="20">
          <cell r="B20" t="str">
            <v>Dolný Kubín</v>
          </cell>
          <cell r="C20">
            <v>606</v>
          </cell>
          <cell r="D20">
            <v>618</v>
          </cell>
          <cell r="E20" t="str">
            <v>Dolný Kubín</v>
          </cell>
          <cell r="F20">
            <v>7769026</v>
          </cell>
          <cell r="G20">
            <v>9438586</v>
          </cell>
        </row>
        <row r="21">
          <cell r="B21" t="str">
            <v>Liptovský Mikuláš</v>
          </cell>
          <cell r="C21">
            <v>1214</v>
          </cell>
          <cell r="D21">
            <v>1026</v>
          </cell>
          <cell r="E21" t="str">
            <v>Liptovský Mikuláš</v>
          </cell>
          <cell r="F21">
            <v>10798413</v>
          </cell>
          <cell r="G21">
            <v>12770244</v>
          </cell>
        </row>
        <row r="22">
          <cell r="B22" t="str">
            <v>Martin</v>
          </cell>
          <cell r="C22">
            <v>1232</v>
          </cell>
          <cell r="D22">
            <v>1316</v>
          </cell>
          <cell r="E22" t="str">
            <v>Martin</v>
          </cell>
          <cell r="F22">
            <v>5972432</v>
          </cell>
          <cell r="G22">
            <v>11169960</v>
          </cell>
        </row>
        <row r="23">
          <cell r="B23" t="str">
            <v>Banská Bystrica</v>
          </cell>
          <cell r="C23">
            <v>2183</v>
          </cell>
          <cell r="D23">
            <v>2575</v>
          </cell>
          <cell r="E23" t="str">
            <v>Banská Bystrica</v>
          </cell>
          <cell r="F23">
            <v>23549065</v>
          </cell>
          <cell r="G23">
            <v>30077911</v>
          </cell>
        </row>
        <row r="24">
          <cell r="B24" t="str">
            <v>Lučenec </v>
          </cell>
          <cell r="C24">
            <v>1174</v>
          </cell>
          <cell r="D24">
            <v>1060</v>
          </cell>
          <cell r="E24" t="str">
            <v>Lučenec </v>
          </cell>
          <cell r="F24">
            <v>12688351</v>
          </cell>
          <cell r="G24">
            <v>11340281</v>
          </cell>
        </row>
        <row r="25">
          <cell r="B25" t="str">
            <v>Rimavská Sobota</v>
          </cell>
          <cell r="C25">
            <v>505</v>
          </cell>
          <cell r="D25">
            <v>467</v>
          </cell>
          <cell r="E25" t="str">
            <v>Rimavská Sobota</v>
          </cell>
          <cell r="F25">
            <v>1962251</v>
          </cell>
          <cell r="G25">
            <v>3120200</v>
          </cell>
        </row>
        <row r="26">
          <cell r="B26" t="str">
            <v>Veľký Krtíš</v>
          </cell>
          <cell r="C26">
            <v>396</v>
          </cell>
          <cell r="D26">
            <v>382</v>
          </cell>
          <cell r="E26" t="str">
            <v>Veľký Krtíš</v>
          </cell>
          <cell r="F26">
            <v>6183077</v>
          </cell>
          <cell r="G26">
            <v>8072390</v>
          </cell>
        </row>
        <row r="27">
          <cell r="B27" t="str">
            <v>Zvolen</v>
          </cell>
          <cell r="C27">
            <v>1039</v>
          </cell>
          <cell r="D27">
            <v>989</v>
          </cell>
          <cell r="E27" t="str">
            <v>Zvolen</v>
          </cell>
          <cell r="F27">
            <v>6787148</v>
          </cell>
          <cell r="G27">
            <v>9345903</v>
          </cell>
        </row>
        <row r="28">
          <cell r="B28" t="str">
            <v>Žiar nad Hronom</v>
          </cell>
          <cell r="C28">
            <v>611</v>
          </cell>
          <cell r="D28">
            <v>628</v>
          </cell>
          <cell r="E28" t="str">
            <v>Žiar nad Hronom</v>
          </cell>
          <cell r="F28">
            <v>6990443</v>
          </cell>
          <cell r="G28">
            <v>11323834</v>
          </cell>
        </row>
        <row r="29">
          <cell r="B29" t="str">
            <v>Prešov</v>
          </cell>
          <cell r="C29">
            <v>1535</v>
          </cell>
          <cell r="D29">
            <v>1633</v>
          </cell>
          <cell r="E29" t="str">
            <v>Prešov</v>
          </cell>
          <cell r="F29">
            <v>11048488</v>
          </cell>
          <cell r="G29">
            <v>15449817</v>
          </cell>
        </row>
        <row r="30">
          <cell r="B30" t="str">
            <v>Bardejov</v>
          </cell>
          <cell r="C30">
            <v>345</v>
          </cell>
          <cell r="D30">
            <v>335</v>
          </cell>
          <cell r="E30" t="str">
            <v>Bardejov</v>
          </cell>
          <cell r="F30">
            <v>3878863</v>
          </cell>
          <cell r="G30">
            <v>4984503</v>
          </cell>
        </row>
        <row r="31">
          <cell r="B31" t="str">
            <v>Humenné</v>
          </cell>
          <cell r="C31">
            <v>1193</v>
          </cell>
          <cell r="D31">
            <v>1050</v>
          </cell>
          <cell r="E31" t="str">
            <v>Humenné</v>
          </cell>
          <cell r="F31">
            <v>6102272</v>
          </cell>
          <cell r="G31">
            <v>10668983</v>
          </cell>
        </row>
        <row r="32">
          <cell r="B32" t="str">
            <v>Poprad</v>
          </cell>
          <cell r="C32">
            <v>2427</v>
          </cell>
          <cell r="D32">
            <v>2731</v>
          </cell>
          <cell r="E32" t="str">
            <v>Poprad</v>
          </cell>
          <cell r="F32">
            <v>11802602</v>
          </cell>
          <cell r="G32">
            <v>14390956</v>
          </cell>
        </row>
        <row r="33">
          <cell r="B33" t="str">
            <v>Stará Ľubovňa</v>
          </cell>
          <cell r="C33">
            <v>375</v>
          </cell>
          <cell r="D33">
            <v>404</v>
          </cell>
          <cell r="E33" t="str">
            <v>Stará Ľubovňa</v>
          </cell>
          <cell r="F33">
            <v>2320491</v>
          </cell>
          <cell r="G33">
            <v>2850814</v>
          </cell>
        </row>
        <row r="34">
          <cell r="B34" t="str">
            <v>Svidník</v>
          </cell>
          <cell r="C34">
            <v>314</v>
          </cell>
          <cell r="D34">
            <v>309</v>
          </cell>
          <cell r="E34" t="str">
            <v>Svidník</v>
          </cell>
          <cell r="F34">
            <v>1735321</v>
          </cell>
          <cell r="G34">
            <v>2919591</v>
          </cell>
        </row>
        <row r="35">
          <cell r="B35" t="str">
            <v>Vranov nad Topľou</v>
          </cell>
          <cell r="C35">
            <v>406</v>
          </cell>
          <cell r="D35">
            <v>495</v>
          </cell>
          <cell r="E35" t="str">
            <v>Vranov nad Topľou</v>
          </cell>
          <cell r="F35">
            <v>6319211</v>
          </cell>
          <cell r="G35">
            <v>2920888</v>
          </cell>
        </row>
        <row r="36">
          <cell r="B36" t="str">
            <v>Košice</v>
          </cell>
          <cell r="C36">
            <v>2306</v>
          </cell>
          <cell r="D36">
            <v>2255</v>
          </cell>
          <cell r="E36" t="str">
            <v>Košice</v>
          </cell>
          <cell r="F36">
            <v>33569916</v>
          </cell>
          <cell r="G36">
            <v>41463724</v>
          </cell>
        </row>
        <row r="37">
          <cell r="B37" t="str">
            <v>Košice-okolie</v>
          </cell>
          <cell r="C37">
            <v>371</v>
          </cell>
          <cell r="D37">
            <v>404</v>
          </cell>
          <cell r="E37" t="str">
            <v>Košice-okolie</v>
          </cell>
          <cell r="F37">
            <v>2534266</v>
          </cell>
          <cell r="G37">
            <v>6292115</v>
          </cell>
        </row>
        <row r="38">
          <cell r="B38" t="str">
            <v>Michalovce</v>
          </cell>
          <cell r="C38">
            <v>816</v>
          </cell>
          <cell r="D38">
            <v>862</v>
          </cell>
          <cell r="E38" t="str">
            <v>Michalovce</v>
          </cell>
          <cell r="F38">
            <v>6603455</v>
          </cell>
          <cell r="G38">
            <v>16361310</v>
          </cell>
        </row>
        <row r="39">
          <cell r="B39" t="str">
            <v>Rožňava</v>
          </cell>
          <cell r="C39">
            <v>800</v>
          </cell>
          <cell r="D39">
            <v>520</v>
          </cell>
          <cell r="E39" t="str">
            <v>Rožňava</v>
          </cell>
          <cell r="F39">
            <v>6087510</v>
          </cell>
          <cell r="G39">
            <v>12194629</v>
          </cell>
        </row>
        <row r="40">
          <cell r="B40" t="str">
            <v>Spišská Nová Ves</v>
          </cell>
          <cell r="C40">
            <v>971</v>
          </cell>
          <cell r="D40">
            <v>1067</v>
          </cell>
          <cell r="E40" t="str">
            <v>Spišská Nová Ves</v>
          </cell>
          <cell r="F40">
            <v>15233228</v>
          </cell>
          <cell r="G40">
            <v>18199347</v>
          </cell>
        </row>
        <row r="41">
          <cell r="B41" t="str">
            <v>Trebišov</v>
          </cell>
          <cell r="C41">
            <v>287</v>
          </cell>
          <cell r="D41">
            <v>328</v>
          </cell>
          <cell r="E41" t="str">
            <v>Trebišov</v>
          </cell>
          <cell r="F41">
            <v>1765334</v>
          </cell>
          <cell r="G41">
            <v>3309665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Počet a suma"/>
    </sheetNames>
    <sheetDataSet>
      <sheetData sheetId="1">
        <row r="3">
          <cell r="AQ3" t="str">
            <v>Počet vyplatených dávok</v>
          </cell>
        </row>
        <row r="4">
          <cell r="AP4" t="str">
            <v>Náhrada za stratu na zárobku počas PN</v>
          </cell>
          <cell r="AQ4">
            <v>120</v>
          </cell>
        </row>
        <row r="5">
          <cell r="AP5" t="str">
            <v>Náhrada za stratu na zárobku po skončení PN</v>
          </cell>
          <cell r="AQ5">
            <v>891</v>
          </cell>
        </row>
        <row r="6">
          <cell r="AP6" t="str">
            <v>Náhrada za stratu na dôchodku</v>
          </cell>
          <cell r="AQ6">
            <v>0</v>
          </cell>
        </row>
        <row r="7">
          <cell r="AP7" t="str">
            <v>Náhrada nákladov na výživu pozostalých</v>
          </cell>
          <cell r="AQ7">
            <v>0</v>
          </cell>
        </row>
        <row r="8">
          <cell r="AP8" t="str">
            <v>Náhrada za bolesť </v>
          </cell>
          <cell r="AQ8">
            <v>95</v>
          </cell>
        </row>
        <row r="9">
          <cell r="AP9" t="str">
            <v>Náhrada za SSU </v>
          </cell>
          <cell r="AQ9">
            <v>175</v>
          </cell>
        </row>
        <row r="10">
          <cell r="AP10" t="str">
            <v>Náhrada nákladov spojených s liečením</v>
          </cell>
          <cell r="AQ10">
            <v>57</v>
          </cell>
        </row>
        <row r="11">
          <cell r="AP11" t="str">
            <v>Náhrada nákladov spojených s pohrebom</v>
          </cell>
          <cell r="AQ11">
            <v>16</v>
          </cell>
        </row>
        <row r="12">
          <cell r="AP12" t="str">
            <v>Jednorazové odškodnenie pozostalých </v>
          </cell>
          <cell r="AQ12">
            <v>9</v>
          </cell>
        </row>
        <row r="13">
          <cell r="AP13" t="str">
            <v>Náhrada za stratu na zárobku počas PN po 1.1.2004</v>
          </cell>
          <cell r="AQ13">
            <v>9</v>
          </cell>
        </row>
        <row r="14">
          <cell r="AP14" t="str">
            <v>Náhrada za bolesť podľa § 99 ZSP</v>
          </cell>
          <cell r="AQ14">
            <v>11583</v>
          </cell>
        </row>
        <row r="15">
          <cell r="AP15" t="str">
            <v>Náhrada za SSU podľa § 99 ZSP</v>
          </cell>
          <cell r="AQ15">
            <v>1945</v>
          </cell>
        </row>
        <row r="16">
          <cell r="AP16" t="str">
            <v>Náhrada nákladov spoj. s liečením podľa § 100 ZSP</v>
          </cell>
          <cell r="AQ16">
            <v>1709</v>
          </cell>
        </row>
        <row r="17">
          <cell r="AP17" t="str">
            <v>Náhrada nákl. spoj. s pohrebom podľa § 101 ZSP</v>
          </cell>
          <cell r="AQ17">
            <v>74</v>
          </cell>
        </row>
        <row r="18">
          <cell r="AP18" t="str">
            <v>Jednorazové vyrovnanie podľa § 90 ZSP</v>
          </cell>
          <cell r="AQ18">
            <v>61</v>
          </cell>
        </row>
        <row r="19">
          <cell r="AP19" t="str">
            <v>Jednorazové odškodnenie podľa § 94 ZSP</v>
          </cell>
          <cell r="AQ19">
            <v>103</v>
          </cell>
        </row>
        <row r="20">
          <cell r="AP20" t="str">
            <v>Úrazový príplatok podľa § 85 ZSP</v>
          </cell>
          <cell r="AQ20">
            <v>33259</v>
          </cell>
        </row>
        <row r="21">
          <cell r="AP21" t="str">
            <v>Pracovná rehabilitácia</v>
          </cell>
          <cell r="AQ21">
            <v>0</v>
          </cell>
        </row>
        <row r="22">
          <cell r="AP22" t="str">
            <v>Rehabilitačné</v>
          </cell>
          <cell r="AQ22">
            <v>0</v>
          </cell>
        </row>
        <row r="23">
          <cell r="AP23" t="str">
            <v>Rekvalifikácia</v>
          </cell>
          <cell r="AQ23">
            <v>0</v>
          </cell>
        </row>
        <row r="24">
          <cell r="AP24" t="str">
            <v>Rekvalifikačné</v>
          </cell>
          <cell r="AQ24">
            <v>0</v>
          </cell>
        </row>
        <row r="25">
          <cell r="AP25" t="str">
            <v>Úrazová renta</v>
          </cell>
          <cell r="AQ25">
            <v>56733</v>
          </cell>
        </row>
        <row r="26">
          <cell r="AP26" t="str">
            <v>Pozostalostná úrazová renta</v>
          </cell>
          <cell r="AQ26">
            <v>3417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raf2"/>
      <sheetName val="Graf3"/>
      <sheetName val="List1"/>
      <sheetName val="Graf1"/>
    </sheetNames>
    <sheetDataSet>
      <sheetData sheetId="2">
        <row r="6">
          <cell r="C6" t="str">
            <v>rok 2005</v>
          </cell>
          <cell r="D6" t="str">
            <v>rok 2006</v>
          </cell>
        </row>
        <row r="7">
          <cell r="B7" t="str">
            <v>starobný dôchodok + starobný pomerný dôchodok</v>
          </cell>
          <cell r="C7">
            <v>924285</v>
          </cell>
          <cell r="D7">
            <v>916296</v>
          </cell>
        </row>
        <row r="8">
          <cell r="B8" t="str">
            <v>predčasný starobný dôchodok</v>
          </cell>
          <cell r="C8">
            <v>16721</v>
          </cell>
          <cell r="D8">
            <v>44693</v>
          </cell>
        </row>
        <row r="9">
          <cell r="B9" t="str">
            <v>invalid.dôch.+čiastoč.inval.dôch.+ dôch.za výsluhu rokov + dôch.prizn.podľa §70 ods.2 zsp</v>
          </cell>
          <cell r="C9">
            <v>181112</v>
          </cell>
          <cell r="D9">
            <v>183588</v>
          </cell>
        </row>
        <row r="10">
          <cell r="B10" t="str">
            <v>vdovský dôchodok</v>
          </cell>
          <cell r="C10">
            <v>304352</v>
          </cell>
          <cell r="D10">
            <v>302363</v>
          </cell>
        </row>
        <row r="11">
          <cell r="B11" t="str">
            <v>vdovecký dôchodok</v>
          </cell>
          <cell r="C11">
            <v>8504</v>
          </cell>
          <cell r="D11">
            <v>13631</v>
          </cell>
        </row>
        <row r="12">
          <cell r="B12" t="str">
            <v>sirotský dôchodok</v>
          </cell>
          <cell r="C12">
            <v>31945</v>
          </cell>
          <cell r="D12">
            <v>30237</v>
          </cell>
        </row>
        <row r="13">
          <cell r="B13" t="str">
            <v>iný</v>
          </cell>
          <cell r="C13">
            <v>3</v>
          </cell>
          <cell r="D13">
            <v>3</v>
          </cell>
        </row>
        <row r="14">
          <cell r="B14" t="str">
            <v>dôchodok manželky</v>
          </cell>
          <cell r="C14">
            <v>4479</v>
          </cell>
          <cell r="D14">
            <v>3672</v>
          </cell>
        </row>
        <row r="15">
          <cell r="B15" t="str">
            <v>sociálny dôchodok</v>
          </cell>
          <cell r="C15">
            <v>4268</v>
          </cell>
          <cell r="D15">
            <v>3905</v>
          </cell>
        </row>
        <row r="16">
          <cell r="B16" t="str">
            <v>spolu</v>
          </cell>
          <cell r="C16">
            <v>1475496</v>
          </cell>
          <cell r="D16">
            <v>1498388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1"/>
      <sheetName val="20"/>
      <sheetName val="Hárok1"/>
      <sheetName val="Hárok2"/>
      <sheetName val="Hárok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f2"/>
      <sheetName val="Hárok1"/>
      <sheetName val="Graf3"/>
      <sheetName val="Hárok2"/>
      <sheetName val="Graf5"/>
      <sheetName val="Hárok4"/>
      <sheetName val="Graf4"/>
      <sheetName val="Hárok3"/>
    </sheetNames>
    <sheetDataSet>
      <sheetData sheetId="3">
        <row r="1">
          <cell r="A1" t="str">
            <v>Výplata poštovým peňažným poukazom E a bezhotovostným denným poukazom</v>
          </cell>
          <cell r="B1">
            <v>486543</v>
          </cell>
        </row>
        <row r="2">
          <cell r="A2" t="str">
            <v>Výplaty dôchodkov do domovov a do zariadení sociálnych služieb mesačne</v>
          </cell>
          <cell r="B2">
            <v>18347</v>
          </cell>
        </row>
        <row r="3">
          <cell r="A3" t="str">
            <v>Výplaty dôchodkov na účty dôchodcov v bankách mesačne</v>
          </cell>
          <cell r="B3">
            <v>247514</v>
          </cell>
        </row>
        <row r="4">
          <cell r="A4" t="str">
            <v>Výplaty dôchodkov na sporožírové účty mesačne</v>
          </cell>
          <cell r="B4">
            <v>51212</v>
          </cell>
        </row>
        <row r="5">
          <cell r="A5" t="str">
            <v>Výplaty dôchodkov na poštách mesačne</v>
          </cell>
          <cell r="B5">
            <v>898602</v>
          </cell>
        </row>
      </sheetData>
      <sheetData sheetId="5">
        <row r="1">
          <cell r="A1" t="str">
            <v>Dávkové spisy uložené v dávkovej registratúre</v>
          </cell>
          <cell r="B1">
            <v>2000000</v>
          </cell>
        </row>
        <row r="2">
          <cell r="A2" t="str">
            <v>Likvidačné a dôchodkové listy uložené v evidencii likvidačných dokladov</v>
          </cell>
          <cell r="B2">
            <v>2500000</v>
          </cell>
        </row>
        <row r="3">
          <cell r="A3" t="str">
            <v>Evidenčný materiál uložený v evidencii nárokových podkladov</v>
          </cell>
          <cell r="B3">
            <v>33000000</v>
          </cell>
        </row>
        <row r="4">
          <cell r="A4" t="str">
            <v>Zoskenované evidenčné listy dôchodkového zabezpečenia zapísané na diskové pole</v>
          </cell>
          <cell r="B4">
            <v>60758599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Č2006A"/>
    </sheetNames>
    <sheetDataSet>
      <sheetData sheetId="0">
        <row r="5">
          <cell r="E5">
            <v>2</v>
          </cell>
        </row>
        <row r="6">
          <cell r="E6">
            <v>1363</v>
          </cell>
        </row>
        <row r="7">
          <cell r="E7">
            <v>100</v>
          </cell>
        </row>
        <row r="8">
          <cell r="E8">
            <v>620</v>
          </cell>
        </row>
        <row r="9">
          <cell r="E9">
            <v>0</v>
          </cell>
        </row>
        <row r="10">
          <cell r="E10">
            <v>33</v>
          </cell>
        </row>
        <row r="11">
          <cell r="E11">
            <v>524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4</v>
          </cell>
        </row>
        <row r="15">
          <cell r="E15">
            <v>0</v>
          </cell>
        </row>
        <row r="16">
          <cell r="E16">
            <v>1</v>
          </cell>
        </row>
        <row r="17">
          <cell r="E17">
            <v>44</v>
          </cell>
        </row>
        <row r="18">
          <cell r="E18">
            <v>0</v>
          </cell>
        </row>
        <row r="19">
          <cell r="E19">
            <v>22</v>
          </cell>
        </row>
        <row r="20">
          <cell r="E20">
            <v>26</v>
          </cell>
        </row>
        <row r="21">
          <cell r="E21">
            <v>6</v>
          </cell>
        </row>
        <row r="22">
          <cell r="E22">
            <v>5</v>
          </cell>
        </row>
        <row r="23">
          <cell r="E23">
            <v>28</v>
          </cell>
        </row>
        <row r="24">
          <cell r="E24">
            <v>21</v>
          </cell>
        </row>
        <row r="25">
          <cell r="E25">
            <v>0</v>
          </cell>
        </row>
        <row r="26">
          <cell r="E26">
            <v>28</v>
          </cell>
        </row>
        <row r="27">
          <cell r="E27">
            <v>2</v>
          </cell>
        </row>
        <row r="28">
          <cell r="E28">
            <v>0</v>
          </cell>
        </row>
        <row r="29">
          <cell r="E29">
            <v>14841</v>
          </cell>
        </row>
        <row r="30">
          <cell r="E30">
            <v>3657</v>
          </cell>
        </row>
        <row r="31">
          <cell r="E31">
            <v>2088</v>
          </cell>
        </row>
        <row r="32">
          <cell r="E32">
            <v>3</v>
          </cell>
        </row>
        <row r="35">
          <cell r="E35">
            <v>42530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Č2006A"/>
    </sheetNames>
    <sheetDataSet>
      <sheetData sheetId="0">
        <row r="5">
          <cell r="G5">
            <v>2</v>
          </cell>
        </row>
        <row r="6">
          <cell r="G6">
            <v>1207</v>
          </cell>
        </row>
        <row r="7">
          <cell r="G7">
            <v>48</v>
          </cell>
        </row>
        <row r="8">
          <cell r="G8">
            <v>416</v>
          </cell>
        </row>
        <row r="9">
          <cell r="G9">
            <v>0</v>
          </cell>
        </row>
        <row r="10">
          <cell r="G10">
            <v>238</v>
          </cell>
        </row>
        <row r="11">
          <cell r="G11">
            <v>439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1</v>
          </cell>
        </row>
        <row r="15">
          <cell r="G15">
            <v>442</v>
          </cell>
        </row>
        <row r="16">
          <cell r="G16">
            <v>4</v>
          </cell>
        </row>
        <row r="17">
          <cell r="G17">
            <v>67</v>
          </cell>
        </row>
        <row r="18">
          <cell r="G18">
            <v>10</v>
          </cell>
        </row>
        <row r="19">
          <cell r="G19">
            <v>46</v>
          </cell>
        </row>
        <row r="20">
          <cell r="G20">
            <v>8</v>
          </cell>
        </row>
        <row r="21">
          <cell r="G21">
            <v>14</v>
          </cell>
        </row>
        <row r="22">
          <cell r="G22">
            <v>21</v>
          </cell>
        </row>
        <row r="23">
          <cell r="G23">
            <v>29</v>
          </cell>
        </row>
        <row r="24">
          <cell r="G24">
            <v>31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14239</v>
          </cell>
        </row>
        <row r="30">
          <cell r="G30">
            <v>3027</v>
          </cell>
        </row>
        <row r="31">
          <cell r="G31">
            <v>852</v>
          </cell>
        </row>
        <row r="32">
          <cell r="G32">
            <v>3</v>
          </cell>
        </row>
        <row r="35">
          <cell r="G35">
            <v>66930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Č2005A"/>
    </sheetNames>
    <sheetDataSet>
      <sheetData sheetId="0">
        <row r="5">
          <cell r="H5">
            <v>10</v>
          </cell>
        </row>
        <row r="6">
          <cell r="H6">
            <v>1199</v>
          </cell>
        </row>
        <row r="7">
          <cell r="H7">
            <v>49</v>
          </cell>
        </row>
        <row r="8">
          <cell r="H8">
            <v>261</v>
          </cell>
        </row>
        <row r="9">
          <cell r="H9">
            <v>0</v>
          </cell>
        </row>
        <row r="10">
          <cell r="H10">
            <v>240</v>
          </cell>
        </row>
        <row r="11">
          <cell r="H11">
            <v>580</v>
          </cell>
        </row>
        <row r="12">
          <cell r="H12">
            <v>1</v>
          </cell>
        </row>
        <row r="13">
          <cell r="H13">
            <v>0</v>
          </cell>
        </row>
        <row r="14">
          <cell r="H14">
            <v>1</v>
          </cell>
        </row>
        <row r="15">
          <cell r="H15">
            <v>175</v>
          </cell>
        </row>
        <row r="16">
          <cell r="H16">
            <v>2</v>
          </cell>
        </row>
        <row r="17">
          <cell r="H17">
            <v>25</v>
          </cell>
        </row>
        <row r="18">
          <cell r="H18">
            <v>0</v>
          </cell>
        </row>
        <row r="19">
          <cell r="H19">
            <v>12</v>
          </cell>
        </row>
        <row r="20">
          <cell r="H20">
            <v>10</v>
          </cell>
        </row>
        <row r="21">
          <cell r="H21">
            <v>5</v>
          </cell>
        </row>
        <row r="22">
          <cell r="H22">
            <v>23</v>
          </cell>
        </row>
        <row r="23">
          <cell r="H23">
            <v>11</v>
          </cell>
        </row>
        <row r="24">
          <cell r="H24">
            <v>17</v>
          </cell>
        </row>
        <row r="25">
          <cell r="H25">
            <v>0</v>
          </cell>
        </row>
        <row r="26">
          <cell r="H26">
            <v>1</v>
          </cell>
        </row>
        <row r="27">
          <cell r="H27">
            <v>1</v>
          </cell>
        </row>
        <row r="28">
          <cell r="H28">
            <v>0</v>
          </cell>
        </row>
        <row r="29">
          <cell r="H29">
            <v>16075</v>
          </cell>
        </row>
        <row r="30">
          <cell r="H30">
            <v>3473</v>
          </cell>
        </row>
        <row r="31">
          <cell r="H31">
            <v>909</v>
          </cell>
        </row>
        <row r="32">
          <cell r="H32">
            <v>3</v>
          </cell>
        </row>
        <row r="35">
          <cell r="H35">
            <v>18083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Č2005A"/>
    </sheetNames>
    <sheetDataSet>
      <sheetData sheetId="0">
        <row r="5">
          <cell r="F5">
            <v>1</v>
          </cell>
        </row>
        <row r="6">
          <cell r="F6">
            <v>754</v>
          </cell>
        </row>
        <row r="7">
          <cell r="F7">
            <v>51</v>
          </cell>
        </row>
        <row r="8">
          <cell r="F8">
            <v>210</v>
          </cell>
        </row>
        <row r="9">
          <cell r="F9">
            <v>0</v>
          </cell>
        </row>
        <row r="10">
          <cell r="F10">
            <v>71</v>
          </cell>
        </row>
        <row r="11">
          <cell r="F11">
            <v>635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1</v>
          </cell>
        </row>
        <row r="15">
          <cell r="F15">
            <v>58</v>
          </cell>
        </row>
        <row r="16">
          <cell r="F16">
            <v>1</v>
          </cell>
        </row>
        <row r="17">
          <cell r="F17">
            <v>72</v>
          </cell>
        </row>
        <row r="18">
          <cell r="F18">
            <v>0</v>
          </cell>
        </row>
        <row r="19">
          <cell r="F19">
            <v>53</v>
          </cell>
        </row>
        <row r="20">
          <cell r="F20">
            <v>10</v>
          </cell>
        </row>
        <row r="21">
          <cell r="F21">
            <v>5</v>
          </cell>
        </row>
        <row r="22">
          <cell r="F22">
            <v>22</v>
          </cell>
        </row>
        <row r="23">
          <cell r="F23">
            <v>11</v>
          </cell>
        </row>
        <row r="24">
          <cell r="F24">
            <v>9</v>
          </cell>
        </row>
        <row r="25">
          <cell r="F25">
            <v>0</v>
          </cell>
        </row>
        <row r="26">
          <cell r="F26">
            <v>1</v>
          </cell>
        </row>
        <row r="27">
          <cell r="F27">
            <v>2</v>
          </cell>
        </row>
        <row r="28">
          <cell r="F28">
            <v>0</v>
          </cell>
        </row>
        <row r="29">
          <cell r="F29">
            <v>11314</v>
          </cell>
        </row>
        <row r="30">
          <cell r="F30">
            <v>2886</v>
          </cell>
        </row>
        <row r="31">
          <cell r="F31">
            <v>627</v>
          </cell>
        </row>
        <row r="32">
          <cell r="F32">
            <v>58</v>
          </cell>
        </row>
        <row r="35">
          <cell r="F35">
            <v>12143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Č2005A"/>
    </sheetNames>
    <sheetDataSet>
      <sheetData sheetId="0">
        <row r="5">
          <cell r="H5">
            <v>1</v>
          </cell>
        </row>
        <row r="6">
          <cell r="H6">
            <v>1386</v>
          </cell>
        </row>
        <row r="7">
          <cell r="H7">
            <v>107</v>
          </cell>
        </row>
        <row r="8">
          <cell r="H8">
            <v>249</v>
          </cell>
        </row>
        <row r="9">
          <cell r="H9">
            <v>6</v>
          </cell>
        </row>
        <row r="10">
          <cell r="H10">
            <v>164</v>
          </cell>
        </row>
        <row r="11">
          <cell r="H11">
            <v>652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3</v>
          </cell>
        </row>
        <row r="15">
          <cell r="H15">
            <v>157</v>
          </cell>
        </row>
        <row r="16">
          <cell r="H16">
            <v>7</v>
          </cell>
        </row>
        <row r="17">
          <cell r="H17">
            <v>59</v>
          </cell>
        </row>
        <row r="18">
          <cell r="H18">
            <v>7</v>
          </cell>
        </row>
        <row r="19">
          <cell r="H19">
            <v>60</v>
          </cell>
        </row>
        <row r="20">
          <cell r="H20">
            <v>3</v>
          </cell>
        </row>
        <row r="21">
          <cell r="H21">
            <v>2</v>
          </cell>
        </row>
        <row r="22">
          <cell r="H22">
            <v>8</v>
          </cell>
        </row>
        <row r="23">
          <cell r="H23">
            <v>15</v>
          </cell>
        </row>
        <row r="24">
          <cell r="H24">
            <v>25</v>
          </cell>
        </row>
        <row r="25">
          <cell r="H25">
            <v>0</v>
          </cell>
        </row>
        <row r="26">
          <cell r="H26">
            <v>27</v>
          </cell>
        </row>
        <row r="27">
          <cell r="H27">
            <v>6</v>
          </cell>
        </row>
        <row r="28">
          <cell r="H28">
            <v>0</v>
          </cell>
        </row>
        <row r="29">
          <cell r="H29">
            <v>14058</v>
          </cell>
        </row>
        <row r="30">
          <cell r="H30">
            <v>3800</v>
          </cell>
        </row>
        <row r="31">
          <cell r="H31">
            <v>1052</v>
          </cell>
        </row>
        <row r="32">
          <cell r="H32">
            <v>9</v>
          </cell>
        </row>
        <row r="35">
          <cell r="H35">
            <v>52904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Č2006A"/>
    </sheetNames>
    <sheetDataSet>
      <sheetData sheetId="0">
        <row r="5">
          <cell r="I5">
            <v>2</v>
          </cell>
        </row>
        <row r="6">
          <cell r="I6">
            <v>825</v>
          </cell>
        </row>
        <row r="7">
          <cell r="I7">
            <v>42</v>
          </cell>
        </row>
        <row r="8">
          <cell r="I8">
            <v>844</v>
          </cell>
        </row>
        <row r="9">
          <cell r="I9">
            <v>0</v>
          </cell>
        </row>
        <row r="10">
          <cell r="I10">
            <v>143</v>
          </cell>
        </row>
        <row r="11">
          <cell r="I11">
            <v>476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1</v>
          </cell>
        </row>
        <row r="15">
          <cell r="I15">
            <v>15</v>
          </cell>
        </row>
        <row r="16">
          <cell r="I16">
            <v>1</v>
          </cell>
        </row>
        <row r="17">
          <cell r="I17">
            <v>36</v>
          </cell>
        </row>
        <row r="18">
          <cell r="I18">
            <v>0</v>
          </cell>
        </row>
        <row r="19">
          <cell r="I19">
            <v>27</v>
          </cell>
        </row>
        <row r="20">
          <cell r="I20">
            <v>4</v>
          </cell>
        </row>
        <row r="21">
          <cell r="I21">
            <v>7</v>
          </cell>
        </row>
        <row r="22">
          <cell r="I22">
            <v>39</v>
          </cell>
        </row>
        <row r="23">
          <cell r="I23">
            <v>24</v>
          </cell>
        </row>
        <row r="24">
          <cell r="I24">
            <v>6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12111</v>
          </cell>
        </row>
        <row r="30">
          <cell r="I30">
            <v>2389</v>
          </cell>
        </row>
        <row r="31">
          <cell r="I31">
            <v>689</v>
          </cell>
        </row>
        <row r="32">
          <cell r="I32">
            <v>5</v>
          </cell>
        </row>
        <row r="35">
          <cell r="I35">
            <v>26838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Č2006A"/>
    </sheetNames>
    <sheetDataSet>
      <sheetData sheetId="0">
        <row r="5">
          <cell r="I5">
            <v>0</v>
          </cell>
        </row>
        <row r="6">
          <cell r="I6">
            <v>1183</v>
          </cell>
        </row>
        <row r="7">
          <cell r="I7">
            <v>38</v>
          </cell>
        </row>
        <row r="8">
          <cell r="I8">
            <v>342</v>
          </cell>
        </row>
        <row r="9">
          <cell r="I9">
            <v>1</v>
          </cell>
        </row>
        <row r="10">
          <cell r="I10">
            <v>71</v>
          </cell>
        </row>
        <row r="11">
          <cell r="I11">
            <v>639</v>
          </cell>
        </row>
        <row r="12">
          <cell r="I12">
            <v>3</v>
          </cell>
        </row>
        <row r="13">
          <cell r="I13">
            <v>0</v>
          </cell>
        </row>
        <row r="14">
          <cell r="I14">
            <v>6</v>
          </cell>
        </row>
        <row r="15">
          <cell r="I15">
            <v>3</v>
          </cell>
        </row>
        <row r="16">
          <cell r="I16">
            <v>0</v>
          </cell>
        </row>
        <row r="17">
          <cell r="I17">
            <v>52</v>
          </cell>
        </row>
        <row r="18">
          <cell r="I18">
            <v>1</v>
          </cell>
        </row>
        <row r="19">
          <cell r="I19">
            <v>49</v>
          </cell>
        </row>
        <row r="20">
          <cell r="I20">
            <v>7</v>
          </cell>
        </row>
        <row r="21">
          <cell r="I21">
            <v>4</v>
          </cell>
        </row>
        <row r="22">
          <cell r="I22">
            <v>13</v>
          </cell>
        </row>
        <row r="23">
          <cell r="I23">
            <v>15</v>
          </cell>
        </row>
        <row r="24">
          <cell r="I24">
            <v>13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18</v>
          </cell>
        </row>
        <row r="28">
          <cell r="I28">
            <v>0</v>
          </cell>
        </row>
        <row r="29">
          <cell r="I29">
            <v>15428</v>
          </cell>
        </row>
        <row r="30">
          <cell r="I30">
            <v>3314</v>
          </cell>
        </row>
        <row r="31">
          <cell r="I31">
            <v>927</v>
          </cell>
        </row>
        <row r="32">
          <cell r="I32">
            <v>1</v>
          </cell>
        </row>
        <row r="35">
          <cell r="I35">
            <v>52473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0"/>
  <sheetViews>
    <sheetView view="pageBreakPreview" zoomScale="75" zoomScaleSheetLayoutView="75" workbookViewId="0" topLeftCell="A1">
      <selection activeCell="B3" sqref="B3:I4"/>
    </sheetView>
  </sheetViews>
  <sheetFormatPr defaultColWidth="9.140625" defaultRowHeight="12.75"/>
  <cols>
    <col min="1" max="1" width="16.140625" style="0" customWidth="1"/>
    <col min="2" max="2" width="18.140625" style="0" customWidth="1"/>
    <col min="3" max="3" width="9.140625" style="0" hidden="1" customWidth="1"/>
    <col min="4" max="4" width="17.8515625" style="0" customWidth="1"/>
    <col min="5" max="5" width="9.140625" style="0" hidden="1" customWidth="1"/>
    <col min="6" max="6" width="15.28125" style="0" customWidth="1"/>
    <col min="7" max="7" width="19.57421875" style="0" customWidth="1"/>
    <col min="8" max="8" width="19.8515625" style="0" customWidth="1"/>
    <col min="9" max="9" width="12.57421875" style="0" customWidth="1"/>
    <col min="10" max="10" width="14.7109375" style="0" customWidth="1"/>
  </cols>
  <sheetData>
    <row r="2" spans="1:10" ht="30" customHeight="1">
      <c r="A2" s="17"/>
      <c r="B2" s="18"/>
      <c r="C2" s="18"/>
      <c r="D2" s="18"/>
      <c r="E2" s="18"/>
      <c r="F2" s="18"/>
      <c r="G2" s="18"/>
      <c r="H2" s="18"/>
      <c r="I2" s="18"/>
      <c r="J2" s="379" t="s">
        <v>248</v>
      </c>
    </row>
    <row r="3" spans="1:10" ht="12.75">
      <c r="A3" s="19"/>
      <c r="B3" s="458" t="s">
        <v>117</v>
      </c>
      <c r="C3" s="459"/>
      <c r="D3" s="459"/>
      <c r="E3" s="459"/>
      <c r="F3" s="459"/>
      <c r="G3" s="459"/>
      <c r="H3" s="459"/>
      <c r="I3" s="459"/>
      <c r="J3" s="19"/>
    </row>
    <row r="4" spans="1:10" ht="24" customHeight="1">
      <c r="A4" s="20"/>
      <c r="B4" s="459"/>
      <c r="C4" s="459"/>
      <c r="D4" s="459"/>
      <c r="E4" s="459"/>
      <c r="F4" s="459"/>
      <c r="G4" s="459"/>
      <c r="H4" s="459"/>
      <c r="I4" s="459"/>
      <c r="J4" s="20"/>
    </row>
    <row r="5" spans="1:10" ht="17.25" customHeight="1" thickBot="1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12.75" customHeight="1">
      <c r="A6" s="441" t="s">
        <v>30</v>
      </c>
      <c r="B6" s="455" t="s">
        <v>80</v>
      </c>
      <c r="C6" s="21"/>
      <c r="D6" s="453" t="s">
        <v>81</v>
      </c>
      <c r="E6" s="21"/>
      <c r="F6" s="450" t="s">
        <v>82</v>
      </c>
      <c r="G6" s="450"/>
      <c r="H6" s="450"/>
      <c r="I6" s="451"/>
      <c r="J6" s="460" t="s">
        <v>83</v>
      </c>
    </row>
    <row r="7" spans="1:10" ht="12.75">
      <c r="A7" s="442"/>
      <c r="B7" s="456"/>
      <c r="C7" s="22"/>
      <c r="D7" s="454"/>
      <c r="E7" s="22"/>
      <c r="F7" s="452" t="s">
        <v>84</v>
      </c>
      <c r="G7" s="452"/>
      <c r="H7" s="452"/>
      <c r="I7" s="23" t="s">
        <v>85</v>
      </c>
      <c r="J7" s="461"/>
    </row>
    <row r="8" spans="1:10" ht="12.75">
      <c r="A8" s="442"/>
      <c r="B8" s="456"/>
      <c r="C8" s="22"/>
      <c r="D8" s="454"/>
      <c r="E8" s="22"/>
      <c r="F8" s="444" t="s">
        <v>86</v>
      </c>
      <c r="G8" s="446" t="s">
        <v>87</v>
      </c>
      <c r="H8" s="448" t="s">
        <v>88</v>
      </c>
      <c r="I8" s="440" t="s">
        <v>89</v>
      </c>
      <c r="J8" s="461"/>
    </row>
    <row r="9" spans="1:10" ht="86.25" customHeight="1" thickBot="1">
      <c r="A9" s="443"/>
      <c r="B9" s="457"/>
      <c r="C9" s="24"/>
      <c r="D9" s="445"/>
      <c r="E9" s="24"/>
      <c r="F9" s="445"/>
      <c r="G9" s="447"/>
      <c r="H9" s="449"/>
      <c r="I9" s="437"/>
      <c r="J9" s="461"/>
    </row>
    <row r="10" spans="1:10" ht="14.25" hidden="1" thickBot="1" thickTop="1">
      <c r="A10" s="25"/>
      <c r="B10" s="26"/>
      <c r="C10" s="27"/>
      <c r="D10" s="28"/>
      <c r="E10" s="27"/>
      <c r="F10" s="28"/>
      <c r="G10" s="28"/>
      <c r="H10" s="29"/>
      <c r="I10" s="30"/>
      <c r="J10" s="31"/>
    </row>
    <row r="11" spans="1:11" s="38" customFormat="1" ht="24.75" customHeight="1" thickTop="1">
      <c r="A11" s="32" t="s">
        <v>33</v>
      </c>
      <c r="B11" s="33">
        <v>907</v>
      </c>
      <c r="C11" s="34"/>
      <c r="D11" s="35">
        <v>284727</v>
      </c>
      <c r="E11" s="34"/>
      <c r="F11" s="34">
        <v>793</v>
      </c>
      <c r="G11" s="34">
        <v>525</v>
      </c>
      <c r="H11" s="34">
        <v>511</v>
      </c>
      <c r="I11" s="34">
        <v>492</v>
      </c>
      <c r="J11" s="36">
        <v>2321</v>
      </c>
      <c r="K11" s="37"/>
    </row>
    <row r="12" spans="1:10" s="38" customFormat="1" ht="22.5" customHeight="1">
      <c r="A12" s="39" t="s">
        <v>34</v>
      </c>
      <c r="B12" s="40">
        <v>293</v>
      </c>
      <c r="C12" s="41"/>
      <c r="D12" s="42">
        <v>15301</v>
      </c>
      <c r="E12" s="41"/>
      <c r="F12" s="41">
        <v>166</v>
      </c>
      <c r="G12" s="41">
        <v>174</v>
      </c>
      <c r="H12" s="41">
        <v>172</v>
      </c>
      <c r="I12" s="41">
        <v>268</v>
      </c>
      <c r="J12" s="43">
        <v>780</v>
      </c>
    </row>
    <row r="13" spans="1:10" ht="22.5" customHeight="1">
      <c r="A13" s="44" t="s">
        <v>61</v>
      </c>
      <c r="B13" s="45">
        <v>322</v>
      </c>
      <c r="C13" s="46"/>
      <c r="D13" s="47">
        <v>21838</v>
      </c>
      <c r="E13" s="46"/>
      <c r="F13" s="46">
        <v>301</v>
      </c>
      <c r="G13" s="46">
        <v>290</v>
      </c>
      <c r="H13" s="46">
        <v>298</v>
      </c>
      <c r="I13" s="46">
        <v>240</v>
      </c>
      <c r="J13" s="43">
        <v>1129</v>
      </c>
    </row>
    <row r="14" spans="1:10" ht="22.5" customHeight="1">
      <c r="A14" s="48" t="s">
        <v>37</v>
      </c>
      <c r="B14" s="40">
        <v>214</v>
      </c>
      <c r="C14" s="41"/>
      <c r="D14" s="42">
        <v>11739</v>
      </c>
      <c r="E14" s="41"/>
      <c r="F14" s="41">
        <v>126</v>
      </c>
      <c r="G14" s="41">
        <v>143</v>
      </c>
      <c r="H14" s="41">
        <v>145</v>
      </c>
      <c r="I14" s="41">
        <v>203</v>
      </c>
      <c r="J14" s="43">
        <v>617</v>
      </c>
    </row>
    <row r="15" spans="1:10" ht="12.75" hidden="1">
      <c r="A15" s="49" t="s">
        <v>37</v>
      </c>
      <c r="B15" s="40"/>
      <c r="C15" s="41"/>
      <c r="D15" s="41"/>
      <c r="E15" s="41"/>
      <c r="F15" s="41"/>
      <c r="G15" s="41"/>
      <c r="H15" s="41"/>
      <c r="I15" s="41"/>
      <c r="J15" s="50"/>
    </row>
    <row r="16" spans="1:10" ht="22.5" customHeight="1">
      <c r="A16" s="49" t="s">
        <v>38</v>
      </c>
      <c r="B16" s="40">
        <v>307</v>
      </c>
      <c r="C16" s="41"/>
      <c r="D16" s="42">
        <v>12319</v>
      </c>
      <c r="E16" s="41"/>
      <c r="F16" s="41">
        <v>275</v>
      </c>
      <c r="G16" s="41">
        <v>286</v>
      </c>
      <c r="H16" s="41">
        <v>271</v>
      </c>
      <c r="I16" s="41">
        <v>277</v>
      </c>
      <c r="J16" s="43">
        <v>1109</v>
      </c>
    </row>
    <row r="17" spans="1:10" ht="22.5" customHeight="1">
      <c r="A17" s="49" t="s">
        <v>55</v>
      </c>
      <c r="B17" s="40">
        <v>223</v>
      </c>
      <c r="C17" s="41"/>
      <c r="D17" s="42">
        <v>6833</v>
      </c>
      <c r="E17" s="41"/>
      <c r="F17" s="41">
        <v>187</v>
      </c>
      <c r="G17" s="41">
        <v>202</v>
      </c>
      <c r="H17" s="41">
        <v>206</v>
      </c>
      <c r="I17" s="41">
        <v>209</v>
      </c>
      <c r="J17" s="43">
        <v>804</v>
      </c>
    </row>
    <row r="18" spans="1:10" ht="22.5" customHeight="1">
      <c r="A18" s="49" t="s">
        <v>60</v>
      </c>
      <c r="B18" s="40">
        <v>342</v>
      </c>
      <c r="C18" s="41"/>
      <c r="D18" s="42">
        <v>38647</v>
      </c>
      <c r="E18" s="41"/>
      <c r="F18" s="41">
        <v>330</v>
      </c>
      <c r="G18" s="41">
        <v>182</v>
      </c>
      <c r="H18" s="41">
        <v>218</v>
      </c>
      <c r="I18" s="41">
        <v>96</v>
      </c>
      <c r="J18" s="43">
        <v>826</v>
      </c>
    </row>
    <row r="19" spans="1:10" ht="22.5" customHeight="1">
      <c r="A19" s="49" t="s">
        <v>50</v>
      </c>
      <c r="B19" s="40">
        <v>320</v>
      </c>
      <c r="C19" s="41"/>
      <c r="D19" s="42">
        <v>84353</v>
      </c>
      <c r="E19" s="41"/>
      <c r="F19" s="41">
        <v>189</v>
      </c>
      <c r="G19" s="41">
        <v>220</v>
      </c>
      <c r="H19" s="41">
        <v>230</v>
      </c>
      <c r="I19" s="41">
        <v>304</v>
      </c>
      <c r="J19" s="43">
        <v>943</v>
      </c>
    </row>
    <row r="20" spans="1:10" ht="22.5" customHeight="1">
      <c r="A20" s="49" t="s">
        <v>52</v>
      </c>
      <c r="B20" s="40">
        <v>337</v>
      </c>
      <c r="C20" s="41"/>
      <c r="D20" s="42">
        <v>37423</v>
      </c>
      <c r="E20" s="41"/>
      <c r="F20" s="41">
        <v>312</v>
      </c>
      <c r="G20" s="41">
        <v>175</v>
      </c>
      <c r="H20" s="41">
        <v>180</v>
      </c>
      <c r="I20" s="41">
        <v>84</v>
      </c>
      <c r="J20" s="43">
        <v>751</v>
      </c>
    </row>
    <row r="21" spans="1:10" ht="22.5" customHeight="1">
      <c r="A21" s="49" t="s">
        <v>47</v>
      </c>
      <c r="B21" s="40">
        <v>254</v>
      </c>
      <c r="C21" s="41"/>
      <c r="D21" s="42">
        <v>77111</v>
      </c>
      <c r="E21" s="41"/>
      <c r="F21" s="41">
        <v>119</v>
      </c>
      <c r="G21" s="41">
        <v>118</v>
      </c>
      <c r="H21" s="41">
        <v>197</v>
      </c>
      <c r="I21" s="41">
        <v>249</v>
      </c>
      <c r="J21" s="43">
        <v>683</v>
      </c>
    </row>
    <row r="22" spans="1:10" ht="22.5" customHeight="1">
      <c r="A22" s="49" t="s">
        <v>40</v>
      </c>
      <c r="B22" s="40">
        <v>155</v>
      </c>
      <c r="C22" s="41"/>
      <c r="D22" s="42">
        <v>25927</v>
      </c>
      <c r="E22" s="41"/>
      <c r="F22" s="41">
        <v>130</v>
      </c>
      <c r="G22" s="41">
        <v>104</v>
      </c>
      <c r="H22" s="41">
        <v>120</v>
      </c>
      <c r="I22" s="41">
        <v>99</v>
      </c>
      <c r="J22" s="43">
        <v>453</v>
      </c>
    </row>
    <row r="23" spans="1:10" ht="22.5" customHeight="1">
      <c r="A23" s="49" t="s">
        <v>43</v>
      </c>
      <c r="B23" s="40">
        <v>234</v>
      </c>
      <c r="C23" s="41"/>
      <c r="D23" s="42">
        <v>15065</v>
      </c>
      <c r="E23" s="41"/>
      <c r="F23" s="41">
        <v>158</v>
      </c>
      <c r="G23" s="41">
        <v>154</v>
      </c>
      <c r="H23" s="41">
        <v>165</v>
      </c>
      <c r="I23" s="41">
        <v>232</v>
      </c>
      <c r="J23" s="43">
        <v>709</v>
      </c>
    </row>
    <row r="24" spans="1:10" ht="22.5" customHeight="1">
      <c r="A24" s="49" t="s">
        <v>48</v>
      </c>
      <c r="B24" s="51">
        <v>509</v>
      </c>
      <c r="C24" s="42"/>
      <c r="D24" s="42">
        <v>24598</v>
      </c>
      <c r="E24" s="42"/>
      <c r="F24" s="42">
        <v>353</v>
      </c>
      <c r="G24" s="42">
        <v>387</v>
      </c>
      <c r="H24" s="42">
        <v>349</v>
      </c>
      <c r="I24" s="42">
        <v>435</v>
      </c>
      <c r="J24" s="50">
        <v>1524</v>
      </c>
    </row>
    <row r="25" spans="1:10" ht="22.5" customHeight="1">
      <c r="A25" s="52" t="s">
        <v>58</v>
      </c>
      <c r="B25" s="40">
        <v>340</v>
      </c>
      <c r="C25" s="41"/>
      <c r="D25" s="42">
        <v>130430</v>
      </c>
      <c r="E25" s="41"/>
      <c r="F25" s="41">
        <v>219</v>
      </c>
      <c r="G25" s="41">
        <v>202</v>
      </c>
      <c r="H25" s="41">
        <v>209</v>
      </c>
      <c r="I25" s="41">
        <v>91</v>
      </c>
      <c r="J25" s="43">
        <v>721</v>
      </c>
    </row>
    <row r="26" spans="1:10" ht="22.5" customHeight="1">
      <c r="A26" s="53" t="s">
        <v>64</v>
      </c>
      <c r="B26" s="54">
        <v>387</v>
      </c>
      <c r="C26" s="55"/>
      <c r="D26" s="55">
        <v>36068</v>
      </c>
      <c r="E26" s="55"/>
      <c r="F26" s="55">
        <v>355</v>
      </c>
      <c r="G26" s="55">
        <v>325</v>
      </c>
      <c r="H26" s="55">
        <v>345</v>
      </c>
      <c r="I26" s="55">
        <v>361</v>
      </c>
      <c r="J26" s="50">
        <v>1386</v>
      </c>
    </row>
    <row r="27" spans="1:10" ht="22.5" customHeight="1">
      <c r="A27" s="49" t="s">
        <v>35</v>
      </c>
      <c r="B27" s="54">
        <v>190</v>
      </c>
      <c r="C27" s="55"/>
      <c r="D27" s="55">
        <v>11245</v>
      </c>
      <c r="E27" s="55"/>
      <c r="F27" s="55">
        <v>197</v>
      </c>
      <c r="G27" s="55">
        <v>181</v>
      </c>
      <c r="H27" s="55">
        <v>189</v>
      </c>
      <c r="I27" s="55">
        <v>187</v>
      </c>
      <c r="J27" s="50">
        <v>754</v>
      </c>
    </row>
    <row r="28" spans="1:10" ht="22.5" customHeight="1">
      <c r="A28" s="49" t="s">
        <v>36</v>
      </c>
      <c r="B28" s="56">
        <v>241</v>
      </c>
      <c r="C28" s="57"/>
      <c r="D28" s="58">
        <v>74755</v>
      </c>
      <c r="E28" s="57"/>
      <c r="F28" s="59">
        <v>126</v>
      </c>
      <c r="G28" s="59">
        <v>181</v>
      </c>
      <c r="H28" s="59">
        <v>222</v>
      </c>
      <c r="I28" s="60">
        <v>228</v>
      </c>
      <c r="J28" s="61">
        <v>757</v>
      </c>
    </row>
    <row r="29" spans="1:10" ht="22.5" customHeight="1">
      <c r="A29" s="49" t="s">
        <v>90</v>
      </c>
      <c r="B29" s="62">
        <v>195</v>
      </c>
      <c r="C29" s="47"/>
      <c r="D29" s="47">
        <v>4326</v>
      </c>
      <c r="E29" s="47"/>
      <c r="F29" s="47">
        <v>58</v>
      </c>
      <c r="G29" s="47">
        <v>61</v>
      </c>
      <c r="H29" s="47">
        <v>2</v>
      </c>
      <c r="I29" s="47">
        <v>140</v>
      </c>
      <c r="J29" s="50">
        <v>261</v>
      </c>
    </row>
    <row r="30" spans="1:10" ht="22.5" customHeight="1">
      <c r="A30" s="49" t="s">
        <v>45</v>
      </c>
      <c r="B30" s="40">
        <v>261</v>
      </c>
      <c r="C30" s="41"/>
      <c r="D30" s="42">
        <v>22251</v>
      </c>
      <c r="E30" s="41"/>
      <c r="F30" s="41">
        <v>229</v>
      </c>
      <c r="G30" s="41">
        <v>202</v>
      </c>
      <c r="H30" s="41">
        <v>221</v>
      </c>
      <c r="I30" s="41">
        <v>219</v>
      </c>
      <c r="J30" s="43">
        <v>871</v>
      </c>
    </row>
    <row r="31" spans="1:10" ht="22.5" customHeight="1">
      <c r="A31" s="49" t="s">
        <v>31</v>
      </c>
      <c r="B31" s="40">
        <v>320</v>
      </c>
      <c r="C31" s="41"/>
      <c r="D31" s="42">
        <v>80751</v>
      </c>
      <c r="E31" s="41"/>
      <c r="F31" s="41">
        <v>278</v>
      </c>
      <c r="G31" s="41">
        <v>281</v>
      </c>
      <c r="H31" s="41">
        <v>289</v>
      </c>
      <c r="I31" s="41">
        <v>302</v>
      </c>
      <c r="J31" s="43">
        <v>1150</v>
      </c>
    </row>
    <row r="32" spans="1:10" ht="22.5" customHeight="1">
      <c r="A32" s="49" t="s">
        <v>44</v>
      </c>
      <c r="B32" s="51">
        <v>313</v>
      </c>
      <c r="C32" s="42"/>
      <c r="D32" s="42">
        <v>25544</v>
      </c>
      <c r="E32" s="42"/>
      <c r="F32" s="42">
        <v>264</v>
      </c>
      <c r="G32" s="42">
        <v>269</v>
      </c>
      <c r="H32" s="42">
        <v>276</v>
      </c>
      <c r="I32" s="42">
        <v>313</v>
      </c>
      <c r="J32" s="50">
        <v>1122</v>
      </c>
    </row>
    <row r="33" spans="1:10" ht="22.5" customHeight="1">
      <c r="A33" s="49" t="s">
        <v>53</v>
      </c>
      <c r="B33" s="40">
        <v>140</v>
      </c>
      <c r="C33" s="41"/>
      <c r="D33" s="42">
        <v>10653</v>
      </c>
      <c r="E33" s="41"/>
      <c r="F33" s="41">
        <v>103</v>
      </c>
      <c r="G33" s="41">
        <v>115</v>
      </c>
      <c r="H33" s="41">
        <v>108</v>
      </c>
      <c r="I33" s="41">
        <v>110</v>
      </c>
      <c r="J33" s="43">
        <v>436</v>
      </c>
    </row>
    <row r="34" spans="1:10" ht="22.5" customHeight="1">
      <c r="A34" s="49" t="s">
        <v>91</v>
      </c>
      <c r="B34" s="40">
        <v>92</v>
      </c>
      <c r="C34" s="41"/>
      <c r="D34" s="42">
        <v>7317</v>
      </c>
      <c r="E34" s="41"/>
      <c r="F34" s="41">
        <v>38</v>
      </c>
      <c r="G34" s="41">
        <v>44</v>
      </c>
      <c r="H34" s="41">
        <v>57</v>
      </c>
      <c r="I34" s="41">
        <v>122</v>
      </c>
      <c r="J34" s="43">
        <v>261</v>
      </c>
    </row>
    <row r="35" spans="1:10" ht="22.5" customHeight="1">
      <c r="A35" s="49" t="s">
        <v>62</v>
      </c>
      <c r="B35" s="40">
        <v>531</v>
      </c>
      <c r="C35" s="41"/>
      <c r="D35" s="41">
        <v>35457</v>
      </c>
      <c r="E35" s="41"/>
      <c r="F35" s="41">
        <v>340</v>
      </c>
      <c r="G35" s="41">
        <v>396</v>
      </c>
      <c r="H35" s="41">
        <v>378</v>
      </c>
      <c r="I35" s="41">
        <v>522</v>
      </c>
      <c r="J35" s="43">
        <v>1636</v>
      </c>
    </row>
    <row r="36" spans="1:10" ht="22.5" customHeight="1">
      <c r="A36" s="49" t="s">
        <v>63</v>
      </c>
      <c r="B36" s="40">
        <v>338</v>
      </c>
      <c r="C36" s="41"/>
      <c r="D36" s="42">
        <v>11889</v>
      </c>
      <c r="E36" s="41"/>
      <c r="F36" s="41">
        <v>192</v>
      </c>
      <c r="G36" s="41">
        <v>223</v>
      </c>
      <c r="H36" s="41">
        <v>197</v>
      </c>
      <c r="I36" s="41">
        <v>297</v>
      </c>
      <c r="J36" s="43">
        <v>909</v>
      </c>
    </row>
    <row r="37" spans="1:10" ht="22.5" customHeight="1">
      <c r="A37" s="49" t="s">
        <v>51</v>
      </c>
      <c r="B37" s="40">
        <v>406</v>
      </c>
      <c r="C37" s="41"/>
      <c r="D37" s="42">
        <v>76611</v>
      </c>
      <c r="E37" s="41"/>
      <c r="F37" s="41">
        <v>308</v>
      </c>
      <c r="G37" s="41">
        <v>308</v>
      </c>
      <c r="H37" s="41">
        <v>306</v>
      </c>
      <c r="I37" s="41">
        <v>374</v>
      </c>
      <c r="J37" s="43">
        <v>1296</v>
      </c>
    </row>
    <row r="38" spans="1:10" ht="22.5" customHeight="1">
      <c r="A38" s="49" t="s">
        <v>32</v>
      </c>
      <c r="B38" s="40">
        <v>215</v>
      </c>
      <c r="C38" s="41"/>
      <c r="D38" s="42">
        <v>36047</v>
      </c>
      <c r="E38" s="41"/>
      <c r="F38" s="41">
        <v>118</v>
      </c>
      <c r="G38" s="41">
        <v>158</v>
      </c>
      <c r="H38" s="41">
        <v>157</v>
      </c>
      <c r="I38" s="41">
        <v>179</v>
      </c>
      <c r="J38" s="43">
        <v>612</v>
      </c>
    </row>
    <row r="39" spans="1:10" ht="22.5" customHeight="1">
      <c r="A39" s="49" t="s">
        <v>39</v>
      </c>
      <c r="B39" s="51">
        <v>152</v>
      </c>
      <c r="C39" s="42"/>
      <c r="D39" s="42">
        <v>12060</v>
      </c>
      <c r="E39" s="42"/>
      <c r="F39" s="42">
        <v>106</v>
      </c>
      <c r="G39" s="42">
        <v>113</v>
      </c>
      <c r="H39" s="42">
        <v>125</v>
      </c>
      <c r="I39" s="42">
        <v>164</v>
      </c>
      <c r="J39" s="50">
        <v>508</v>
      </c>
    </row>
    <row r="40" spans="1:10" ht="22.5" customHeight="1">
      <c r="A40" s="63" t="s">
        <v>49</v>
      </c>
      <c r="B40" s="40">
        <v>620</v>
      </c>
      <c r="C40" s="41"/>
      <c r="D40" s="41">
        <v>47661</v>
      </c>
      <c r="E40" s="41"/>
      <c r="F40" s="41">
        <v>463</v>
      </c>
      <c r="G40" s="41">
        <v>472</v>
      </c>
      <c r="H40" s="41">
        <v>536</v>
      </c>
      <c r="I40" s="41">
        <v>582</v>
      </c>
      <c r="J40" s="43">
        <v>2053</v>
      </c>
    </row>
    <row r="41" spans="1:10" ht="22.5" customHeight="1">
      <c r="A41" s="52" t="s">
        <v>57</v>
      </c>
      <c r="B41" s="40">
        <v>29</v>
      </c>
      <c r="C41" s="41"/>
      <c r="D41" s="42">
        <v>3714</v>
      </c>
      <c r="E41" s="41"/>
      <c r="F41" s="41">
        <v>21</v>
      </c>
      <c r="G41" s="41">
        <v>23</v>
      </c>
      <c r="H41" s="41">
        <v>23</v>
      </c>
      <c r="I41" s="41">
        <v>31</v>
      </c>
      <c r="J41" s="43">
        <v>98</v>
      </c>
    </row>
    <row r="42" spans="1:10" ht="22.5" customHeight="1">
      <c r="A42" s="52" t="s">
        <v>92</v>
      </c>
      <c r="B42" s="51">
        <v>157</v>
      </c>
      <c r="C42" s="42"/>
      <c r="D42" s="42">
        <v>9485</v>
      </c>
      <c r="E42" s="42"/>
      <c r="F42" s="42">
        <v>153</v>
      </c>
      <c r="G42" s="42">
        <v>156</v>
      </c>
      <c r="H42" s="42">
        <v>154</v>
      </c>
      <c r="I42" s="42">
        <v>157</v>
      </c>
      <c r="J42" s="50">
        <v>620</v>
      </c>
    </row>
    <row r="43" spans="1:10" ht="22.5" customHeight="1">
      <c r="A43" s="52" t="s">
        <v>93</v>
      </c>
      <c r="B43" s="40">
        <v>295</v>
      </c>
      <c r="C43" s="41"/>
      <c r="D43" s="42">
        <v>7569</v>
      </c>
      <c r="E43" s="41"/>
      <c r="F43" s="41">
        <v>95</v>
      </c>
      <c r="G43" s="41">
        <v>111</v>
      </c>
      <c r="H43" s="41">
        <v>107</v>
      </c>
      <c r="I43" s="41">
        <v>326</v>
      </c>
      <c r="J43" s="43">
        <v>639</v>
      </c>
    </row>
    <row r="44" spans="1:10" ht="22.5" customHeight="1">
      <c r="A44" s="49" t="s">
        <v>41</v>
      </c>
      <c r="B44" s="54">
        <v>1061</v>
      </c>
      <c r="C44" s="55"/>
      <c r="D44" s="55">
        <v>166526</v>
      </c>
      <c r="E44" s="55"/>
      <c r="F44" s="55">
        <v>879</v>
      </c>
      <c r="G44" s="55">
        <v>743</v>
      </c>
      <c r="H44" s="55">
        <v>755</v>
      </c>
      <c r="I44" s="55">
        <v>949</v>
      </c>
      <c r="J44" s="50">
        <v>3326</v>
      </c>
    </row>
    <row r="45" spans="1:10" ht="22.5" customHeight="1">
      <c r="A45" s="49" t="s">
        <v>42</v>
      </c>
      <c r="B45" s="56">
        <v>262</v>
      </c>
      <c r="C45" s="57"/>
      <c r="D45" s="64">
        <v>21877</v>
      </c>
      <c r="E45" s="57"/>
      <c r="F45" s="59">
        <v>132</v>
      </c>
      <c r="G45" s="59">
        <v>137</v>
      </c>
      <c r="H45" s="59">
        <v>135</v>
      </c>
      <c r="I45" s="59">
        <v>260</v>
      </c>
      <c r="J45" s="61">
        <v>664</v>
      </c>
    </row>
    <row r="46" spans="1:10" ht="22.5" customHeight="1">
      <c r="A46" s="49" t="s">
        <v>46</v>
      </c>
      <c r="B46" s="62">
        <v>263</v>
      </c>
      <c r="C46" s="47"/>
      <c r="D46" s="47">
        <v>49541</v>
      </c>
      <c r="E46" s="47"/>
      <c r="F46" s="47">
        <v>247</v>
      </c>
      <c r="G46" s="47">
        <v>170</v>
      </c>
      <c r="H46" s="47">
        <v>147</v>
      </c>
      <c r="I46" s="47">
        <v>186</v>
      </c>
      <c r="J46" s="50">
        <v>750</v>
      </c>
    </row>
    <row r="47" spans="1:10" ht="22.5" customHeight="1">
      <c r="A47" s="49" t="s">
        <v>54</v>
      </c>
      <c r="B47" s="40">
        <v>285</v>
      </c>
      <c r="C47" s="41"/>
      <c r="D47" s="42">
        <v>14700</v>
      </c>
      <c r="E47" s="41"/>
      <c r="F47" s="41">
        <v>243</v>
      </c>
      <c r="G47" s="41">
        <v>232</v>
      </c>
      <c r="H47" s="41">
        <v>236</v>
      </c>
      <c r="I47" s="41">
        <v>241</v>
      </c>
      <c r="J47" s="43">
        <v>952</v>
      </c>
    </row>
    <row r="48" spans="1:10" ht="22.5" customHeight="1">
      <c r="A48" s="49" t="s">
        <v>56</v>
      </c>
      <c r="B48" s="51">
        <v>557</v>
      </c>
      <c r="C48" s="42"/>
      <c r="D48" s="42">
        <v>90146</v>
      </c>
      <c r="E48" s="42"/>
      <c r="F48" s="42">
        <v>401</v>
      </c>
      <c r="G48" s="42">
        <v>486</v>
      </c>
      <c r="H48" s="42">
        <v>495</v>
      </c>
      <c r="I48" s="42">
        <v>224</v>
      </c>
      <c r="J48" s="50">
        <v>1606</v>
      </c>
    </row>
    <row r="49" spans="1:10" ht="22.5" customHeight="1" thickBot="1">
      <c r="A49" s="52" t="s">
        <v>59</v>
      </c>
      <c r="B49" s="65">
        <v>204</v>
      </c>
      <c r="C49" s="66"/>
      <c r="D49" s="55">
        <v>20626</v>
      </c>
      <c r="E49" s="66"/>
      <c r="F49" s="66">
        <v>96</v>
      </c>
      <c r="G49" s="66">
        <v>134</v>
      </c>
      <c r="H49" s="66">
        <v>128</v>
      </c>
      <c r="I49" s="66">
        <v>119</v>
      </c>
      <c r="J49" s="67">
        <v>477</v>
      </c>
    </row>
    <row r="50" spans="1:10" ht="22.5" customHeight="1" thickBot="1" thickTop="1">
      <c r="A50" s="68" t="s">
        <v>94</v>
      </c>
      <c r="B50" s="69">
        <f>SUM(B11:B49)</f>
        <v>12271</v>
      </c>
      <c r="C50" s="70"/>
      <c r="D50" s="70">
        <f>SUM(D11:D49)</f>
        <v>1663130</v>
      </c>
      <c r="E50" s="70"/>
      <c r="F50" s="70">
        <f>SUM(F11:F49)</f>
        <v>9100</v>
      </c>
      <c r="G50" s="70">
        <f>SUM(G11:G49)</f>
        <v>8683</v>
      </c>
      <c r="H50" s="70">
        <f>SUM(H11:H49)</f>
        <v>8859</v>
      </c>
      <c r="I50" s="70">
        <f>SUM(I11:I49)</f>
        <v>9872</v>
      </c>
      <c r="J50" s="71">
        <f>SUM(J11:J49)</f>
        <v>36514</v>
      </c>
    </row>
    <row r="51" spans="1:9" ht="12.75">
      <c r="A51" s="72"/>
      <c r="B51" s="73"/>
      <c r="C51" s="73"/>
      <c r="D51" s="73"/>
      <c r="E51" s="73"/>
      <c r="F51" s="73"/>
      <c r="G51" s="73"/>
      <c r="H51" s="73"/>
      <c r="I51" s="73"/>
    </row>
    <row r="52" spans="1:9" ht="12.75">
      <c r="A52" s="73"/>
      <c r="B52" s="73"/>
      <c r="C52" s="73"/>
      <c r="D52" s="73"/>
      <c r="E52" s="73"/>
      <c r="F52" s="73"/>
      <c r="G52" s="73"/>
      <c r="H52" s="73"/>
      <c r="I52" s="73"/>
    </row>
    <row r="53" spans="1:9" ht="12.75">
      <c r="A53" s="72" t="s">
        <v>95</v>
      </c>
      <c r="B53" s="73"/>
      <c r="C53" s="73"/>
      <c r="D53" s="73"/>
      <c r="E53" s="73"/>
      <c r="F53" s="73"/>
      <c r="G53" s="73"/>
      <c r="H53" s="73"/>
      <c r="I53" s="73"/>
    </row>
    <row r="54" spans="1:9" ht="12.75">
      <c r="A54" s="73"/>
      <c r="B54" s="73"/>
      <c r="C54" s="73"/>
      <c r="D54" s="73"/>
      <c r="E54" s="73"/>
      <c r="F54" s="73"/>
      <c r="G54" s="73"/>
      <c r="H54" s="73"/>
      <c r="I54" s="73"/>
    </row>
    <row r="55" spans="1:9" ht="12.75">
      <c r="A55" s="72" t="s">
        <v>96</v>
      </c>
      <c r="B55" s="73"/>
      <c r="C55" s="73"/>
      <c r="D55" s="73"/>
      <c r="E55" s="73"/>
      <c r="F55" s="73"/>
      <c r="G55" s="73"/>
      <c r="H55" s="73"/>
      <c r="I55" s="73"/>
    </row>
    <row r="56" spans="1:9" ht="12.75">
      <c r="A56" s="72" t="s">
        <v>97</v>
      </c>
      <c r="B56" s="73"/>
      <c r="C56" s="73"/>
      <c r="D56" s="73"/>
      <c r="E56" s="73"/>
      <c r="F56" s="73"/>
      <c r="G56" s="73"/>
      <c r="H56" s="73"/>
      <c r="I56" s="73"/>
    </row>
    <row r="57" spans="1:9" ht="12.75">
      <c r="A57" s="72" t="s">
        <v>98</v>
      </c>
      <c r="B57" s="73"/>
      <c r="C57" s="73"/>
      <c r="D57" s="73"/>
      <c r="E57" s="73"/>
      <c r="F57" s="73"/>
      <c r="G57" s="73"/>
      <c r="H57" s="73"/>
      <c r="I57" s="73"/>
    </row>
    <row r="59" spans="1:9" ht="12.75">
      <c r="A59" s="72"/>
      <c r="B59" s="73"/>
      <c r="C59" s="73"/>
      <c r="D59" s="73"/>
      <c r="E59" s="73"/>
      <c r="F59" s="73"/>
      <c r="G59" s="73"/>
      <c r="H59" s="73"/>
      <c r="I59" s="73"/>
    </row>
    <row r="60" spans="1:9" ht="12.75">
      <c r="A60" s="73"/>
      <c r="B60" s="73"/>
      <c r="C60" s="73"/>
      <c r="D60" s="73"/>
      <c r="E60" s="73"/>
      <c r="F60" s="73"/>
      <c r="G60" s="73"/>
      <c r="H60" s="73"/>
      <c r="I60" s="73"/>
    </row>
    <row r="61" spans="1:9" ht="12.75">
      <c r="A61" s="72"/>
      <c r="B61" s="73"/>
      <c r="C61" s="73"/>
      <c r="D61" s="73"/>
      <c r="E61" s="73"/>
      <c r="F61" s="73"/>
      <c r="G61" s="73"/>
      <c r="H61" s="73"/>
      <c r="I61" s="73"/>
    </row>
    <row r="62" spans="1:9" ht="12.75">
      <c r="A62" s="72"/>
      <c r="B62" s="73"/>
      <c r="C62" s="73"/>
      <c r="D62" s="73"/>
      <c r="E62" s="73"/>
      <c r="F62" s="73"/>
      <c r="G62" s="73"/>
      <c r="H62" s="73"/>
      <c r="I62" s="73"/>
    </row>
    <row r="63" spans="1:9" ht="12.75">
      <c r="A63" s="72"/>
      <c r="B63" s="73"/>
      <c r="C63" s="73"/>
      <c r="D63" s="74"/>
      <c r="E63" s="74"/>
      <c r="F63" s="74"/>
      <c r="G63" s="73"/>
      <c r="H63" s="73"/>
      <c r="I63" s="73"/>
    </row>
    <row r="64" spans="4:6" ht="12.75">
      <c r="D64" s="38"/>
      <c r="E64" s="38"/>
      <c r="F64" s="38"/>
    </row>
    <row r="65" spans="4:6" ht="12.75">
      <c r="D65" s="38"/>
      <c r="E65" s="38"/>
      <c r="F65" s="38"/>
    </row>
    <row r="66" spans="4:6" ht="12.75">
      <c r="D66" s="38"/>
      <c r="E66" s="38"/>
      <c r="F66" s="38"/>
    </row>
    <row r="67" spans="4:6" ht="12.75">
      <c r="D67" s="38"/>
      <c r="E67" s="38"/>
      <c r="F67" s="38"/>
    </row>
    <row r="68" spans="4:6" ht="12.75">
      <c r="D68" s="38"/>
      <c r="E68" s="38"/>
      <c r="F68" s="38"/>
    </row>
    <row r="69" spans="4:6" ht="12.75">
      <c r="D69" s="38"/>
      <c r="E69" s="38"/>
      <c r="F69" s="38"/>
    </row>
    <row r="70" spans="4:6" ht="12.75">
      <c r="D70" s="38"/>
      <c r="E70" s="38"/>
      <c r="F70" s="38"/>
    </row>
    <row r="71" spans="4:6" ht="12.75">
      <c r="D71" s="38"/>
      <c r="E71" s="38"/>
      <c r="F71" s="38"/>
    </row>
    <row r="72" spans="4:6" ht="12.75">
      <c r="D72" s="38"/>
      <c r="E72" s="38"/>
      <c r="F72" s="38"/>
    </row>
    <row r="73" spans="4:6" ht="12.75">
      <c r="D73" s="38"/>
      <c r="E73" s="38"/>
      <c r="F73" s="38"/>
    </row>
    <row r="74" spans="4:6" ht="12.75">
      <c r="D74" s="38"/>
      <c r="E74" s="38"/>
      <c r="F74" s="38"/>
    </row>
    <row r="75" spans="4:6" ht="12.75">
      <c r="D75" s="38"/>
      <c r="E75" s="38"/>
      <c r="F75" s="38"/>
    </row>
    <row r="76" spans="4:6" ht="12.75">
      <c r="D76" s="38"/>
      <c r="E76" s="38"/>
      <c r="F76" s="38"/>
    </row>
    <row r="77" spans="4:6" ht="12.75">
      <c r="D77" s="38"/>
      <c r="E77" s="38"/>
      <c r="F77" s="38"/>
    </row>
    <row r="78" spans="4:6" ht="12.75">
      <c r="D78" s="38"/>
      <c r="E78" s="38"/>
      <c r="F78" s="38"/>
    </row>
    <row r="79" spans="4:6" ht="12.75">
      <c r="D79" s="38"/>
      <c r="E79" s="38"/>
      <c r="F79" s="38"/>
    </row>
    <row r="80" spans="4:6" ht="12.75">
      <c r="D80" s="38"/>
      <c r="E80" s="38"/>
      <c r="F80" s="38"/>
    </row>
    <row r="81" spans="4:6" ht="12.75">
      <c r="D81" s="38"/>
      <c r="E81" s="38"/>
      <c r="F81" s="38"/>
    </row>
    <row r="82" spans="4:6" ht="12.75">
      <c r="D82" s="38"/>
      <c r="E82" s="38"/>
      <c r="F82" s="38"/>
    </row>
    <row r="83" spans="4:6" ht="12.75">
      <c r="D83" s="38"/>
      <c r="E83" s="38"/>
      <c r="F83" s="38"/>
    </row>
    <row r="84" spans="4:6" ht="12.75">
      <c r="D84" s="38"/>
      <c r="E84" s="38"/>
      <c r="F84" s="38"/>
    </row>
    <row r="85" spans="4:6" ht="12.75">
      <c r="D85" s="38"/>
      <c r="E85" s="38"/>
      <c r="F85" s="38"/>
    </row>
    <row r="86" spans="4:6" ht="12.75">
      <c r="D86" s="38"/>
      <c r="E86" s="38"/>
      <c r="F86" s="38"/>
    </row>
    <row r="87" spans="4:6" ht="12.75">
      <c r="D87" s="38"/>
      <c r="E87" s="38"/>
      <c r="F87" s="38"/>
    </row>
    <row r="88" spans="4:6" ht="12.75">
      <c r="D88" s="38"/>
      <c r="E88" s="38"/>
      <c r="F88" s="38"/>
    </row>
    <row r="89" spans="4:6" ht="12.75">
      <c r="D89" s="38"/>
      <c r="E89" s="38"/>
      <c r="F89" s="38"/>
    </row>
    <row r="90" spans="4:6" ht="12.75">
      <c r="D90" s="38"/>
      <c r="E90" s="38"/>
      <c r="F90" s="38"/>
    </row>
    <row r="91" spans="4:6" ht="12.75">
      <c r="D91" s="38"/>
      <c r="E91" s="38"/>
      <c r="F91" s="38"/>
    </row>
    <row r="92" spans="4:6" ht="12.75">
      <c r="D92" s="38"/>
      <c r="E92" s="38"/>
      <c r="F92" s="38"/>
    </row>
    <row r="93" spans="4:6" ht="12.75">
      <c r="D93" s="38"/>
      <c r="E93" s="38"/>
      <c r="F93" s="38"/>
    </row>
    <row r="94" spans="4:6" ht="12.75">
      <c r="D94" s="38"/>
      <c r="E94" s="38"/>
      <c r="F94" s="38"/>
    </row>
    <row r="95" spans="4:6" ht="12.75">
      <c r="D95" s="38"/>
      <c r="E95" s="38"/>
      <c r="F95" s="38"/>
    </row>
    <row r="96" spans="4:6" ht="12.75">
      <c r="D96" s="38"/>
      <c r="E96" s="38"/>
      <c r="F96" s="38"/>
    </row>
    <row r="97" spans="4:6" ht="12.75">
      <c r="D97" s="38"/>
      <c r="E97" s="38"/>
      <c r="F97" s="38"/>
    </row>
    <row r="98" spans="4:6" ht="12.75">
      <c r="D98" s="38"/>
      <c r="E98" s="38"/>
      <c r="F98" s="38"/>
    </row>
    <row r="99" spans="4:6" ht="12.75">
      <c r="D99" s="38"/>
      <c r="E99" s="38"/>
      <c r="F99" s="38"/>
    </row>
    <row r="100" spans="4:6" ht="12.75">
      <c r="D100" s="38"/>
      <c r="E100" s="38"/>
      <c r="F100" s="38"/>
    </row>
    <row r="101" spans="4:6" ht="12.75">
      <c r="D101" s="38"/>
      <c r="E101" s="38"/>
      <c r="F101" s="38"/>
    </row>
    <row r="102" spans="4:6" ht="12.75">
      <c r="D102" s="38"/>
      <c r="E102" s="38"/>
      <c r="F102" s="38"/>
    </row>
    <row r="103" spans="4:6" ht="12.75">
      <c r="D103" s="38"/>
      <c r="E103" s="38"/>
      <c r="F103" s="38"/>
    </row>
    <row r="104" spans="4:6" ht="12.75">
      <c r="D104" s="38"/>
      <c r="E104" s="38"/>
      <c r="F104" s="38"/>
    </row>
    <row r="105" spans="4:6" ht="12.75">
      <c r="D105" s="38"/>
      <c r="E105" s="38"/>
      <c r="F105" s="38"/>
    </row>
    <row r="106" spans="4:6" ht="12.75">
      <c r="D106" s="38"/>
      <c r="E106" s="38"/>
      <c r="F106" s="38"/>
    </row>
    <row r="107" spans="4:6" ht="12.75">
      <c r="D107" s="38"/>
      <c r="E107" s="38"/>
      <c r="F107" s="38"/>
    </row>
    <row r="108" spans="4:6" ht="12.75">
      <c r="D108" s="38"/>
      <c r="E108" s="38"/>
      <c r="F108" s="38"/>
    </row>
    <row r="109" spans="4:6" ht="12.75">
      <c r="D109" s="38"/>
      <c r="E109" s="38"/>
      <c r="F109" s="38"/>
    </row>
    <row r="110" spans="4:6" ht="12.75">
      <c r="D110" s="38"/>
      <c r="E110" s="38"/>
      <c r="F110" s="38"/>
    </row>
    <row r="111" spans="4:6" ht="12.75">
      <c r="D111" s="38"/>
      <c r="E111" s="38"/>
      <c r="F111" s="38"/>
    </row>
    <row r="112" spans="4:6" ht="12.75">
      <c r="D112" s="38"/>
      <c r="E112" s="38"/>
      <c r="F112" s="38"/>
    </row>
    <row r="113" spans="4:6" ht="12.75">
      <c r="D113" s="38"/>
      <c r="E113" s="38"/>
      <c r="F113" s="38"/>
    </row>
    <row r="114" spans="4:6" ht="12.75">
      <c r="D114" s="38"/>
      <c r="E114" s="38"/>
      <c r="F114" s="38"/>
    </row>
    <row r="115" spans="4:6" ht="12.75">
      <c r="D115" s="38"/>
      <c r="E115" s="38"/>
      <c r="F115" s="38"/>
    </row>
    <row r="116" spans="4:6" ht="12.75">
      <c r="D116" s="38"/>
      <c r="E116" s="38"/>
      <c r="F116" s="38"/>
    </row>
    <row r="117" spans="4:6" ht="12.75">
      <c r="D117" s="38"/>
      <c r="E117" s="38"/>
      <c r="F117" s="38"/>
    </row>
    <row r="118" spans="4:6" ht="12.75">
      <c r="D118" s="38"/>
      <c r="E118" s="38"/>
      <c r="F118" s="38"/>
    </row>
    <row r="119" spans="4:6" ht="12.75">
      <c r="D119" s="38"/>
      <c r="E119" s="38"/>
      <c r="F119" s="38"/>
    </row>
    <row r="120" spans="4:6" ht="12.75">
      <c r="D120" s="38"/>
      <c r="E120" s="38"/>
      <c r="F120" s="38"/>
    </row>
    <row r="121" spans="4:6" ht="12.75">
      <c r="D121" s="38"/>
      <c r="E121" s="38"/>
      <c r="F121" s="38"/>
    </row>
    <row r="122" spans="4:6" ht="12.75">
      <c r="D122" s="38"/>
      <c r="E122" s="38"/>
      <c r="F122" s="38"/>
    </row>
    <row r="123" spans="4:6" ht="12.75">
      <c r="D123" s="38"/>
      <c r="E123" s="38"/>
      <c r="F123" s="38"/>
    </row>
    <row r="124" spans="4:6" ht="12.75">
      <c r="D124" s="38"/>
      <c r="E124" s="38"/>
      <c r="F124" s="38"/>
    </row>
    <row r="125" spans="4:6" ht="12.75">
      <c r="D125" s="38"/>
      <c r="E125" s="38"/>
      <c r="F125" s="38"/>
    </row>
    <row r="126" spans="4:6" ht="12.75">
      <c r="D126" s="38"/>
      <c r="E126" s="38"/>
      <c r="F126" s="38"/>
    </row>
    <row r="127" spans="4:6" ht="12.75">
      <c r="D127" s="38"/>
      <c r="E127" s="38"/>
      <c r="F127" s="38"/>
    </row>
    <row r="128" spans="4:6" ht="12.75">
      <c r="D128" s="38"/>
      <c r="E128" s="38"/>
      <c r="F128" s="38"/>
    </row>
    <row r="129" spans="4:6" ht="12.75">
      <c r="D129" s="38"/>
      <c r="E129" s="38"/>
      <c r="F129" s="38"/>
    </row>
    <row r="130" spans="4:6" ht="12.75">
      <c r="D130" s="38"/>
      <c r="E130" s="38"/>
      <c r="F130" s="38"/>
    </row>
  </sheetData>
  <mergeCells count="11">
    <mergeCell ref="B3:I4"/>
    <mergeCell ref="J6:J9"/>
    <mergeCell ref="I8:I9"/>
    <mergeCell ref="A6:A9"/>
    <mergeCell ref="F8:F9"/>
    <mergeCell ref="G8:G9"/>
    <mergeCell ref="H8:H9"/>
    <mergeCell ref="F6:I6"/>
    <mergeCell ref="F7:H7"/>
    <mergeCell ref="D6:D9"/>
    <mergeCell ref="B6:B9"/>
  </mergeCells>
  <printOptions/>
  <pageMargins left="0.7874015748031497" right="0.3937007874015748" top="0" bottom="0.1968503937007874" header="0" footer="0.5118110236220472"/>
  <pageSetup horizontalDpi="600" verticalDpi="600" orientation="portrait" paperSize="9" scale="68" r:id="rId3"/>
  <rowBreaks count="1" manualBreakCount="1">
    <brk id="50" max="25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view="pageBreakPreview" zoomScale="60" workbookViewId="0" topLeftCell="A1">
      <selection activeCell="F1" sqref="F1"/>
    </sheetView>
  </sheetViews>
  <sheetFormatPr defaultColWidth="9.140625" defaultRowHeight="12.75"/>
  <cols>
    <col min="1" max="1" width="17.57421875" style="362" bestFit="1" customWidth="1"/>
    <col min="2" max="2" width="20.7109375" style="362" customWidth="1"/>
    <col min="3" max="3" width="23.28125" style="362" customWidth="1"/>
    <col min="4" max="4" width="23.00390625" style="362" customWidth="1"/>
    <col min="5" max="5" width="17.57421875" style="362" customWidth="1"/>
    <col min="6" max="7" width="13.8515625" style="362" bestFit="1" customWidth="1"/>
    <col min="8" max="9" width="16.421875" style="362" bestFit="1" customWidth="1"/>
    <col min="10" max="13" width="13.8515625" style="362" bestFit="1" customWidth="1"/>
    <col min="14" max="14" width="15.421875" style="362" bestFit="1" customWidth="1"/>
    <col min="15" max="16384" width="9.140625" style="362" customWidth="1"/>
  </cols>
  <sheetData>
    <row r="1" ht="15.75">
      <c r="F1" s="403" t="s">
        <v>259</v>
      </c>
    </row>
    <row r="3" spans="1:4" ht="15.75">
      <c r="A3" s="402" t="s">
        <v>256</v>
      </c>
      <c r="B3" s="402"/>
      <c r="C3" s="402"/>
      <c r="D3" s="402"/>
    </row>
    <row r="4" spans="1:4" ht="15.75">
      <c r="A4" s="402"/>
      <c r="B4" s="402"/>
      <c r="C4" s="402"/>
      <c r="D4" s="402"/>
    </row>
    <row r="5" ht="13.5" thickBot="1"/>
    <row r="6" spans="1:4" ht="27.75" customHeight="1" thickBot="1">
      <c r="A6" s="363" t="s">
        <v>30</v>
      </c>
      <c r="B6" s="404" t="s">
        <v>270</v>
      </c>
      <c r="C6" s="405" t="s">
        <v>269</v>
      </c>
      <c r="D6" s="406" t="s">
        <v>268</v>
      </c>
    </row>
    <row r="7" spans="1:4" ht="24.75" customHeight="1">
      <c r="A7" s="364" t="s">
        <v>31</v>
      </c>
      <c r="B7" s="365">
        <v>-1803560193.1899998</v>
      </c>
      <c r="C7" s="366">
        <v>-1782089454.0699997</v>
      </c>
      <c r="D7" s="367">
        <f aca="true" t="shared" si="0" ref="D7:D44">B7-C7</f>
        <v>-21470739.120000124</v>
      </c>
    </row>
    <row r="8" spans="1:4" ht="24.75" customHeight="1">
      <c r="A8" s="368" t="s">
        <v>32</v>
      </c>
      <c r="B8" s="369">
        <v>-302645619.95</v>
      </c>
      <c r="C8" s="370">
        <v>-407296923.82</v>
      </c>
      <c r="D8" s="367">
        <f t="shared" si="0"/>
        <v>104651303.87</v>
      </c>
    </row>
    <row r="9" spans="1:4" ht="24.75" customHeight="1">
      <c r="A9" s="368" t="s">
        <v>33</v>
      </c>
      <c r="B9" s="369">
        <v>-4856013665.199999</v>
      </c>
      <c r="C9" s="370">
        <v>-3045423760.3</v>
      </c>
      <c r="D9" s="367">
        <f t="shared" si="0"/>
        <v>-1810589904.8999987</v>
      </c>
    </row>
    <row r="10" spans="1:4" ht="24.75" customHeight="1">
      <c r="A10" s="368" t="s">
        <v>34</v>
      </c>
      <c r="B10" s="369">
        <v>-610054702.59</v>
      </c>
      <c r="C10" s="370">
        <v>-553866404.5</v>
      </c>
      <c r="D10" s="367">
        <f t="shared" si="0"/>
        <v>-56188298.09000003</v>
      </c>
    </row>
    <row r="11" spans="1:4" ht="24.75" customHeight="1">
      <c r="A11" s="368" t="s">
        <v>35</v>
      </c>
      <c r="B11" s="369">
        <v>-190850581.37</v>
      </c>
      <c r="C11" s="370">
        <v>-174961174.48</v>
      </c>
      <c r="D11" s="367">
        <f t="shared" si="0"/>
        <v>-15889406.890000015</v>
      </c>
    </row>
    <row r="12" spans="1:4" ht="24.75" customHeight="1">
      <c r="A12" s="368" t="s">
        <v>36</v>
      </c>
      <c r="B12" s="369">
        <v>-680989326.5600001</v>
      </c>
      <c r="C12" s="370">
        <v>-364221057.82</v>
      </c>
      <c r="D12" s="367">
        <f t="shared" si="0"/>
        <v>-316768268.74000007</v>
      </c>
    </row>
    <row r="13" spans="1:4" ht="24.75" customHeight="1">
      <c r="A13" s="368" t="s">
        <v>37</v>
      </c>
      <c r="B13" s="369">
        <v>-299792575.7</v>
      </c>
      <c r="C13" s="370">
        <v>-234022347.1</v>
      </c>
      <c r="D13" s="367">
        <f t="shared" si="0"/>
        <v>-65770228.599999994</v>
      </c>
    </row>
    <row r="14" spans="1:4" ht="24.75" customHeight="1">
      <c r="A14" s="368" t="s">
        <v>38</v>
      </c>
      <c r="B14" s="369">
        <v>-742845552.5400001</v>
      </c>
      <c r="C14" s="370">
        <v>-679700506.6499999</v>
      </c>
      <c r="D14" s="367">
        <f t="shared" si="0"/>
        <v>-63145045.890000224</v>
      </c>
    </row>
    <row r="15" spans="1:4" ht="24.75" customHeight="1">
      <c r="A15" s="368" t="s">
        <v>39</v>
      </c>
      <c r="B15" s="369">
        <v>-472800397.43000007</v>
      </c>
      <c r="C15" s="370">
        <v>-386908001.42999995</v>
      </c>
      <c r="D15" s="367">
        <f t="shared" si="0"/>
        <v>-85892396.00000012</v>
      </c>
    </row>
    <row r="16" spans="1:4" ht="24.75" customHeight="1">
      <c r="A16" s="368" t="s">
        <v>40</v>
      </c>
      <c r="B16" s="369">
        <v>-552226911.1899999</v>
      </c>
      <c r="C16" s="370">
        <v>-589699001.3399999</v>
      </c>
      <c r="D16" s="367">
        <f t="shared" si="0"/>
        <v>37472090.149999976</v>
      </c>
    </row>
    <row r="17" spans="1:4" ht="24.75" customHeight="1">
      <c r="A17" s="368" t="s">
        <v>41</v>
      </c>
      <c r="B17" s="369">
        <v>-1751223759.1</v>
      </c>
      <c r="C17" s="370">
        <v>-1151323679.1000001</v>
      </c>
      <c r="D17" s="367">
        <f t="shared" si="0"/>
        <v>-599900079.9999998</v>
      </c>
    </row>
    <row r="18" spans="1:4" ht="24.75" customHeight="1">
      <c r="A18" s="368" t="s">
        <v>42</v>
      </c>
      <c r="B18" s="369">
        <v>-310869741.11</v>
      </c>
      <c r="C18" s="370">
        <v>-284944090.21000004</v>
      </c>
      <c r="D18" s="367">
        <f t="shared" si="0"/>
        <v>-25925650.899999976</v>
      </c>
    </row>
    <row r="19" spans="1:4" ht="24.75" customHeight="1">
      <c r="A19" s="368" t="s">
        <v>43</v>
      </c>
      <c r="B19" s="369">
        <v>-805748922.03</v>
      </c>
      <c r="C19" s="370">
        <v>-471284740.67999995</v>
      </c>
      <c r="D19" s="367">
        <f t="shared" si="0"/>
        <v>-334464181.35</v>
      </c>
    </row>
    <row r="20" spans="1:4" ht="24.75" customHeight="1">
      <c r="A20" s="368" t="s">
        <v>246</v>
      </c>
      <c r="B20" s="369">
        <v>-693855486.7500001</v>
      </c>
      <c r="C20" s="370">
        <v>-634726343.1899999</v>
      </c>
      <c r="D20" s="367">
        <f t="shared" si="0"/>
        <v>-59129143.56000018</v>
      </c>
    </row>
    <row r="21" spans="1:4" ht="24.75" customHeight="1">
      <c r="A21" s="368" t="s">
        <v>44</v>
      </c>
      <c r="B21" s="369">
        <v>-939048558.03</v>
      </c>
      <c r="C21" s="370">
        <v>-880383817.88</v>
      </c>
      <c r="D21" s="367">
        <f t="shared" si="0"/>
        <v>-58664740.149999976</v>
      </c>
    </row>
    <row r="22" spans="1:4" ht="24.75" customHeight="1">
      <c r="A22" s="368" t="s">
        <v>45</v>
      </c>
      <c r="B22" s="369">
        <v>-2075895160.9099998</v>
      </c>
      <c r="C22" s="370">
        <v>-1927503620.17</v>
      </c>
      <c r="D22" s="367">
        <f t="shared" si="0"/>
        <v>-148391540.73999977</v>
      </c>
    </row>
    <row r="23" spans="1:4" ht="24.75" customHeight="1">
      <c r="A23" s="368" t="s">
        <v>46</v>
      </c>
      <c r="B23" s="369">
        <v>-822829585.51</v>
      </c>
      <c r="C23" s="370">
        <v>-613390102.51</v>
      </c>
      <c r="D23" s="367">
        <f t="shared" si="0"/>
        <v>-209439483</v>
      </c>
    </row>
    <row r="24" spans="1:4" ht="24.75" customHeight="1">
      <c r="A24" s="368" t="s">
        <v>47</v>
      </c>
      <c r="B24" s="369">
        <v>-822760709.48</v>
      </c>
      <c r="C24" s="370">
        <v>-702680332.1800001</v>
      </c>
      <c r="D24" s="367">
        <f t="shared" si="0"/>
        <v>-120080377.29999995</v>
      </c>
    </row>
    <row r="25" spans="1:4" ht="24.75" customHeight="1">
      <c r="A25" s="368" t="s">
        <v>48</v>
      </c>
      <c r="B25" s="369">
        <v>-979100204.2699999</v>
      </c>
      <c r="C25" s="370">
        <v>-519604392.52</v>
      </c>
      <c r="D25" s="367">
        <f t="shared" si="0"/>
        <v>-459495811.7499999</v>
      </c>
    </row>
    <row r="26" spans="1:4" ht="24.75" customHeight="1">
      <c r="A26" s="368" t="s">
        <v>49</v>
      </c>
      <c r="B26" s="369">
        <v>-694706913.34</v>
      </c>
      <c r="C26" s="370">
        <v>-448667962.46999997</v>
      </c>
      <c r="D26" s="367">
        <f t="shared" si="0"/>
        <v>-246038950.87000006</v>
      </c>
    </row>
    <row r="27" spans="1:4" ht="24.75" customHeight="1">
      <c r="A27" s="368" t="s">
        <v>50</v>
      </c>
      <c r="B27" s="369">
        <v>-1396402214.7999997</v>
      </c>
      <c r="C27" s="370">
        <v>-1330510896.2899997</v>
      </c>
      <c r="D27" s="367">
        <f t="shared" si="0"/>
        <v>-65891318.50999999</v>
      </c>
    </row>
    <row r="28" spans="1:4" ht="24.75" customHeight="1">
      <c r="A28" s="368" t="s">
        <v>51</v>
      </c>
      <c r="B28" s="369">
        <v>-1745977948.6000001</v>
      </c>
      <c r="C28" s="370">
        <v>-1217711888.17</v>
      </c>
      <c r="D28" s="367">
        <f t="shared" si="0"/>
        <v>-528266060.43000007</v>
      </c>
    </row>
    <row r="29" spans="1:4" ht="24.75" customHeight="1">
      <c r="A29" s="368" t="s">
        <v>52</v>
      </c>
      <c r="B29" s="369">
        <v>-337424548.53</v>
      </c>
      <c r="C29" s="370">
        <v>-579421038.0699998</v>
      </c>
      <c r="D29" s="367">
        <f t="shared" si="0"/>
        <v>241996489.53999984</v>
      </c>
    </row>
    <row r="30" spans="1:4" ht="24.75" customHeight="1">
      <c r="A30" s="368" t="s">
        <v>53</v>
      </c>
      <c r="B30" s="369">
        <v>-718198517.5200002</v>
      </c>
      <c r="C30" s="370">
        <v>-709569567.2500001</v>
      </c>
      <c r="D30" s="367">
        <f t="shared" si="0"/>
        <v>-8628950.2700001</v>
      </c>
    </row>
    <row r="31" spans="1:4" ht="24.75" customHeight="1">
      <c r="A31" s="368" t="s">
        <v>54</v>
      </c>
      <c r="B31" s="369">
        <v>-555630479.5800002</v>
      </c>
      <c r="C31" s="370">
        <v>-560542485.85</v>
      </c>
      <c r="D31" s="367">
        <f t="shared" si="0"/>
        <v>4912006.269999862</v>
      </c>
    </row>
    <row r="32" spans="1:4" ht="24.75" customHeight="1">
      <c r="A32" s="368" t="s">
        <v>55</v>
      </c>
      <c r="B32" s="369">
        <v>-432337320.82</v>
      </c>
      <c r="C32" s="370">
        <v>-353787103.14000005</v>
      </c>
      <c r="D32" s="367">
        <f t="shared" si="0"/>
        <v>-78550217.67999995</v>
      </c>
    </row>
    <row r="33" spans="1:4" ht="24.75" customHeight="1">
      <c r="A33" s="368" t="s">
        <v>56</v>
      </c>
      <c r="B33" s="369">
        <v>-891288991.77</v>
      </c>
      <c r="C33" s="370">
        <v>-550343323.5099999</v>
      </c>
      <c r="D33" s="367">
        <f t="shared" si="0"/>
        <v>-340945668.2600001</v>
      </c>
    </row>
    <row r="34" spans="1:4" ht="24.75" customHeight="1">
      <c r="A34" s="368" t="s">
        <v>57</v>
      </c>
      <c r="B34" s="369">
        <v>-363937947.21000004</v>
      </c>
      <c r="C34" s="370">
        <v>-101983257.54000002</v>
      </c>
      <c r="D34" s="367">
        <f t="shared" si="0"/>
        <v>-261954689.67000002</v>
      </c>
    </row>
    <row r="35" spans="1:4" ht="24.75" customHeight="1">
      <c r="A35" s="368" t="s">
        <v>92</v>
      </c>
      <c r="B35" s="369">
        <v>-379213144.98999995</v>
      </c>
      <c r="C35" s="370">
        <v>-267386759.66000003</v>
      </c>
      <c r="D35" s="367">
        <f t="shared" si="0"/>
        <v>-111826385.32999992</v>
      </c>
    </row>
    <row r="36" spans="1:4" ht="24.75" customHeight="1">
      <c r="A36" s="368" t="s">
        <v>58</v>
      </c>
      <c r="B36" s="369">
        <v>-1291304045.17</v>
      </c>
      <c r="C36" s="370">
        <v>-1340931541.5799997</v>
      </c>
      <c r="D36" s="367">
        <f t="shared" si="0"/>
        <v>49627496.40999961</v>
      </c>
    </row>
    <row r="37" spans="1:4" ht="24.75" customHeight="1">
      <c r="A37" s="368" t="s">
        <v>59</v>
      </c>
      <c r="B37" s="369">
        <v>-676193106.9599999</v>
      </c>
      <c r="C37" s="370">
        <v>-300881158.27000004</v>
      </c>
      <c r="D37" s="367">
        <f t="shared" si="0"/>
        <v>-375311948.6899999</v>
      </c>
    </row>
    <row r="38" spans="1:4" ht="24.75" customHeight="1">
      <c r="A38" s="368" t="s">
        <v>60</v>
      </c>
      <c r="B38" s="369">
        <v>-768686628.2499999</v>
      </c>
      <c r="C38" s="370">
        <v>-698300151.73</v>
      </c>
      <c r="D38" s="367">
        <f t="shared" si="0"/>
        <v>-70386476.51999986</v>
      </c>
    </row>
    <row r="39" spans="1:4" ht="24.75" customHeight="1">
      <c r="A39" s="368" t="s">
        <v>61</v>
      </c>
      <c r="B39" s="369">
        <v>-1383571084.6799998</v>
      </c>
      <c r="C39" s="370">
        <v>-933878683.73</v>
      </c>
      <c r="D39" s="367">
        <f t="shared" si="0"/>
        <v>-449692400.9499998</v>
      </c>
    </row>
    <row r="40" spans="1:4" ht="24.75" customHeight="1">
      <c r="A40" s="368" t="s">
        <v>156</v>
      </c>
      <c r="B40" s="369">
        <v>-474071735.0899999</v>
      </c>
      <c r="C40" s="370">
        <v>-400656777.40999997</v>
      </c>
      <c r="D40" s="367">
        <f t="shared" si="0"/>
        <v>-73414957.67999995</v>
      </c>
    </row>
    <row r="41" spans="1:4" ht="24.75" customHeight="1">
      <c r="A41" s="368" t="s">
        <v>247</v>
      </c>
      <c r="B41" s="369">
        <v>-366802566.61999995</v>
      </c>
      <c r="C41" s="370">
        <v>-271189683.14</v>
      </c>
      <c r="D41" s="367">
        <f t="shared" si="0"/>
        <v>-95612883.47999996</v>
      </c>
    </row>
    <row r="42" spans="1:4" ht="24.75" customHeight="1">
      <c r="A42" s="368" t="s">
        <v>62</v>
      </c>
      <c r="B42" s="369">
        <v>-2350445712.5099998</v>
      </c>
      <c r="C42" s="370">
        <v>-1548497111.63</v>
      </c>
      <c r="D42" s="367">
        <f t="shared" si="0"/>
        <v>-801948600.8799996</v>
      </c>
    </row>
    <row r="43" spans="1:4" ht="24.75" customHeight="1">
      <c r="A43" s="368" t="s">
        <v>63</v>
      </c>
      <c r="B43" s="369">
        <v>-605318018.4700001</v>
      </c>
      <c r="C43" s="370">
        <v>-480307637.77000004</v>
      </c>
      <c r="D43" s="367">
        <f t="shared" si="0"/>
        <v>-125010380.7000001</v>
      </c>
    </row>
    <row r="44" spans="1:4" ht="24.75" customHeight="1" thickBot="1">
      <c r="A44" s="371" t="s">
        <v>64</v>
      </c>
      <c r="B44" s="372">
        <v>-1631501211.1499999</v>
      </c>
      <c r="C44" s="373">
        <v>-772852356.5899999</v>
      </c>
      <c r="D44" s="367">
        <f t="shared" si="0"/>
        <v>-858648854.56</v>
      </c>
    </row>
    <row r="45" spans="1:4" ht="24.75" customHeight="1" thickBot="1">
      <c r="A45" s="374" t="s">
        <v>10</v>
      </c>
      <c r="B45" s="375">
        <f>SUM(B7:B44)</f>
        <v>-36776123788.97001</v>
      </c>
      <c r="C45" s="376">
        <f>SUM(C7:C44)</f>
        <v>-28271449133.749992</v>
      </c>
      <c r="D45" s="377">
        <f>SUM(D7:D44)</f>
        <v>-8504674655.219999</v>
      </c>
    </row>
  </sheetData>
  <printOptions/>
  <pageMargins left="1.1811023622047245" right="0" top="0.1968503937007874" bottom="0.3937007874015748" header="0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64"/>
  <sheetViews>
    <sheetView view="pageBreakPreview" zoomScale="75" zoomScaleSheetLayoutView="75" workbookViewId="0" topLeftCell="A1">
      <selection activeCell="G5" sqref="G5"/>
    </sheetView>
  </sheetViews>
  <sheetFormatPr defaultColWidth="9.140625" defaultRowHeight="12.75"/>
  <cols>
    <col min="1" max="1" width="26.421875" style="0" customWidth="1"/>
    <col min="2" max="5" width="20.7109375" style="0" customWidth="1"/>
    <col min="6" max="6" width="20.8515625" style="0" customWidth="1"/>
    <col min="7" max="7" width="10.140625" style="0" bestFit="1" customWidth="1"/>
  </cols>
  <sheetData>
    <row r="2" ht="15" customHeight="1">
      <c r="G2" s="378" t="s">
        <v>249</v>
      </c>
    </row>
    <row r="3" spans="1:6" ht="12.75">
      <c r="A3" s="432"/>
      <c r="B3" s="432"/>
      <c r="C3" s="432"/>
      <c r="D3" s="432"/>
      <c r="E3" s="432"/>
      <c r="F3" s="432"/>
    </row>
    <row r="4" spans="1:6" ht="12.75">
      <c r="A4" s="462" t="s">
        <v>327</v>
      </c>
      <c r="B4" s="462"/>
      <c r="C4" s="462"/>
      <c r="D4" s="462"/>
      <c r="E4" s="462"/>
      <c r="F4" s="462"/>
    </row>
    <row r="5" spans="1:6" ht="66" customHeight="1" thickBot="1">
      <c r="A5" s="462"/>
      <c r="B5" s="462"/>
      <c r="C5" s="462"/>
      <c r="D5" s="462"/>
      <c r="E5" s="462"/>
      <c r="F5" s="462"/>
    </row>
    <row r="6" spans="1:6" ht="12.75">
      <c r="A6" s="441" t="s">
        <v>30</v>
      </c>
      <c r="B6" s="463" t="s">
        <v>99</v>
      </c>
      <c r="C6" s="466" t="s">
        <v>100</v>
      </c>
      <c r="D6" s="466" t="s">
        <v>101</v>
      </c>
      <c r="E6" s="466" t="s">
        <v>102</v>
      </c>
      <c r="F6" s="438" t="s">
        <v>10</v>
      </c>
    </row>
    <row r="7" spans="1:6" ht="12.75">
      <c r="A7" s="442"/>
      <c r="B7" s="464"/>
      <c r="C7" s="467"/>
      <c r="D7" s="467"/>
      <c r="E7" s="467"/>
      <c r="F7" s="439"/>
    </row>
    <row r="8" spans="1:6" ht="12.75">
      <c r="A8" s="442"/>
      <c r="B8" s="464"/>
      <c r="C8" s="467"/>
      <c r="D8" s="467"/>
      <c r="E8" s="467"/>
      <c r="F8" s="439"/>
    </row>
    <row r="9" spans="1:6" ht="12.75">
      <c r="A9" s="442"/>
      <c r="B9" s="464"/>
      <c r="C9" s="467"/>
      <c r="D9" s="467"/>
      <c r="E9" s="467"/>
      <c r="F9" s="439"/>
    </row>
    <row r="10" spans="1:6" ht="12.75">
      <c r="A10" s="442"/>
      <c r="B10" s="464"/>
      <c r="C10" s="467"/>
      <c r="D10" s="467"/>
      <c r="E10" s="467"/>
      <c r="F10" s="439"/>
    </row>
    <row r="11" spans="1:6" ht="12.75">
      <c r="A11" s="442"/>
      <c r="B11" s="465"/>
      <c r="C11" s="468"/>
      <c r="D11" s="468"/>
      <c r="E11" s="468"/>
      <c r="F11" s="433"/>
    </row>
    <row r="12" spans="1:6" ht="13.5" thickBot="1">
      <c r="A12" s="443"/>
      <c r="B12" s="75" t="s">
        <v>103</v>
      </c>
      <c r="C12" s="7" t="s">
        <v>104</v>
      </c>
      <c r="D12" s="7" t="s">
        <v>105</v>
      </c>
      <c r="E12" s="7" t="s">
        <v>106</v>
      </c>
      <c r="F12" s="76" t="s">
        <v>107</v>
      </c>
    </row>
    <row r="13" spans="1:7" ht="24.75" customHeight="1" thickTop="1">
      <c r="A13" s="32" t="s">
        <v>33</v>
      </c>
      <c r="B13" s="429">
        <v>9297366</v>
      </c>
      <c r="C13" s="430">
        <v>350049</v>
      </c>
      <c r="D13" s="430">
        <v>1318232</v>
      </c>
      <c r="E13" s="430">
        <v>12993845</v>
      </c>
      <c r="F13" s="431">
        <v>23959492</v>
      </c>
      <c r="G13" s="77"/>
    </row>
    <row r="14" spans="1:7" s="38" customFormat="1" ht="24.75" customHeight="1">
      <c r="A14" s="49" t="s">
        <v>34</v>
      </c>
      <c r="B14" s="78">
        <v>1547107</v>
      </c>
      <c r="C14" s="79">
        <v>604813</v>
      </c>
      <c r="D14" s="79">
        <v>379270</v>
      </c>
      <c r="E14" s="79">
        <v>3693906</v>
      </c>
      <c r="F14" s="80">
        <v>6225096</v>
      </c>
      <c r="G14" s="37"/>
    </row>
    <row r="15" spans="1:7" s="38" customFormat="1" ht="24.75" customHeight="1">
      <c r="A15" s="44" t="s">
        <v>61</v>
      </c>
      <c r="B15" s="88">
        <v>1095129</v>
      </c>
      <c r="C15" s="89">
        <v>38553</v>
      </c>
      <c r="D15" s="89">
        <v>230391</v>
      </c>
      <c r="E15" s="89">
        <v>1275676</v>
      </c>
      <c r="F15" s="90">
        <v>2639749</v>
      </c>
      <c r="G15" s="37"/>
    </row>
    <row r="16" spans="1:7" ht="12.75" hidden="1">
      <c r="A16" s="48" t="s">
        <v>37</v>
      </c>
      <c r="B16" s="78"/>
      <c r="C16" s="79"/>
      <c r="D16" s="79"/>
      <c r="E16" s="79"/>
      <c r="F16" s="80"/>
      <c r="G16" s="77"/>
    </row>
    <row r="17" spans="1:7" ht="24.75" customHeight="1">
      <c r="A17" s="49" t="s">
        <v>37</v>
      </c>
      <c r="B17" s="78">
        <v>57033</v>
      </c>
      <c r="C17" s="79">
        <v>230579</v>
      </c>
      <c r="D17" s="79">
        <v>321476</v>
      </c>
      <c r="E17" s="79">
        <v>1748101</v>
      </c>
      <c r="F17" s="80">
        <v>2357189</v>
      </c>
      <c r="G17" s="77"/>
    </row>
    <row r="18" spans="1:7" ht="24.75" customHeight="1">
      <c r="A18" s="49" t="s">
        <v>38</v>
      </c>
      <c r="B18" s="78">
        <v>1204723</v>
      </c>
      <c r="C18" s="79">
        <v>74902</v>
      </c>
      <c r="D18" s="79">
        <v>331601</v>
      </c>
      <c r="E18" s="79">
        <v>1194783</v>
      </c>
      <c r="F18" s="80">
        <v>2806009</v>
      </c>
      <c r="G18" s="77"/>
    </row>
    <row r="19" spans="1:7" ht="24.75" customHeight="1">
      <c r="A19" s="49" t="s">
        <v>55</v>
      </c>
      <c r="B19" s="78">
        <v>269789</v>
      </c>
      <c r="C19" s="79">
        <v>33464</v>
      </c>
      <c r="D19" s="79">
        <v>107888</v>
      </c>
      <c r="E19" s="79">
        <v>1580077</v>
      </c>
      <c r="F19" s="80">
        <v>1991218</v>
      </c>
      <c r="G19" s="77"/>
    </row>
    <row r="20" spans="1:7" ht="24.75" customHeight="1">
      <c r="A20" s="49" t="s">
        <v>60</v>
      </c>
      <c r="B20" s="78">
        <v>1789987</v>
      </c>
      <c r="C20" s="79">
        <v>44739</v>
      </c>
      <c r="D20" s="79">
        <v>202792</v>
      </c>
      <c r="E20" s="79">
        <v>1699326</v>
      </c>
      <c r="F20" s="80">
        <v>3736844</v>
      </c>
      <c r="G20" s="77"/>
    </row>
    <row r="21" spans="1:7" ht="24.75" customHeight="1">
      <c r="A21" s="49" t="s">
        <v>50</v>
      </c>
      <c r="B21" s="78">
        <v>1976108</v>
      </c>
      <c r="C21" s="79">
        <v>3366759</v>
      </c>
      <c r="D21" s="79">
        <v>444731</v>
      </c>
      <c r="E21" s="79">
        <v>6078711</v>
      </c>
      <c r="F21" s="80">
        <v>11866309</v>
      </c>
      <c r="G21" s="77"/>
    </row>
    <row r="22" spans="1:7" ht="24.75" customHeight="1">
      <c r="A22" s="49" t="s">
        <v>52</v>
      </c>
      <c r="B22" s="78">
        <v>949756</v>
      </c>
      <c r="C22" s="79">
        <v>666527</v>
      </c>
      <c r="D22" s="79">
        <v>36528</v>
      </c>
      <c r="E22" s="79">
        <v>5771817</v>
      </c>
      <c r="F22" s="80">
        <v>7424628</v>
      </c>
      <c r="G22" s="77"/>
    </row>
    <row r="23" spans="1:7" ht="24.75" customHeight="1">
      <c r="A23" s="49" t="s">
        <v>47</v>
      </c>
      <c r="B23" s="78">
        <v>617164</v>
      </c>
      <c r="C23" s="79">
        <v>39745</v>
      </c>
      <c r="D23" s="79">
        <v>149237</v>
      </c>
      <c r="E23" s="79">
        <v>1837241</v>
      </c>
      <c r="F23" s="80">
        <v>2643387</v>
      </c>
      <c r="G23" s="77"/>
    </row>
    <row r="24" spans="1:7" ht="24.75" customHeight="1">
      <c r="A24" s="49" t="s">
        <v>40</v>
      </c>
      <c r="B24" s="78">
        <v>257682</v>
      </c>
      <c r="C24" s="79">
        <v>26993</v>
      </c>
      <c r="D24" s="79">
        <v>61731</v>
      </c>
      <c r="E24" s="79">
        <v>450657</v>
      </c>
      <c r="F24" s="80">
        <v>797063</v>
      </c>
      <c r="G24" s="77"/>
    </row>
    <row r="25" spans="1:10" ht="24.75" customHeight="1">
      <c r="A25" s="49" t="s">
        <v>43</v>
      </c>
      <c r="B25" s="78">
        <v>125323</v>
      </c>
      <c r="C25" s="79">
        <v>76336</v>
      </c>
      <c r="D25" s="79">
        <v>120191</v>
      </c>
      <c r="E25" s="79">
        <v>5811665</v>
      </c>
      <c r="F25" s="80">
        <v>6133515</v>
      </c>
      <c r="G25" s="81"/>
      <c r="H25" s="81"/>
      <c r="I25" s="81"/>
      <c r="J25" s="81"/>
    </row>
    <row r="26" spans="1:7" ht="24.75" customHeight="1">
      <c r="A26" s="49" t="s">
        <v>108</v>
      </c>
      <c r="B26" s="82">
        <v>1844068</v>
      </c>
      <c r="C26" s="83">
        <v>233842</v>
      </c>
      <c r="D26" s="83">
        <v>192453</v>
      </c>
      <c r="E26" s="83">
        <v>2891207</v>
      </c>
      <c r="F26" s="84">
        <f>SUM(B26:E26)</f>
        <v>5161570</v>
      </c>
      <c r="G26" s="77"/>
    </row>
    <row r="27" spans="1:7" ht="24.75" customHeight="1">
      <c r="A27" s="49" t="s">
        <v>58</v>
      </c>
      <c r="B27" s="85">
        <v>19373277</v>
      </c>
      <c r="C27" s="86">
        <v>86670</v>
      </c>
      <c r="D27" s="86">
        <v>756471</v>
      </c>
      <c r="E27" s="86">
        <v>7544607</v>
      </c>
      <c r="F27" s="87">
        <v>27761025</v>
      </c>
      <c r="G27" s="77"/>
    </row>
    <row r="28" spans="1:7" ht="24.75" customHeight="1">
      <c r="A28" s="49" t="s">
        <v>64</v>
      </c>
      <c r="B28" s="88">
        <v>8046584</v>
      </c>
      <c r="C28" s="89">
        <v>258471</v>
      </c>
      <c r="D28" s="89">
        <v>1518618</v>
      </c>
      <c r="E28" s="89">
        <v>6057920</v>
      </c>
      <c r="F28" s="90">
        <v>15881593</v>
      </c>
      <c r="G28" s="77"/>
    </row>
    <row r="29" spans="1:7" ht="24.75" customHeight="1">
      <c r="A29" s="49" t="s">
        <v>35</v>
      </c>
      <c r="B29" s="82">
        <v>457734</v>
      </c>
      <c r="C29" s="83">
        <v>21746</v>
      </c>
      <c r="D29" s="83">
        <v>82938</v>
      </c>
      <c r="E29" s="83">
        <v>1302056</v>
      </c>
      <c r="F29" s="84">
        <v>1864474</v>
      </c>
      <c r="G29" s="77"/>
    </row>
    <row r="30" spans="1:7" ht="24.75" customHeight="1">
      <c r="A30" s="49" t="s">
        <v>36</v>
      </c>
      <c r="B30" s="85">
        <v>1530736</v>
      </c>
      <c r="C30" s="86">
        <v>1675744</v>
      </c>
      <c r="D30" s="86">
        <v>682320</v>
      </c>
      <c r="E30" s="86">
        <v>4366202</v>
      </c>
      <c r="F30" s="87">
        <v>8255002</v>
      </c>
      <c r="G30" s="77"/>
    </row>
    <row r="31" spans="1:7" ht="24.75" customHeight="1">
      <c r="A31" s="49" t="s">
        <v>90</v>
      </c>
      <c r="B31" s="91">
        <v>372212</v>
      </c>
      <c r="C31" s="92">
        <v>15459</v>
      </c>
      <c r="D31" s="92">
        <v>0</v>
      </c>
      <c r="E31" s="92">
        <v>2143742</v>
      </c>
      <c r="F31" s="93">
        <v>2531413</v>
      </c>
      <c r="G31" s="77"/>
    </row>
    <row r="32" spans="1:7" ht="24.75" customHeight="1">
      <c r="A32" s="49" t="s">
        <v>45</v>
      </c>
      <c r="B32" s="88">
        <v>2220692</v>
      </c>
      <c r="C32" s="89">
        <v>119468</v>
      </c>
      <c r="D32" s="89">
        <v>338940</v>
      </c>
      <c r="E32" s="89">
        <v>3168649</v>
      </c>
      <c r="F32" s="90">
        <v>5847749</v>
      </c>
      <c r="G32" s="77"/>
    </row>
    <row r="33" spans="1:7" ht="24.75" customHeight="1">
      <c r="A33" s="49" t="s">
        <v>31</v>
      </c>
      <c r="B33" s="78">
        <v>381439</v>
      </c>
      <c r="C33" s="79">
        <v>118156</v>
      </c>
      <c r="D33" s="79">
        <v>451407</v>
      </c>
      <c r="E33" s="79">
        <v>4917616</v>
      </c>
      <c r="F33" s="80">
        <v>5868618</v>
      </c>
      <c r="G33" s="77"/>
    </row>
    <row r="34" spans="1:7" s="38" customFormat="1" ht="24.75" customHeight="1">
      <c r="A34" s="52" t="s">
        <v>44</v>
      </c>
      <c r="B34" s="82">
        <v>342140</v>
      </c>
      <c r="C34" s="83">
        <v>84088</v>
      </c>
      <c r="D34" s="83">
        <v>281152</v>
      </c>
      <c r="E34" s="83">
        <v>5375156</v>
      </c>
      <c r="F34" s="84">
        <v>6082536</v>
      </c>
      <c r="G34" s="37"/>
    </row>
    <row r="35" spans="1:7" s="38" customFormat="1" ht="24.75" customHeight="1">
      <c r="A35" s="49" t="s">
        <v>53</v>
      </c>
      <c r="B35" s="78">
        <v>89411</v>
      </c>
      <c r="C35" s="79">
        <v>11145</v>
      </c>
      <c r="D35" s="79">
        <v>115242</v>
      </c>
      <c r="E35" s="79">
        <v>1571951</v>
      </c>
      <c r="F35" s="80">
        <v>1787749</v>
      </c>
      <c r="G35" s="37"/>
    </row>
    <row r="36" spans="1:7" ht="24.75" customHeight="1">
      <c r="A36" s="44" t="s">
        <v>91</v>
      </c>
      <c r="B36" s="88">
        <v>399</v>
      </c>
      <c r="C36" s="89">
        <v>96663</v>
      </c>
      <c r="D36" s="89">
        <v>7416</v>
      </c>
      <c r="E36" s="89">
        <v>303134</v>
      </c>
      <c r="F36" s="90">
        <v>407612</v>
      </c>
      <c r="G36" s="77"/>
    </row>
    <row r="37" spans="1:7" ht="24.75" customHeight="1">
      <c r="A37" s="49" t="s">
        <v>62</v>
      </c>
      <c r="B37" s="78">
        <v>937904</v>
      </c>
      <c r="C37" s="79">
        <v>505242</v>
      </c>
      <c r="D37" s="79">
        <v>4136477</v>
      </c>
      <c r="E37" s="94">
        <v>2506698</v>
      </c>
      <c r="F37" s="80">
        <v>8086321</v>
      </c>
      <c r="G37" s="77"/>
    </row>
    <row r="38" spans="1:7" ht="24.75" customHeight="1">
      <c r="A38" s="49" t="s">
        <v>63</v>
      </c>
      <c r="B38" s="78">
        <v>215020</v>
      </c>
      <c r="C38" s="79">
        <v>190118</v>
      </c>
      <c r="D38" s="79">
        <v>370017</v>
      </c>
      <c r="E38" s="79">
        <v>329393</v>
      </c>
      <c r="F38" s="80">
        <v>1104548</v>
      </c>
      <c r="G38" s="77"/>
    </row>
    <row r="39" spans="1:7" ht="24.75" customHeight="1">
      <c r="A39" s="49" t="s">
        <v>51</v>
      </c>
      <c r="B39" s="78">
        <v>1828758</v>
      </c>
      <c r="C39" s="79">
        <v>136027</v>
      </c>
      <c r="D39" s="79">
        <v>741501</v>
      </c>
      <c r="E39" s="79">
        <v>5098617</v>
      </c>
      <c r="F39" s="80">
        <v>7804903</v>
      </c>
      <c r="G39" s="77"/>
    </row>
    <row r="40" spans="1:7" ht="24.75" customHeight="1">
      <c r="A40" s="49" t="s">
        <v>32</v>
      </c>
      <c r="B40" s="82">
        <v>107097</v>
      </c>
      <c r="C40" s="83">
        <v>47043</v>
      </c>
      <c r="D40" s="83">
        <v>296061</v>
      </c>
      <c r="E40" s="83">
        <v>3452137</v>
      </c>
      <c r="F40" s="84">
        <v>3902338</v>
      </c>
      <c r="G40" s="77"/>
    </row>
    <row r="41" spans="1:7" ht="24.75" customHeight="1">
      <c r="A41" s="49" t="s">
        <v>39</v>
      </c>
      <c r="B41" s="85">
        <v>333980</v>
      </c>
      <c r="C41" s="86">
        <v>27550</v>
      </c>
      <c r="D41" s="86">
        <v>84983</v>
      </c>
      <c r="E41" s="86">
        <v>734133</v>
      </c>
      <c r="F41" s="87">
        <v>1180646</v>
      </c>
      <c r="G41" s="77"/>
    </row>
    <row r="42" spans="1:7" ht="24.75" customHeight="1">
      <c r="A42" s="49" t="s">
        <v>49</v>
      </c>
      <c r="B42" s="88">
        <v>660577</v>
      </c>
      <c r="C42" s="89">
        <v>53249</v>
      </c>
      <c r="D42" s="89">
        <v>325611</v>
      </c>
      <c r="E42" s="89">
        <v>10353450</v>
      </c>
      <c r="F42" s="90">
        <v>11392887</v>
      </c>
      <c r="G42" s="77"/>
    </row>
    <row r="43" spans="1:7" ht="24.75" customHeight="1">
      <c r="A43" s="49" t="s">
        <v>57</v>
      </c>
      <c r="B43" s="82">
        <v>0</v>
      </c>
      <c r="C43" s="83">
        <v>0</v>
      </c>
      <c r="D43" s="83">
        <v>0</v>
      </c>
      <c r="E43" s="83">
        <v>12709234</v>
      </c>
      <c r="F43" s="84">
        <v>12709234</v>
      </c>
      <c r="G43" s="77"/>
    </row>
    <row r="44" spans="1:7" ht="24.75" customHeight="1">
      <c r="A44" s="49" t="s">
        <v>92</v>
      </c>
      <c r="B44" s="85">
        <v>1257088</v>
      </c>
      <c r="C44" s="86">
        <v>115513</v>
      </c>
      <c r="D44" s="86">
        <v>697420</v>
      </c>
      <c r="E44" s="86">
        <v>805944</v>
      </c>
      <c r="F44" s="87">
        <v>2875965</v>
      </c>
      <c r="G44" s="77"/>
    </row>
    <row r="45" spans="1:10" ht="24.75" customHeight="1">
      <c r="A45" s="49" t="s">
        <v>93</v>
      </c>
      <c r="B45" s="95">
        <v>190641</v>
      </c>
      <c r="C45" s="96">
        <v>11833</v>
      </c>
      <c r="D45" s="96">
        <v>33972</v>
      </c>
      <c r="E45" s="96">
        <v>233033</v>
      </c>
      <c r="F45" s="97">
        <v>469479</v>
      </c>
      <c r="G45" s="98"/>
      <c r="H45" s="81"/>
      <c r="I45" s="81"/>
      <c r="J45" s="81"/>
    </row>
    <row r="46" spans="1:7" ht="24.75" customHeight="1">
      <c r="A46" s="49" t="s">
        <v>41</v>
      </c>
      <c r="B46" s="82">
        <v>6941892</v>
      </c>
      <c r="C46" s="83">
        <v>197264</v>
      </c>
      <c r="D46" s="83">
        <v>362432</v>
      </c>
      <c r="E46" s="83">
        <v>4650918</v>
      </c>
      <c r="F46" s="84">
        <v>12152506</v>
      </c>
      <c r="G46" s="77"/>
    </row>
    <row r="47" spans="1:7" ht="24.75" customHeight="1">
      <c r="A47" s="49" t="s">
        <v>42</v>
      </c>
      <c r="B47" s="85">
        <v>26814</v>
      </c>
      <c r="C47" s="86">
        <v>27870</v>
      </c>
      <c r="D47" s="86">
        <v>39255</v>
      </c>
      <c r="E47" s="86">
        <v>1266106</v>
      </c>
      <c r="F47" s="87">
        <v>1360045</v>
      </c>
      <c r="G47" s="77"/>
    </row>
    <row r="48" spans="1:7" ht="24.75" customHeight="1">
      <c r="A48" s="49" t="s">
        <v>46</v>
      </c>
      <c r="B48" s="91">
        <v>166511</v>
      </c>
      <c r="C48" s="92">
        <v>418097</v>
      </c>
      <c r="D48" s="92">
        <v>107720</v>
      </c>
      <c r="E48" s="92">
        <v>1708637</v>
      </c>
      <c r="F48" s="93">
        <v>2400965</v>
      </c>
      <c r="G48" s="77"/>
    </row>
    <row r="49" spans="1:7" ht="24.75" customHeight="1">
      <c r="A49" s="49" t="s">
        <v>54</v>
      </c>
      <c r="B49" s="99">
        <v>950268</v>
      </c>
      <c r="C49" s="100">
        <v>97523</v>
      </c>
      <c r="D49" s="100">
        <v>71055</v>
      </c>
      <c r="E49" s="100">
        <v>2568536</v>
      </c>
      <c r="F49" s="101">
        <v>3687382</v>
      </c>
      <c r="G49" s="77"/>
    </row>
    <row r="50" spans="1:7" ht="24.75" customHeight="1">
      <c r="A50" s="49" t="s">
        <v>56</v>
      </c>
      <c r="B50" s="85">
        <v>2560594</v>
      </c>
      <c r="C50" s="86">
        <v>959625</v>
      </c>
      <c r="D50" s="86">
        <v>830557</v>
      </c>
      <c r="E50" s="86">
        <v>5925037</v>
      </c>
      <c r="F50" s="87">
        <v>10275813</v>
      </c>
      <c r="G50" s="77"/>
    </row>
    <row r="51" spans="1:7" ht="24.75" customHeight="1" thickBot="1">
      <c r="A51" s="102" t="s">
        <v>59</v>
      </c>
      <c r="B51" s="99">
        <v>112107</v>
      </c>
      <c r="C51" s="100">
        <v>1461747</v>
      </c>
      <c r="D51" s="100">
        <v>24097</v>
      </c>
      <c r="E51" s="100">
        <v>86645</v>
      </c>
      <c r="F51" s="101">
        <v>1684596</v>
      </c>
      <c r="G51" s="77"/>
    </row>
    <row r="52" spans="1:7" ht="24.75" customHeight="1" thickBot="1" thickTop="1">
      <c r="A52" s="103" t="s">
        <v>94</v>
      </c>
      <c r="B52" s="104">
        <v>70135110</v>
      </c>
      <c r="C52" s="105">
        <v>12523612</v>
      </c>
      <c r="D52" s="105">
        <v>16252183</v>
      </c>
      <c r="E52" s="105">
        <v>136206563</v>
      </c>
      <c r="F52" s="106">
        <v>235117468</v>
      </c>
      <c r="G52" s="107"/>
    </row>
    <row r="53" spans="1:6" ht="12.75">
      <c r="A53" s="436"/>
      <c r="B53" s="435"/>
      <c r="C53" s="435"/>
      <c r="D53" s="435"/>
      <c r="E53" s="435"/>
      <c r="F53" s="435"/>
    </row>
    <row r="54" spans="1:6" ht="12.75">
      <c r="A54" s="435"/>
      <c r="B54" s="435"/>
      <c r="C54" s="435"/>
      <c r="D54" s="435"/>
      <c r="E54" s="435"/>
      <c r="F54" s="435"/>
    </row>
    <row r="55" ht="12.75">
      <c r="A55" s="108"/>
    </row>
    <row r="57" spans="1:6" ht="12.75">
      <c r="A57" s="434"/>
      <c r="B57" s="435"/>
      <c r="C57" s="435"/>
      <c r="D57" s="435"/>
      <c r="E57" s="435"/>
      <c r="F57" s="435"/>
    </row>
    <row r="58" spans="1:6" ht="12.75">
      <c r="A58" s="435"/>
      <c r="B58" s="435"/>
      <c r="C58" s="435"/>
      <c r="D58" s="435"/>
      <c r="E58" s="435"/>
      <c r="F58" s="435"/>
    </row>
    <row r="59" ht="12.75">
      <c r="A59" s="108" t="s">
        <v>109</v>
      </c>
    </row>
    <row r="62" spans="1:6" s="38" customFormat="1" ht="12.75">
      <c r="A62" s="436"/>
      <c r="B62" s="435"/>
      <c r="C62" s="435"/>
      <c r="D62" s="435"/>
      <c r="E62" s="435"/>
      <c r="F62" s="435"/>
    </row>
    <row r="63" spans="1:6" s="38" customFormat="1" ht="12.75">
      <c r="A63" s="435"/>
      <c r="B63" s="435"/>
      <c r="C63" s="435"/>
      <c r="D63" s="435"/>
      <c r="E63" s="435"/>
      <c r="F63" s="435"/>
    </row>
    <row r="64" ht="12.75">
      <c r="A64" s="108"/>
    </row>
  </sheetData>
  <mergeCells count="11">
    <mergeCell ref="A3:F3"/>
    <mergeCell ref="A4:F5"/>
    <mergeCell ref="A6:A12"/>
    <mergeCell ref="B6:B11"/>
    <mergeCell ref="C6:C11"/>
    <mergeCell ref="D6:D11"/>
    <mergeCell ref="E6:E11"/>
    <mergeCell ref="F6:F11"/>
    <mergeCell ref="A57:F58"/>
    <mergeCell ref="A62:F63"/>
    <mergeCell ref="A53:F54"/>
  </mergeCells>
  <printOptions/>
  <pageMargins left="0.7874015748031497" right="0.7874015748031497" top="0.1968503937007874" bottom="0.1968503937007874" header="0" footer="0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75" zoomScaleSheetLayoutView="75" workbookViewId="0" topLeftCell="A1">
      <selection activeCell="J1" sqref="J1"/>
    </sheetView>
  </sheetViews>
  <sheetFormatPr defaultColWidth="9.140625" defaultRowHeight="12.75"/>
  <cols>
    <col min="1" max="1" width="44.140625" style="0" customWidth="1"/>
    <col min="2" max="2" width="19.28125" style="0" customWidth="1"/>
    <col min="3" max="3" width="12.8515625" style="0" customWidth="1"/>
    <col min="4" max="4" width="12.57421875" style="0" customWidth="1"/>
    <col min="5" max="5" width="10.00390625" style="0" customWidth="1"/>
    <col min="6" max="6" width="18.8515625" style="0" customWidth="1"/>
    <col min="7" max="7" width="18.00390625" style="0" customWidth="1"/>
    <col min="8" max="8" width="18.7109375" style="0" customWidth="1"/>
    <col min="9" max="9" width="12.00390625" style="0" customWidth="1"/>
    <col min="10" max="10" width="13.7109375" style="0" customWidth="1"/>
  </cols>
  <sheetData>
    <row r="1" ht="15.75">
      <c r="J1" s="313" t="s">
        <v>253</v>
      </c>
    </row>
    <row r="2" spans="1:10" ht="15.75">
      <c r="A2" s="459" t="s">
        <v>67</v>
      </c>
      <c r="B2" s="459"/>
      <c r="C2" s="459"/>
      <c r="D2" s="459"/>
      <c r="E2" s="459"/>
      <c r="F2" s="459"/>
      <c r="G2" s="459"/>
      <c r="H2" s="459"/>
      <c r="I2" s="459"/>
      <c r="J2" s="459"/>
    </row>
    <row r="3" spans="1:10" ht="15.75">
      <c r="A3" s="459" t="s">
        <v>68</v>
      </c>
      <c r="B3" s="459"/>
      <c r="C3" s="459"/>
      <c r="D3" s="459"/>
      <c r="E3" s="459"/>
      <c r="F3" s="459"/>
      <c r="G3" s="459"/>
      <c r="H3" s="459"/>
      <c r="I3" s="459"/>
      <c r="J3" s="459"/>
    </row>
    <row r="4" spans="1:10" ht="1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5" thickBo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473" t="s">
        <v>69</v>
      </c>
      <c r="B6" s="476" t="s">
        <v>70</v>
      </c>
      <c r="C6" s="479" t="s">
        <v>71</v>
      </c>
      <c r="D6" s="479"/>
      <c r="E6" s="479"/>
      <c r="F6" s="479" t="s">
        <v>72</v>
      </c>
      <c r="G6" s="479" t="s">
        <v>73</v>
      </c>
      <c r="H6" s="479" t="s">
        <v>74</v>
      </c>
      <c r="I6" s="479" t="s">
        <v>264</v>
      </c>
      <c r="J6" s="485"/>
    </row>
    <row r="7" spans="1:10" ht="12.75">
      <c r="A7" s="474"/>
      <c r="B7" s="477"/>
      <c r="C7" s="480"/>
      <c r="D7" s="480"/>
      <c r="E7" s="480"/>
      <c r="F7" s="481"/>
      <c r="G7" s="481"/>
      <c r="H7" s="483"/>
      <c r="I7" s="483"/>
      <c r="J7" s="486"/>
    </row>
    <row r="8" spans="1:10" ht="12.75">
      <c r="A8" s="474"/>
      <c r="B8" s="477"/>
      <c r="C8" s="480"/>
      <c r="D8" s="480"/>
      <c r="E8" s="480"/>
      <c r="F8" s="481"/>
      <c r="G8" s="481"/>
      <c r="H8" s="483"/>
      <c r="I8" s="483"/>
      <c r="J8" s="486"/>
    </row>
    <row r="9" spans="1:10" ht="12.75">
      <c r="A9" s="474"/>
      <c r="B9" s="477"/>
      <c r="C9" s="487" t="s">
        <v>318</v>
      </c>
      <c r="D9" s="487" t="s">
        <v>319</v>
      </c>
      <c r="E9" s="487" t="s">
        <v>75</v>
      </c>
      <c r="F9" s="481"/>
      <c r="G9" s="481"/>
      <c r="H9" s="483"/>
      <c r="I9" s="481" t="s">
        <v>318</v>
      </c>
      <c r="J9" s="489" t="s">
        <v>319</v>
      </c>
    </row>
    <row r="10" spans="1:10" ht="29.25" customHeight="1" thickBot="1">
      <c r="A10" s="475"/>
      <c r="B10" s="478"/>
      <c r="C10" s="488"/>
      <c r="D10" s="488"/>
      <c r="E10" s="488"/>
      <c r="F10" s="482"/>
      <c r="G10" s="482"/>
      <c r="H10" s="484"/>
      <c r="I10" s="484"/>
      <c r="J10" s="490"/>
    </row>
    <row r="11" spans="1:10" ht="16.5" thickBot="1" thickTop="1">
      <c r="A11" s="8">
        <v>1</v>
      </c>
      <c r="B11" s="9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1">
        <v>10</v>
      </c>
    </row>
    <row r="12" spans="1:10" ht="13.5" thickTop="1">
      <c r="A12" s="491" t="s">
        <v>76</v>
      </c>
      <c r="B12" s="493">
        <v>56080</v>
      </c>
      <c r="C12" s="495">
        <v>159</v>
      </c>
      <c r="D12" s="495">
        <v>213</v>
      </c>
      <c r="E12" s="495">
        <v>372</v>
      </c>
      <c r="F12" s="497">
        <v>0.0067</v>
      </c>
      <c r="G12" s="495">
        <v>4573458194</v>
      </c>
      <c r="H12" s="495">
        <v>216358500</v>
      </c>
      <c r="I12" s="495">
        <v>123047</v>
      </c>
      <c r="J12" s="499">
        <v>164352</v>
      </c>
    </row>
    <row r="13" spans="1:10" ht="12.75">
      <c r="A13" s="492"/>
      <c r="B13" s="494"/>
      <c r="C13" s="496"/>
      <c r="D13" s="496"/>
      <c r="E13" s="496"/>
      <c r="F13" s="498"/>
      <c r="G13" s="496"/>
      <c r="H13" s="496"/>
      <c r="I13" s="496"/>
      <c r="J13" s="500"/>
    </row>
    <row r="14" spans="1:10" ht="12.75">
      <c r="A14" s="501" t="s">
        <v>77</v>
      </c>
      <c r="B14" s="502">
        <v>6926</v>
      </c>
      <c r="C14" s="503">
        <v>17</v>
      </c>
      <c r="D14" s="503">
        <v>51</v>
      </c>
      <c r="E14" s="503">
        <v>68</v>
      </c>
      <c r="F14" s="504">
        <v>0.0098</v>
      </c>
      <c r="G14" s="503">
        <v>402852149</v>
      </c>
      <c r="H14" s="503">
        <v>73175723</v>
      </c>
      <c r="I14" s="503">
        <v>7893</v>
      </c>
      <c r="J14" s="505">
        <v>59544</v>
      </c>
    </row>
    <row r="15" spans="1:10" ht="12" customHeight="1">
      <c r="A15" s="492"/>
      <c r="B15" s="494"/>
      <c r="C15" s="496"/>
      <c r="D15" s="496"/>
      <c r="E15" s="496"/>
      <c r="F15" s="498"/>
      <c r="G15" s="496"/>
      <c r="H15" s="496"/>
      <c r="I15" s="496"/>
      <c r="J15" s="500"/>
    </row>
    <row r="16" spans="1:10" ht="14.25" hidden="1">
      <c r="A16" s="382"/>
      <c r="B16" s="12"/>
      <c r="C16" s="13"/>
      <c r="D16" s="13"/>
      <c r="E16" s="13"/>
      <c r="F16" s="14"/>
      <c r="G16" s="15"/>
      <c r="H16" s="15"/>
      <c r="I16" s="13"/>
      <c r="J16" s="16"/>
    </row>
    <row r="17" spans="1:10" ht="14.25" hidden="1">
      <c r="A17" s="382"/>
      <c r="B17" s="12"/>
      <c r="C17" s="13"/>
      <c r="D17" s="13"/>
      <c r="E17" s="13"/>
      <c r="F17" s="14"/>
      <c r="G17" s="15"/>
      <c r="H17" s="15"/>
      <c r="I17" s="13"/>
      <c r="J17" s="16"/>
    </row>
    <row r="18" spans="1:10" ht="14.25" hidden="1">
      <c r="A18" s="382"/>
      <c r="B18" s="12"/>
      <c r="C18" s="13"/>
      <c r="D18" s="13"/>
      <c r="E18" s="13"/>
      <c r="F18" s="14"/>
      <c r="G18" s="15"/>
      <c r="H18" s="15"/>
      <c r="I18" s="13"/>
      <c r="J18" s="16"/>
    </row>
    <row r="19" spans="1:10" ht="12.75">
      <c r="A19" s="506" t="s">
        <v>78</v>
      </c>
      <c r="B19" s="502">
        <v>1588</v>
      </c>
      <c r="C19" s="503">
        <v>0</v>
      </c>
      <c r="D19" s="503">
        <v>0</v>
      </c>
      <c r="E19" s="503">
        <v>0</v>
      </c>
      <c r="F19" s="504">
        <v>0</v>
      </c>
      <c r="G19" s="503">
        <v>118141557</v>
      </c>
      <c r="H19" s="503">
        <v>40834589</v>
      </c>
      <c r="I19" s="503">
        <v>0</v>
      </c>
      <c r="J19" s="505">
        <v>0</v>
      </c>
    </row>
    <row r="20" spans="1:10" ht="12.75">
      <c r="A20" s="507"/>
      <c r="B20" s="494"/>
      <c r="C20" s="496"/>
      <c r="D20" s="496"/>
      <c r="E20" s="496"/>
      <c r="F20" s="498"/>
      <c r="G20" s="496"/>
      <c r="H20" s="496"/>
      <c r="I20" s="496"/>
      <c r="J20" s="500"/>
    </row>
    <row r="21" spans="1:10" ht="12.75">
      <c r="A21" s="506" t="s">
        <v>254</v>
      </c>
      <c r="B21" s="502">
        <v>13707</v>
      </c>
      <c r="C21" s="503">
        <v>35</v>
      </c>
      <c r="D21" s="503">
        <v>58</v>
      </c>
      <c r="E21" s="503">
        <v>93</v>
      </c>
      <c r="F21" s="504">
        <v>0.0068</v>
      </c>
      <c r="G21" s="503">
        <v>2434946395</v>
      </c>
      <c r="H21" s="503">
        <v>123061503</v>
      </c>
      <c r="I21" s="503">
        <v>44886</v>
      </c>
      <c r="J21" s="505">
        <v>54716</v>
      </c>
    </row>
    <row r="22" spans="1:10" ht="13.5" thickBot="1">
      <c r="A22" s="508"/>
      <c r="B22" s="509"/>
      <c r="C22" s="510"/>
      <c r="D22" s="510"/>
      <c r="E22" s="510"/>
      <c r="F22" s="511"/>
      <c r="G22" s="510"/>
      <c r="H22" s="510"/>
      <c r="I22" s="510"/>
      <c r="J22" s="518"/>
    </row>
    <row r="23" spans="1:10" ht="13.5" thickTop="1">
      <c r="A23" s="514" t="s">
        <v>79</v>
      </c>
      <c r="B23" s="493">
        <v>78301</v>
      </c>
      <c r="C23" s="495">
        <v>211</v>
      </c>
      <c r="D23" s="495">
        <v>322</v>
      </c>
      <c r="E23" s="495">
        <v>533</v>
      </c>
      <c r="F23" s="497">
        <v>0.0068</v>
      </c>
      <c r="G23" s="495">
        <v>7529398295</v>
      </c>
      <c r="H23" s="495">
        <v>453430315</v>
      </c>
      <c r="I23" s="495">
        <v>175826</v>
      </c>
      <c r="J23" s="499">
        <v>279047</v>
      </c>
    </row>
    <row r="24" spans="1:10" ht="13.5" thickBot="1">
      <c r="A24" s="515"/>
      <c r="B24" s="516"/>
      <c r="C24" s="512"/>
      <c r="D24" s="512"/>
      <c r="E24" s="512"/>
      <c r="F24" s="513"/>
      <c r="G24" s="512"/>
      <c r="H24" s="512"/>
      <c r="I24" s="512"/>
      <c r="J24" s="517"/>
    </row>
    <row r="25" spans="1:10" ht="14.25">
      <c r="A25" s="22"/>
      <c r="B25" s="380"/>
      <c r="C25" s="380"/>
      <c r="D25" s="380"/>
      <c r="E25" s="380"/>
      <c r="F25" s="381"/>
      <c r="G25" s="380"/>
      <c r="H25" s="380"/>
      <c r="I25" s="380"/>
      <c r="J25" s="380"/>
    </row>
    <row r="26" spans="1:10" ht="14.25">
      <c r="A26" s="22"/>
      <c r="B26" s="380"/>
      <c r="C26" s="380"/>
      <c r="D26" s="380"/>
      <c r="E26" s="380"/>
      <c r="F26" s="381"/>
      <c r="G26" s="380"/>
      <c r="H26" s="380"/>
      <c r="I26" s="380"/>
      <c r="J26" s="380"/>
    </row>
    <row r="27" spans="1:10" ht="14.25">
      <c r="A27" s="22"/>
      <c r="B27" s="380"/>
      <c r="C27" s="380"/>
      <c r="D27" s="380"/>
      <c r="E27" s="380"/>
      <c r="F27" s="381"/>
      <c r="G27" s="380"/>
      <c r="H27" s="380"/>
      <c r="I27" s="380"/>
      <c r="J27" s="380"/>
    </row>
    <row r="29" spans="1:4" ht="15.75">
      <c r="A29" s="459" t="s">
        <v>110</v>
      </c>
      <c r="B29" s="459"/>
      <c r="C29" s="459"/>
      <c r="D29" s="459"/>
    </row>
    <row r="30" ht="13.5" thickBot="1"/>
    <row r="31" spans="1:4" ht="16.5" thickBot="1">
      <c r="A31" s="383" t="s">
        <v>0</v>
      </c>
      <c r="B31" s="384" t="s">
        <v>111</v>
      </c>
      <c r="C31" s="385" t="s">
        <v>65</v>
      </c>
      <c r="D31" s="385" t="s">
        <v>10</v>
      </c>
    </row>
    <row r="32" spans="1:4" ht="27" thickBot="1" thickTop="1">
      <c r="A32" s="393" t="s">
        <v>250</v>
      </c>
      <c r="B32" s="386">
        <v>141</v>
      </c>
      <c r="C32" s="387">
        <v>20</v>
      </c>
      <c r="D32" s="388">
        <f>SUM(B32:C32)</f>
        <v>161</v>
      </c>
    </row>
    <row r="33" spans="1:4" ht="16.5" thickBot="1">
      <c r="A33" s="394" t="s">
        <v>112</v>
      </c>
      <c r="B33" s="389">
        <v>136</v>
      </c>
      <c r="C33" s="390">
        <v>267</v>
      </c>
      <c r="D33" s="390">
        <f>SUM(B33:C33)</f>
        <v>403</v>
      </c>
    </row>
    <row r="34" spans="1:4" ht="25.5">
      <c r="A34" s="393" t="s">
        <v>251</v>
      </c>
      <c r="B34" s="469">
        <v>0</v>
      </c>
      <c r="C34" s="471">
        <v>0</v>
      </c>
      <c r="D34" s="471">
        <v>0</v>
      </c>
    </row>
    <row r="35" spans="1:4" ht="27" customHeight="1" thickBot="1">
      <c r="A35" s="393" t="s">
        <v>252</v>
      </c>
      <c r="B35" s="470"/>
      <c r="C35" s="472"/>
      <c r="D35" s="472"/>
    </row>
    <row r="36" spans="1:4" ht="16.5" thickBot="1">
      <c r="A36" s="394" t="s">
        <v>113</v>
      </c>
      <c r="B36" s="386">
        <v>22</v>
      </c>
      <c r="C36" s="387">
        <v>25</v>
      </c>
      <c r="D36" s="391">
        <f>SUM(B36:C36)</f>
        <v>47</v>
      </c>
    </row>
    <row r="37" spans="1:4" ht="16.5" thickBot="1">
      <c r="A37" s="394" t="s">
        <v>114</v>
      </c>
      <c r="B37" s="389">
        <v>12</v>
      </c>
      <c r="C37" s="390">
        <v>0</v>
      </c>
      <c r="D37" s="391">
        <f>SUM(B37:C37)</f>
        <v>12</v>
      </c>
    </row>
    <row r="38" spans="1:4" ht="16.5" thickBot="1">
      <c r="A38" s="394" t="s">
        <v>115</v>
      </c>
      <c r="B38" s="389">
        <v>10</v>
      </c>
      <c r="C38" s="390">
        <v>25</v>
      </c>
      <c r="D38" s="391">
        <f>SUM(B38:C38)</f>
        <v>35</v>
      </c>
    </row>
    <row r="39" spans="1:4" ht="16.5" thickBot="1">
      <c r="A39" s="395" t="s">
        <v>116</v>
      </c>
      <c r="B39" s="109">
        <v>0</v>
      </c>
      <c r="C39" s="392">
        <v>0</v>
      </c>
      <c r="D39" s="390">
        <f>SUM(B39:C39)</f>
        <v>0</v>
      </c>
    </row>
  </sheetData>
  <mergeCells count="68">
    <mergeCell ref="I23:I24"/>
    <mergeCell ref="J23:J24"/>
    <mergeCell ref="I21:I22"/>
    <mergeCell ref="J21:J22"/>
    <mergeCell ref="A23:A24"/>
    <mergeCell ref="B23:B24"/>
    <mergeCell ref="C23:C24"/>
    <mergeCell ref="D23:D24"/>
    <mergeCell ref="E23:E24"/>
    <mergeCell ref="F23:F24"/>
    <mergeCell ref="G23:G24"/>
    <mergeCell ref="H23:H24"/>
    <mergeCell ref="I19:I20"/>
    <mergeCell ref="J19:J20"/>
    <mergeCell ref="A21:A22"/>
    <mergeCell ref="B21:B22"/>
    <mergeCell ref="C21:C22"/>
    <mergeCell ref="D21:D22"/>
    <mergeCell ref="E21:E22"/>
    <mergeCell ref="F21:F22"/>
    <mergeCell ref="G21:G22"/>
    <mergeCell ref="H21:H22"/>
    <mergeCell ref="I14:I15"/>
    <mergeCell ref="J14:J15"/>
    <mergeCell ref="A19:A20"/>
    <mergeCell ref="B19:B20"/>
    <mergeCell ref="C19:C20"/>
    <mergeCell ref="D19:D20"/>
    <mergeCell ref="E19:E20"/>
    <mergeCell ref="F19:F20"/>
    <mergeCell ref="G19:G20"/>
    <mergeCell ref="H19:H20"/>
    <mergeCell ref="I12:I13"/>
    <mergeCell ref="J12:J13"/>
    <mergeCell ref="A14:A15"/>
    <mergeCell ref="B14:B15"/>
    <mergeCell ref="C14:C15"/>
    <mergeCell ref="D14:D15"/>
    <mergeCell ref="E14:E15"/>
    <mergeCell ref="F14:F15"/>
    <mergeCell ref="G14:G15"/>
    <mergeCell ref="H14:H15"/>
    <mergeCell ref="E12:E13"/>
    <mergeCell ref="F12:F13"/>
    <mergeCell ref="G12:G13"/>
    <mergeCell ref="H12:H13"/>
    <mergeCell ref="A12:A13"/>
    <mergeCell ref="B12:B13"/>
    <mergeCell ref="C12:C13"/>
    <mergeCell ref="D12:D13"/>
    <mergeCell ref="D9:D10"/>
    <mergeCell ref="E9:E10"/>
    <mergeCell ref="I9:I10"/>
    <mergeCell ref="J9:J10"/>
    <mergeCell ref="A2:J2"/>
    <mergeCell ref="A3:J3"/>
    <mergeCell ref="A6:A10"/>
    <mergeCell ref="B6:B10"/>
    <mergeCell ref="C6:E8"/>
    <mergeCell ref="F6:F10"/>
    <mergeCell ref="G6:G10"/>
    <mergeCell ref="H6:H10"/>
    <mergeCell ref="I6:J8"/>
    <mergeCell ref="C9:C10"/>
    <mergeCell ref="A29:D29"/>
    <mergeCell ref="B34:B35"/>
    <mergeCell ref="C34:C35"/>
    <mergeCell ref="D34:D35"/>
  </mergeCells>
  <printOptions/>
  <pageMargins left="0.7874015748031497" right="0.7874015748031497" top="0.5905511811023623" bottom="0.5905511811023623" header="0" footer="0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view="pageBreakPreview" zoomScaleSheetLayoutView="100" workbookViewId="0" topLeftCell="A1">
      <selection activeCell="M1" sqref="M1"/>
    </sheetView>
  </sheetViews>
  <sheetFormatPr defaultColWidth="9.140625" defaultRowHeight="12.75"/>
  <cols>
    <col min="1" max="1" width="25.7109375" style="278" customWidth="1"/>
    <col min="2" max="2" width="40.00390625" style="278" customWidth="1"/>
    <col min="3" max="11" width="10.7109375" style="278" customWidth="1"/>
    <col min="12" max="16384" width="9.140625" style="278" customWidth="1"/>
  </cols>
  <sheetData>
    <row r="1" ht="15.75">
      <c r="M1" s="397" t="s">
        <v>263</v>
      </c>
    </row>
    <row r="3" spans="1:9" ht="15.75">
      <c r="A3" s="396" t="s">
        <v>255</v>
      </c>
      <c r="B3" s="396"/>
      <c r="C3" s="396"/>
      <c r="D3" s="396"/>
      <c r="E3" s="396"/>
      <c r="F3" s="396"/>
      <c r="G3" s="396"/>
      <c r="H3" s="396"/>
      <c r="I3" s="396"/>
    </row>
    <row r="4" ht="13.5" thickBot="1"/>
    <row r="5" spans="1:11" ht="19.5" customHeight="1" thickBot="1">
      <c r="A5" s="277"/>
      <c r="B5" s="279" t="s">
        <v>174</v>
      </c>
      <c r="C5" s="280" t="s">
        <v>175</v>
      </c>
      <c r="D5" s="280" t="s">
        <v>176</v>
      </c>
      <c r="E5" s="280" t="s">
        <v>177</v>
      </c>
      <c r="F5" s="280" t="s">
        <v>178</v>
      </c>
      <c r="G5" s="280" t="s">
        <v>179</v>
      </c>
      <c r="H5" s="280" t="s">
        <v>180</v>
      </c>
      <c r="I5" s="280" t="s">
        <v>181</v>
      </c>
      <c r="J5" s="281" t="s">
        <v>182</v>
      </c>
      <c r="K5" s="527" t="s">
        <v>265</v>
      </c>
    </row>
    <row r="6" spans="3:11" ht="19.5" customHeight="1" thickBot="1">
      <c r="C6" s="521" t="s">
        <v>171</v>
      </c>
      <c r="D6" s="522"/>
      <c r="E6" s="522"/>
      <c r="F6" s="522"/>
      <c r="G6" s="522"/>
      <c r="H6" s="522"/>
      <c r="I6" s="522"/>
      <c r="J6" s="523"/>
      <c r="K6" s="528"/>
    </row>
    <row r="7" spans="1:11" ht="19.5" customHeight="1" thickBot="1">
      <c r="A7" s="282" t="s">
        <v>183</v>
      </c>
      <c r="B7" s="283"/>
      <c r="C7" s="284">
        <f>SUM('[3]RČ2006A'!$E$5)</f>
        <v>2</v>
      </c>
      <c r="D7" s="284">
        <f>SUM('[4]RČ2006A'!$G$5)</f>
        <v>2</v>
      </c>
      <c r="E7" s="284">
        <f>SUM('[5]RČ2005A'!$H$5)</f>
        <v>10</v>
      </c>
      <c r="F7" s="284">
        <f>SUM('[6]RČ2005A'!$F$5)</f>
        <v>1</v>
      </c>
      <c r="G7" s="284">
        <f>SUM('[7]RČ2005A'!$H$5)</f>
        <v>1</v>
      </c>
      <c r="H7" s="284">
        <f>SUM('[8]RČ2006A'!$I$5)</f>
        <v>2</v>
      </c>
      <c r="I7" s="284">
        <f>SUM('[9]RČ2006A'!$I$5)</f>
        <v>0</v>
      </c>
      <c r="J7" s="285">
        <f>SUM('[10]RČ2006A'!$J$5)</f>
        <v>4</v>
      </c>
      <c r="K7" s="286">
        <f aca="true" t="shared" si="0" ref="K7:K34">SUM(C7:J7)</f>
        <v>22</v>
      </c>
    </row>
    <row r="8" spans="1:11" ht="19.5" customHeight="1">
      <c r="A8" s="287" t="s">
        <v>184</v>
      </c>
      <c r="B8" s="288" t="s">
        <v>185</v>
      </c>
      <c r="C8" s="289">
        <f>SUM('[3]RČ2006A'!$E$6)</f>
        <v>1363</v>
      </c>
      <c r="D8" s="290">
        <f>SUM('[4]RČ2006A'!$G$6)</f>
        <v>1207</v>
      </c>
      <c r="E8" s="289">
        <f>SUM('[5]RČ2005A'!$H$6)</f>
        <v>1199</v>
      </c>
      <c r="F8" s="290">
        <f>SUM('[6]RČ2005A'!$F$6)</f>
        <v>754</v>
      </c>
      <c r="G8" s="289">
        <f>SUM('[7]RČ2005A'!$H$6)</f>
        <v>1386</v>
      </c>
      <c r="H8" s="290">
        <f>SUM('[8]RČ2006A'!$I$6)</f>
        <v>825</v>
      </c>
      <c r="I8" s="289">
        <f>SUM('[9]RČ2006A'!$I$6)</f>
        <v>1183</v>
      </c>
      <c r="J8" s="290">
        <f>SUM('[10]RČ2006A'!$J$6)</f>
        <v>1681</v>
      </c>
      <c r="K8" s="291">
        <f t="shared" si="0"/>
        <v>9598</v>
      </c>
    </row>
    <row r="9" spans="1:11" ht="19.5" customHeight="1">
      <c r="A9" s="292" t="s">
        <v>186</v>
      </c>
      <c r="B9" s="293" t="s">
        <v>187</v>
      </c>
      <c r="C9" s="294">
        <f>SUM('[3]RČ2006A'!$E$7)</f>
        <v>100</v>
      </c>
      <c r="D9" s="295">
        <f>SUM('[4]RČ2006A'!$G$7)</f>
        <v>48</v>
      </c>
      <c r="E9" s="296">
        <f>SUM('[5]RČ2005A'!$H$7)</f>
        <v>49</v>
      </c>
      <c r="F9" s="295">
        <f>SUM('[6]RČ2005A'!$F$7)</f>
        <v>51</v>
      </c>
      <c r="G9" s="296">
        <f>SUM('[7]RČ2005A'!$H$7)</f>
        <v>107</v>
      </c>
      <c r="H9" s="295">
        <f>SUM('[8]RČ2006A'!$I$7)</f>
        <v>42</v>
      </c>
      <c r="I9" s="296">
        <f>SUM('[9]RČ2006A'!$I$7)</f>
        <v>38</v>
      </c>
      <c r="J9" s="295">
        <f>SUM('[10]RČ2006A'!$J$7)</f>
        <v>68</v>
      </c>
      <c r="K9" s="297">
        <f t="shared" si="0"/>
        <v>503</v>
      </c>
    </row>
    <row r="10" spans="1:11" ht="19.5" customHeight="1">
      <c r="A10" s="292" t="s">
        <v>188</v>
      </c>
      <c r="B10" s="298"/>
      <c r="C10" s="294">
        <f>SUM('[3]RČ2006A'!$E$8)</f>
        <v>620</v>
      </c>
      <c r="D10" s="295">
        <f>SUM('[4]RČ2006A'!$G$8)</f>
        <v>416</v>
      </c>
      <c r="E10" s="296">
        <f>SUM('[5]RČ2005A'!$H$8)</f>
        <v>261</v>
      </c>
      <c r="F10" s="295">
        <f>SUM('[6]RČ2005A'!$F$8)</f>
        <v>210</v>
      </c>
      <c r="G10" s="296">
        <f>SUM('[7]RČ2005A'!$H$8)</f>
        <v>249</v>
      </c>
      <c r="H10" s="295">
        <f>SUM('[8]RČ2006A'!$I$8)</f>
        <v>844</v>
      </c>
      <c r="I10" s="296">
        <f>SUM('[9]RČ2006A'!$I$8)</f>
        <v>342</v>
      </c>
      <c r="J10" s="295">
        <f>SUM('[10]RČ2006A'!$J$8)</f>
        <v>508</v>
      </c>
      <c r="K10" s="297">
        <f t="shared" si="0"/>
        <v>3450</v>
      </c>
    </row>
    <row r="11" spans="1:11" ht="19.5" customHeight="1">
      <c r="A11" s="292" t="s">
        <v>189</v>
      </c>
      <c r="B11" s="298"/>
      <c r="C11" s="294">
        <f>SUM('[3]RČ2006A'!$E$9)</f>
        <v>0</v>
      </c>
      <c r="D11" s="295">
        <f>SUM('[4]RČ2006A'!$G$9)</f>
        <v>0</v>
      </c>
      <c r="E11" s="296">
        <f>SUM('[5]RČ2005A'!$H$9)</f>
        <v>0</v>
      </c>
      <c r="F11" s="295">
        <f>SUM('[6]RČ2005A'!$F$9)</f>
        <v>0</v>
      </c>
      <c r="G11" s="296">
        <f>SUM('[7]RČ2005A'!$H$9)</f>
        <v>6</v>
      </c>
      <c r="H11" s="295">
        <f>SUM('[8]RČ2006A'!$I$9)</f>
        <v>0</v>
      </c>
      <c r="I11" s="296">
        <f>SUM('[9]RČ2006A'!$I$9)</f>
        <v>1</v>
      </c>
      <c r="J11" s="295">
        <f>SUM('[10]RČ2006A'!$J$9)</f>
        <v>0</v>
      </c>
      <c r="K11" s="297">
        <f t="shared" si="0"/>
        <v>7</v>
      </c>
    </row>
    <row r="12" spans="1:11" ht="19.5" customHeight="1">
      <c r="A12" s="524" t="s">
        <v>190</v>
      </c>
      <c r="B12" s="293" t="s">
        <v>191</v>
      </c>
      <c r="C12" s="294">
        <f>SUM('[3]RČ2006A'!$E$10)</f>
        <v>33</v>
      </c>
      <c r="D12" s="295">
        <f>SUM('[4]RČ2006A'!$G$10)</f>
        <v>238</v>
      </c>
      <c r="E12" s="296">
        <f>SUM('[5]RČ2005A'!$H$10)</f>
        <v>240</v>
      </c>
      <c r="F12" s="295">
        <f>SUM('[6]RČ2005A'!$F$10)</f>
        <v>71</v>
      </c>
      <c r="G12" s="296">
        <f>SUM('[7]RČ2005A'!$H$10)</f>
        <v>164</v>
      </c>
      <c r="H12" s="295">
        <f>SUM('[8]RČ2006A'!$I$10)</f>
        <v>143</v>
      </c>
      <c r="I12" s="296">
        <f>SUM('[9]RČ2006A'!$I$10)</f>
        <v>71</v>
      </c>
      <c r="J12" s="295">
        <f>SUM('[10]RČ2006A'!$J$10)</f>
        <v>190</v>
      </c>
      <c r="K12" s="297">
        <f t="shared" si="0"/>
        <v>1150</v>
      </c>
    </row>
    <row r="13" spans="1:11" ht="19.5" customHeight="1">
      <c r="A13" s="525"/>
      <c r="B13" s="293" t="s">
        <v>192</v>
      </c>
      <c r="C13" s="294">
        <f>SUM('[3]RČ2006A'!$E$11)</f>
        <v>524</v>
      </c>
      <c r="D13" s="295">
        <f>SUM('[4]RČ2006A'!$G$11)</f>
        <v>439</v>
      </c>
      <c r="E13" s="296">
        <f>SUM('[5]RČ2005A'!$H$11)</f>
        <v>580</v>
      </c>
      <c r="F13" s="295">
        <f>SUM('[6]RČ2005A'!$F$11)</f>
        <v>635</v>
      </c>
      <c r="G13" s="296">
        <f>SUM('[7]RČ2005A'!$H$11)</f>
        <v>652</v>
      </c>
      <c r="H13" s="295">
        <f>SUM('[8]RČ2006A'!$I$11)</f>
        <v>476</v>
      </c>
      <c r="I13" s="296">
        <f>SUM('[9]RČ2006A'!$I$11)</f>
        <v>639</v>
      </c>
      <c r="J13" s="295">
        <f>SUM('[10]RČ2006A'!$J$11)</f>
        <v>634</v>
      </c>
      <c r="K13" s="297">
        <f t="shared" si="0"/>
        <v>4579</v>
      </c>
    </row>
    <row r="14" spans="1:11" ht="19.5" customHeight="1">
      <c r="A14" s="525"/>
      <c r="B14" s="293" t="s">
        <v>193</v>
      </c>
      <c r="C14" s="294">
        <f>SUM('[3]RČ2006A'!$E$12)</f>
        <v>0</v>
      </c>
      <c r="D14" s="295">
        <f>SUM('[4]RČ2006A'!$G$12)</f>
        <v>0</v>
      </c>
      <c r="E14" s="296">
        <f>SUM('[5]RČ2005A'!$H$12)</f>
        <v>1</v>
      </c>
      <c r="F14" s="295">
        <f>SUM('[6]RČ2005A'!$F$12)</f>
        <v>0</v>
      </c>
      <c r="G14" s="296">
        <f>SUM('[7]RČ2005A'!$H$12)</f>
        <v>0</v>
      </c>
      <c r="H14" s="295">
        <f>SUM('[8]RČ2006A'!$I$12)</f>
        <v>0</v>
      </c>
      <c r="I14" s="296">
        <f>SUM('[9]RČ2006A'!$I$12)</f>
        <v>3</v>
      </c>
      <c r="J14" s="295">
        <f>SUM('[10]RČ2006A'!$J$12)</f>
        <v>3</v>
      </c>
      <c r="K14" s="297">
        <f t="shared" si="0"/>
        <v>7</v>
      </c>
    </row>
    <row r="15" spans="1:11" ht="19.5" customHeight="1">
      <c r="A15" s="525"/>
      <c r="B15" s="293" t="s">
        <v>194</v>
      </c>
      <c r="C15" s="294">
        <f>SUM('[3]RČ2006A'!$E$13)</f>
        <v>0</v>
      </c>
      <c r="D15" s="295">
        <f>SUM('[4]RČ2006A'!$G$13)</f>
        <v>0</v>
      </c>
      <c r="E15" s="296">
        <f>SUM('[5]RČ2005A'!$H$13)</f>
        <v>0</v>
      </c>
      <c r="F15" s="295">
        <f>SUM('[6]RČ2005A'!$F$13)</f>
        <v>0</v>
      </c>
      <c r="G15" s="296">
        <f>SUM('[7]RČ2005A'!$H$13)</f>
        <v>0</v>
      </c>
      <c r="H15" s="295">
        <f>SUM('[8]RČ2006A'!$I$13)</f>
        <v>0</v>
      </c>
      <c r="I15" s="296">
        <f>SUM('[9]RČ2006A'!$I$13)</f>
        <v>0</v>
      </c>
      <c r="J15" s="295">
        <f>SUM('[10]RČ2006A'!$J$13)</f>
        <v>0</v>
      </c>
      <c r="K15" s="297">
        <f t="shared" si="0"/>
        <v>0</v>
      </c>
    </row>
    <row r="16" spans="1:11" ht="19.5" customHeight="1">
      <c r="A16" s="526"/>
      <c r="B16" s="293" t="s">
        <v>195</v>
      </c>
      <c r="C16" s="294">
        <f>SUM('[3]RČ2006A'!$E$14)</f>
        <v>4</v>
      </c>
      <c r="D16" s="295">
        <f>SUM('[4]RČ2006A'!$G$14)</f>
        <v>1</v>
      </c>
      <c r="E16" s="296">
        <f>SUM('[5]RČ2005A'!$H$14)</f>
        <v>1</v>
      </c>
      <c r="F16" s="295">
        <f>SUM('[6]RČ2005A'!$F$14)</f>
        <v>1</v>
      </c>
      <c r="G16" s="296">
        <f>SUM('[7]RČ2005A'!$H$14)</f>
        <v>3</v>
      </c>
      <c r="H16" s="295">
        <f>SUM('[8]RČ2006A'!$I$14)</f>
        <v>1</v>
      </c>
      <c r="I16" s="296">
        <f>SUM('[9]RČ2006A'!$I$14)</f>
        <v>6</v>
      </c>
      <c r="J16" s="295">
        <f>SUM('[10]RČ2006A'!$J$14)</f>
        <v>4</v>
      </c>
      <c r="K16" s="297">
        <f t="shared" si="0"/>
        <v>21</v>
      </c>
    </row>
    <row r="17" spans="1:11" ht="19.5" customHeight="1">
      <c r="A17" s="292" t="s">
        <v>196</v>
      </c>
      <c r="B17" s="298"/>
      <c r="C17" s="294">
        <f>SUM('[3]RČ2006A'!$E$15)</f>
        <v>0</v>
      </c>
      <c r="D17" s="295">
        <f>SUM('[4]RČ2006A'!$G$15)</f>
        <v>442</v>
      </c>
      <c r="E17" s="296">
        <f>SUM('[5]RČ2005A'!$H$15)</f>
        <v>175</v>
      </c>
      <c r="F17" s="295">
        <f>SUM('[6]RČ2005A'!$F$15)</f>
        <v>58</v>
      </c>
      <c r="G17" s="296">
        <f>SUM('[7]RČ2005A'!$H$15)</f>
        <v>157</v>
      </c>
      <c r="H17" s="295">
        <f>SUM('[8]RČ2006A'!$I$15)</f>
        <v>15</v>
      </c>
      <c r="I17" s="296">
        <f>SUM('[9]RČ2006A'!$I$15)</f>
        <v>3</v>
      </c>
      <c r="J17" s="295">
        <f>SUM('[10]RČ2006A'!$J$15)</f>
        <v>114</v>
      </c>
      <c r="K17" s="297">
        <f t="shared" si="0"/>
        <v>964</v>
      </c>
    </row>
    <row r="18" spans="1:11" ht="19.5" customHeight="1">
      <c r="A18" s="292" t="s">
        <v>197</v>
      </c>
      <c r="B18" s="298"/>
      <c r="C18" s="294">
        <f>SUM('[3]RČ2006A'!$E$16)</f>
        <v>1</v>
      </c>
      <c r="D18" s="295">
        <f>SUM('[4]RČ2006A'!$G$16)</f>
        <v>4</v>
      </c>
      <c r="E18" s="296">
        <f>SUM('[5]RČ2005A'!$H$16)</f>
        <v>2</v>
      </c>
      <c r="F18" s="295">
        <f>SUM('[6]RČ2005A'!$F$16)</f>
        <v>1</v>
      </c>
      <c r="G18" s="296">
        <f>SUM('[7]RČ2005A'!$H$16)</f>
        <v>7</v>
      </c>
      <c r="H18" s="295">
        <f>SUM('[8]RČ2006A'!$I$16)</f>
        <v>1</v>
      </c>
      <c r="I18" s="296">
        <f>SUM('[9]RČ2006A'!$I$16)</f>
        <v>0</v>
      </c>
      <c r="J18" s="295">
        <f>SUM('[10]RČ2006A'!$J$16)</f>
        <v>1</v>
      </c>
      <c r="K18" s="297">
        <f t="shared" si="0"/>
        <v>17</v>
      </c>
    </row>
    <row r="19" spans="1:11" ht="19.5" customHeight="1">
      <c r="A19" s="292" t="s">
        <v>198</v>
      </c>
      <c r="B19" s="298"/>
      <c r="C19" s="294">
        <f>SUM('[3]RČ2006A'!$E$17)</f>
        <v>44</v>
      </c>
      <c r="D19" s="295">
        <f>SUM('[4]RČ2006A'!$G$17)</f>
        <v>67</v>
      </c>
      <c r="E19" s="296">
        <f>SUM('[5]RČ2005A'!$H$17)</f>
        <v>25</v>
      </c>
      <c r="F19" s="295">
        <f>SUM('[6]RČ2005A'!$F$17)</f>
        <v>72</v>
      </c>
      <c r="G19" s="296">
        <f>SUM('[7]RČ2005A'!$H$17)</f>
        <v>59</v>
      </c>
      <c r="H19" s="295">
        <f>SUM('[8]RČ2006A'!$I$17)</f>
        <v>36</v>
      </c>
      <c r="I19" s="296">
        <f>SUM('[9]RČ2006A'!$I$17)</f>
        <v>52</v>
      </c>
      <c r="J19" s="295">
        <f>SUM('[10]RČ2006A'!$J$17)</f>
        <v>93</v>
      </c>
      <c r="K19" s="297">
        <f t="shared" si="0"/>
        <v>448</v>
      </c>
    </row>
    <row r="20" spans="1:11" ht="19.5" customHeight="1">
      <c r="A20" s="299" t="s">
        <v>199</v>
      </c>
      <c r="B20" s="300"/>
      <c r="C20" s="294">
        <f>SUM('[3]RČ2006A'!$E$18)</f>
        <v>0</v>
      </c>
      <c r="D20" s="295">
        <f>SUM('[4]RČ2006A'!$G$18)</f>
        <v>10</v>
      </c>
      <c r="E20" s="296">
        <f>SUM('[5]RČ2005A'!$H$18)</f>
        <v>0</v>
      </c>
      <c r="F20" s="295">
        <f>SUM('[6]RČ2005A'!$F$18)</f>
        <v>0</v>
      </c>
      <c r="G20" s="296">
        <f>SUM('[7]RČ2005A'!$H$18)</f>
        <v>7</v>
      </c>
      <c r="H20" s="295">
        <f>SUM('[8]RČ2006A'!$I$18)</f>
        <v>0</v>
      </c>
      <c r="I20" s="296">
        <f>SUM('[9]RČ2006A'!$I$18)</f>
        <v>1</v>
      </c>
      <c r="J20" s="295">
        <f>SUM('[10]RČ2006A'!$J$18)</f>
        <v>3</v>
      </c>
      <c r="K20" s="297">
        <f t="shared" si="0"/>
        <v>21</v>
      </c>
    </row>
    <row r="21" spans="1:11" ht="19.5" customHeight="1">
      <c r="A21" s="292" t="s">
        <v>200</v>
      </c>
      <c r="B21" s="298"/>
      <c r="C21" s="294">
        <f>SUM('[3]RČ2006A'!$E$19)</f>
        <v>22</v>
      </c>
      <c r="D21" s="295">
        <f>SUM('[4]RČ2006A'!$G$19)</f>
        <v>46</v>
      </c>
      <c r="E21" s="296">
        <f>SUM('[5]RČ2005A'!$H$19)</f>
        <v>12</v>
      </c>
      <c r="F21" s="295">
        <f>SUM('[6]RČ2005A'!$F$19)</f>
        <v>53</v>
      </c>
      <c r="G21" s="296">
        <f>SUM('[7]RČ2005A'!$H$19)</f>
        <v>60</v>
      </c>
      <c r="H21" s="295">
        <f>SUM('[8]RČ2006A'!$I$19)</f>
        <v>27</v>
      </c>
      <c r="I21" s="296">
        <f>SUM('[9]RČ2006A'!$I$19)</f>
        <v>49</v>
      </c>
      <c r="J21" s="295">
        <f>SUM('[10]RČ2006A'!$J$19)</f>
        <v>51</v>
      </c>
      <c r="K21" s="297">
        <f t="shared" si="0"/>
        <v>320</v>
      </c>
    </row>
    <row r="22" spans="1:11" ht="19.5" customHeight="1">
      <c r="A22" s="287" t="s">
        <v>201</v>
      </c>
      <c r="B22" s="301"/>
      <c r="C22" s="294">
        <f>SUM('[3]RČ2006A'!$E$20)</f>
        <v>26</v>
      </c>
      <c r="D22" s="295">
        <f>SUM('[4]RČ2006A'!$G$20)</f>
        <v>8</v>
      </c>
      <c r="E22" s="296">
        <f>SUM('[5]RČ2005A'!$H$20)</f>
        <v>10</v>
      </c>
      <c r="F22" s="295">
        <f>SUM('[6]RČ2005A'!$F$20)</f>
        <v>10</v>
      </c>
      <c r="G22" s="296">
        <f>SUM('[7]RČ2005A'!$H$20)</f>
        <v>3</v>
      </c>
      <c r="H22" s="295">
        <f>SUM('[8]RČ2006A'!$I$20)</f>
        <v>4</v>
      </c>
      <c r="I22" s="296">
        <f>SUM('[9]RČ2006A'!$I$20)</f>
        <v>7</v>
      </c>
      <c r="J22" s="295">
        <f>SUM('[10]RČ2006A'!$J$20)</f>
        <v>21</v>
      </c>
      <c r="K22" s="297">
        <f t="shared" si="0"/>
        <v>89</v>
      </c>
    </row>
    <row r="23" spans="1:11" ht="19.5" customHeight="1">
      <c r="A23" s="292" t="s">
        <v>202</v>
      </c>
      <c r="B23" s="298"/>
      <c r="C23" s="294">
        <f>SUM('[3]RČ2006A'!$E$21)</f>
        <v>6</v>
      </c>
      <c r="D23" s="295">
        <f>SUM('[4]RČ2006A'!$G$21)</f>
        <v>14</v>
      </c>
      <c r="E23" s="296">
        <f>SUM('[5]RČ2005A'!$H$21)</f>
        <v>5</v>
      </c>
      <c r="F23" s="295">
        <f>SUM('[6]RČ2005A'!$F$21)</f>
        <v>5</v>
      </c>
      <c r="G23" s="296">
        <f>SUM('[7]RČ2005A'!$H$21)</f>
        <v>2</v>
      </c>
      <c r="H23" s="295">
        <f>SUM('[8]RČ2006A'!$I$21)</f>
        <v>7</v>
      </c>
      <c r="I23" s="296">
        <f>SUM('[9]RČ2006A'!$I$21)</f>
        <v>4</v>
      </c>
      <c r="J23" s="295">
        <f>SUM('[10]RČ2006A'!$J$21)</f>
        <v>5</v>
      </c>
      <c r="K23" s="297">
        <f t="shared" si="0"/>
        <v>48</v>
      </c>
    </row>
    <row r="24" spans="1:11" ht="19.5" customHeight="1">
      <c r="A24" s="292" t="s">
        <v>203</v>
      </c>
      <c r="B24" s="298"/>
      <c r="C24" s="294">
        <f>SUM('[3]RČ2006A'!$E$22)</f>
        <v>5</v>
      </c>
      <c r="D24" s="295">
        <f>SUM('[4]RČ2006A'!$G$22)</f>
        <v>21</v>
      </c>
      <c r="E24" s="296">
        <f>SUM('[5]RČ2005A'!$H$22)</f>
        <v>23</v>
      </c>
      <c r="F24" s="295">
        <f>SUM('[6]RČ2005A'!$F$22)</f>
        <v>22</v>
      </c>
      <c r="G24" s="296">
        <f>SUM('[7]RČ2005A'!$H$22)</f>
        <v>8</v>
      </c>
      <c r="H24" s="295">
        <f>SUM('[8]RČ2006A'!$I$22)</f>
        <v>39</v>
      </c>
      <c r="I24" s="296">
        <f>SUM('[9]RČ2006A'!$I$22)</f>
        <v>13</v>
      </c>
      <c r="J24" s="295">
        <f>SUM('[10]RČ2006A'!$J$22)</f>
        <v>22</v>
      </c>
      <c r="K24" s="297">
        <f t="shared" si="0"/>
        <v>153</v>
      </c>
    </row>
    <row r="25" spans="1:11" ht="19.5" customHeight="1">
      <c r="A25" s="292" t="s">
        <v>204</v>
      </c>
      <c r="B25" s="298"/>
      <c r="C25" s="294">
        <f>SUM('[3]RČ2006A'!$E$23)</f>
        <v>28</v>
      </c>
      <c r="D25" s="295">
        <f>SUM('[4]RČ2006A'!$G$23)</f>
        <v>29</v>
      </c>
      <c r="E25" s="296">
        <f>SUM('[5]RČ2005A'!$H$23)</f>
        <v>11</v>
      </c>
      <c r="F25" s="295">
        <f>SUM('[6]RČ2005A'!$F$23)</f>
        <v>11</v>
      </c>
      <c r="G25" s="296">
        <f>SUM('[7]RČ2005A'!$H$23)</f>
        <v>15</v>
      </c>
      <c r="H25" s="295">
        <f>SUM('[8]RČ2006A'!$I$23)</f>
        <v>24</v>
      </c>
      <c r="I25" s="296">
        <f>SUM('[9]RČ2006A'!$I$23)</f>
        <v>15</v>
      </c>
      <c r="J25" s="295">
        <f>SUM('[10]RČ2006A'!$J$23)</f>
        <v>22</v>
      </c>
      <c r="K25" s="297">
        <f t="shared" si="0"/>
        <v>155</v>
      </c>
    </row>
    <row r="26" spans="1:11" ht="19.5" customHeight="1">
      <c r="A26" s="292" t="s">
        <v>205</v>
      </c>
      <c r="B26" s="293" t="s">
        <v>191</v>
      </c>
      <c r="C26" s="294">
        <f>SUM('[3]RČ2006A'!$E$24)</f>
        <v>21</v>
      </c>
      <c r="D26" s="295">
        <f>SUM('[4]RČ2006A'!$G$24)</f>
        <v>31</v>
      </c>
      <c r="E26" s="296">
        <f>SUM('[5]RČ2005A'!$H$24)</f>
        <v>17</v>
      </c>
      <c r="F26" s="295">
        <f>SUM('[6]RČ2005A'!$F$24)</f>
        <v>9</v>
      </c>
      <c r="G26" s="296">
        <f>SUM('[7]RČ2005A'!$H$24)</f>
        <v>25</v>
      </c>
      <c r="H26" s="295">
        <f>SUM('[8]RČ2006A'!$I$24)</f>
        <v>6</v>
      </c>
      <c r="I26" s="296">
        <f>SUM('[9]RČ2006A'!$I$24)</f>
        <v>13</v>
      </c>
      <c r="J26" s="295">
        <f>SUM('[10]RČ2006A'!$J$24)</f>
        <v>14</v>
      </c>
      <c r="K26" s="297">
        <f t="shared" si="0"/>
        <v>136</v>
      </c>
    </row>
    <row r="27" spans="1:11" ht="19.5" customHeight="1">
      <c r="A27" s="292" t="s">
        <v>206</v>
      </c>
      <c r="B27" s="293" t="s">
        <v>192</v>
      </c>
      <c r="C27" s="294">
        <f>SUM('[3]RČ2006A'!$E$25)</f>
        <v>0</v>
      </c>
      <c r="D27" s="295">
        <f>SUM('[4]RČ2006A'!$G$25)</f>
        <v>0</v>
      </c>
      <c r="E27" s="296">
        <f>SUM('[5]RČ2005A'!$H$25)</f>
        <v>0</v>
      </c>
      <c r="F27" s="295">
        <f>SUM('[6]RČ2005A'!$F$25)</f>
        <v>0</v>
      </c>
      <c r="G27" s="296">
        <f>SUM('[7]RČ2005A'!$H$25)</f>
        <v>0</v>
      </c>
      <c r="H27" s="295">
        <f>SUM('[8]RČ2006A'!$I$25)</f>
        <v>0</v>
      </c>
      <c r="I27" s="296">
        <f>SUM('[9]RČ2006A'!$I$25)</f>
        <v>0</v>
      </c>
      <c r="J27" s="295">
        <f>SUM('[10]RČ2006A'!$J$25)</f>
        <v>0</v>
      </c>
      <c r="K27" s="297">
        <f t="shared" si="0"/>
        <v>0</v>
      </c>
    </row>
    <row r="28" spans="1:11" ht="19.5" customHeight="1">
      <c r="A28" s="292" t="s">
        <v>19</v>
      </c>
      <c r="B28" s="293" t="s">
        <v>193</v>
      </c>
      <c r="C28" s="294">
        <f>SUM('[3]RČ2006A'!$E$26)</f>
        <v>28</v>
      </c>
      <c r="D28" s="295">
        <f>SUM('[4]RČ2006A'!$G$26)</f>
        <v>0</v>
      </c>
      <c r="E28" s="296">
        <f>SUM('[5]RČ2005A'!$H$26)</f>
        <v>1</v>
      </c>
      <c r="F28" s="295">
        <f>SUM('[6]RČ2005A'!$F$26)</f>
        <v>1</v>
      </c>
      <c r="G28" s="296">
        <f>SUM('[7]RČ2005A'!$H$26)</f>
        <v>27</v>
      </c>
      <c r="H28" s="295">
        <f>SUM('[8]RČ2006A'!$I$26)</f>
        <v>0</v>
      </c>
      <c r="I28" s="296">
        <f>SUM('[9]RČ2006A'!$I$26)</f>
        <v>0</v>
      </c>
      <c r="J28" s="295">
        <f>SUM('[10]RČ2006A'!$J$26)</f>
        <v>0</v>
      </c>
      <c r="K28" s="297">
        <f t="shared" si="0"/>
        <v>57</v>
      </c>
    </row>
    <row r="29" spans="1:11" ht="19.5" customHeight="1">
      <c r="A29" s="299" t="s">
        <v>207</v>
      </c>
      <c r="B29" s="293" t="s">
        <v>194</v>
      </c>
      <c r="C29" s="294">
        <f>SUM('[3]RČ2006A'!$E$27)</f>
        <v>2</v>
      </c>
      <c r="D29" s="295">
        <f>SUM('[4]RČ2006A'!$G$27)</f>
        <v>0</v>
      </c>
      <c r="E29" s="296">
        <f>SUM('[5]RČ2005A'!$H$27)</f>
        <v>1</v>
      </c>
      <c r="F29" s="295">
        <f>SUM('[6]RČ2005A'!$F$27)</f>
        <v>2</v>
      </c>
      <c r="G29" s="296">
        <f>SUM('[7]RČ2005A'!$H$27)</f>
        <v>6</v>
      </c>
      <c r="H29" s="295">
        <f>SUM('[8]RČ2006A'!$I$27)</f>
        <v>0</v>
      </c>
      <c r="I29" s="296">
        <f>SUM('[9]RČ2006A'!$I$27)</f>
        <v>18</v>
      </c>
      <c r="J29" s="295">
        <f>SUM('[10]RČ2006A'!$J$27)</f>
        <v>13</v>
      </c>
      <c r="K29" s="297">
        <f t="shared" si="0"/>
        <v>42</v>
      </c>
    </row>
    <row r="30" spans="1:11" ht="19.5" customHeight="1">
      <c r="A30" s="299" t="s">
        <v>208</v>
      </c>
      <c r="B30" s="298"/>
      <c r="C30" s="294">
        <f>SUM('[3]RČ2006A'!$E$28)</f>
        <v>0</v>
      </c>
      <c r="D30" s="295">
        <f>SUM('[4]RČ2006A'!$G$28)</f>
        <v>0</v>
      </c>
      <c r="E30" s="296">
        <f>SUM('[5]RČ2005A'!$H$28)</f>
        <v>0</v>
      </c>
      <c r="F30" s="295">
        <f>SUM('[6]RČ2005A'!$F$28)</f>
        <v>0</v>
      </c>
      <c r="G30" s="296">
        <f>SUM('[7]RČ2005A'!$H$28)</f>
        <v>0</v>
      </c>
      <c r="H30" s="295">
        <f>SUM('[8]RČ2006A'!$I$28)</f>
        <v>0</v>
      </c>
      <c r="I30" s="296">
        <f>SUM('[9]RČ2006A'!$I$28)</f>
        <v>0</v>
      </c>
      <c r="J30" s="295">
        <f>SUM('[10]RČ2006A'!$J$28)</f>
        <v>0</v>
      </c>
      <c r="K30" s="297">
        <f t="shared" si="0"/>
        <v>0</v>
      </c>
    </row>
    <row r="31" spans="1:11" ht="19.5" customHeight="1">
      <c r="A31" s="292" t="s">
        <v>209</v>
      </c>
      <c r="B31" s="298"/>
      <c r="C31" s="294">
        <f>SUM('[3]RČ2006A'!$E$29)</f>
        <v>14841</v>
      </c>
      <c r="D31" s="295">
        <f>SUM('[4]RČ2006A'!$G$29)</f>
        <v>14239</v>
      </c>
      <c r="E31" s="296">
        <f>SUM('[5]RČ2005A'!$H$29)</f>
        <v>16075</v>
      </c>
      <c r="F31" s="295">
        <f>SUM('[6]RČ2005A'!$F$29)</f>
        <v>11314</v>
      </c>
      <c r="G31" s="296">
        <f>SUM('[7]RČ2005A'!$H$29)</f>
        <v>14058</v>
      </c>
      <c r="H31" s="295">
        <f>SUM('[8]RČ2006A'!$I$29)</f>
        <v>12111</v>
      </c>
      <c r="I31" s="296">
        <f>SUM('[9]RČ2006A'!$I$29)</f>
        <v>15428</v>
      </c>
      <c r="J31" s="295">
        <f>SUM('[10]RČ2006A'!$J$29)</f>
        <v>18329</v>
      </c>
      <c r="K31" s="297">
        <f t="shared" si="0"/>
        <v>116395</v>
      </c>
    </row>
    <row r="32" spans="1:11" ht="19.5" customHeight="1">
      <c r="A32" s="292" t="s">
        <v>210</v>
      </c>
      <c r="B32" s="298"/>
      <c r="C32" s="294">
        <f>SUM('[3]RČ2006A'!$E$30)</f>
        <v>3657</v>
      </c>
      <c r="D32" s="295">
        <f>SUM('[4]RČ2006A'!$G$30)</f>
        <v>3027</v>
      </c>
      <c r="E32" s="296">
        <f>SUM('[5]RČ2005A'!$H$30)</f>
        <v>3473</v>
      </c>
      <c r="F32" s="295">
        <f>SUM('[6]RČ2005A'!$F$30)</f>
        <v>2886</v>
      </c>
      <c r="G32" s="296">
        <f>SUM('[7]RČ2005A'!$H$30)</f>
        <v>3800</v>
      </c>
      <c r="H32" s="295">
        <f>SUM('[8]RČ2006A'!$I$30)</f>
        <v>2389</v>
      </c>
      <c r="I32" s="296">
        <f>SUM('[9]RČ2006A'!$I$30)</f>
        <v>3314</v>
      </c>
      <c r="J32" s="295">
        <f>SUM('[10]RČ2006A'!$J$30)</f>
        <v>3954</v>
      </c>
      <c r="K32" s="297">
        <f t="shared" si="0"/>
        <v>26500</v>
      </c>
    </row>
    <row r="33" spans="1:11" ht="19.5" customHeight="1">
      <c r="A33" s="292" t="s">
        <v>211</v>
      </c>
      <c r="B33" s="298"/>
      <c r="C33" s="294">
        <f>SUM('[3]RČ2006A'!$E$31)</f>
        <v>2088</v>
      </c>
      <c r="D33" s="295">
        <f>SUM('[4]RČ2006A'!$G$31)</f>
        <v>852</v>
      </c>
      <c r="E33" s="296">
        <f>SUM('[5]RČ2005A'!$H$31)</f>
        <v>909</v>
      </c>
      <c r="F33" s="295">
        <f>SUM('[6]RČ2005A'!$F$31)</f>
        <v>627</v>
      </c>
      <c r="G33" s="296">
        <f>SUM('[7]RČ2005A'!$H$31)</f>
        <v>1052</v>
      </c>
      <c r="H33" s="295">
        <f>SUM('[8]RČ2006A'!$I$31)</f>
        <v>689</v>
      </c>
      <c r="I33" s="296">
        <f>SUM('[9]RČ2006A'!$I$31)</f>
        <v>927</v>
      </c>
      <c r="J33" s="295">
        <f>SUM('[10]RČ2006A'!$J$31)</f>
        <v>1106</v>
      </c>
      <c r="K33" s="297">
        <f t="shared" si="0"/>
        <v>8250</v>
      </c>
    </row>
    <row r="34" spans="1:11" ht="19.5" customHeight="1" thickBot="1">
      <c r="A34" s="302" t="s">
        <v>212</v>
      </c>
      <c r="B34" s="298"/>
      <c r="C34" s="294">
        <f>SUM('[3]RČ2006A'!$E$32)</f>
        <v>3</v>
      </c>
      <c r="D34" s="295">
        <f>SUM('[4]RČ2006A'!$G$32)</f>
        <v>3</v>
      </c>
      <c r="E34" s="296">
        <f>SUM('[5]RČ2005A'!$H$32)</f>
        <v>3</v>
      </c>
      <c r="F34" s="295">
        <f>SUM('[6]RČ2005A'!$F$32)</f>
        <v>58</v>
      </c>
      <c r="G34" s="296">
        <f>SUM('[7]RČ2005A'!$H$32)</f>
        <v>9</v>
      </c>
      <c r="H34" s="295">
        <f>SUM('[8]RČ2006A'!$I$32)</f>
        <v>5</v>
      </c>
      <c r="I34" s="296">
        <f>SUM('[9]RČ2006A'!$I$32)</f>
        <v>1</v>
      </c>
      <c r="J34" s="295">
        <f>SUM('[10]RČ2006A'!$J$32)</f>
        <v>20</v>
      </c>
      <c r="K34" s="303">
        <f t="shared" si="0"/>
        <v>102</v>
      </c>
    </row>
    <row r="35" spans="1:12" ht="19.5" customHeight="1" thickBot="1">
      <c r="A35" s="519" t="s">
        <v>213</v>
      </c>
      <c r="B35" s="520"/>
      <c r="C35" s="304">
        <f aca="true" t="shared" si="1" ref="C35:K35">SUM(C7:C34)</f>
        <v>23418</v>
      </c>
      <c r="D35" s="304">
        <f t="shared" si="1"/>
        <v>21144</v>
      </c>
      <c r="E35" s="304">
        <f t="shared" si="1"/>
        <v>23083</v>
      </c>
      <c r="F35" s="304">
        <f t="shared" si="1"/>
        <v>16852</v>
      </c>
      <c r="G35" s="304">
        <f t="shared" si="1"/>
        <v>21863</v>
      </c>
      <c r="H35" s="304">
        <f t="shared" si="1"/>
        <v>17686</v>
      </c>
      <c r="I35" s="304">
        <f t="shared" si="1"/>
        <v>22128</v>
      </c>
      <c r="J35" s="304">
        <f t="shared" si="1"/>
        <v>26860</v>
      </c>
      <c r="K35" s="304">
        <f t="shared" si="1"/>
        <v>173034</v>
      </c>
      <c r="L35" s="305"/>
    </row>
    <row r="36" spans="3:11" ht="19.5" customHeight="1" thickBot="1">
      <c r="C36" s="306"/>
      <c r="D36" s="307"/>
      <c r="E36" s="307"/>
      <c r="F36" s="307"/>
      <c r="G36" s="307"/>
      <c r="H36" s="307"/>
      <c r="I36" s="307"/>
      <c r="J36" s="307"/>
      <c r="K36" s="307"/>
    </row>
    <row r="37" spans="1:11" ht="19.5" customHeight="1" thickBot="1">
      <c r="A37" s="308" t="s">
        <v>214</v>
      </c>
      <c r="B37" s="309"/>
      <c r="C37" s="310">
        <f>SUM('[3]RČ2006A'!$E$35)</f>
        <v>42530</v>
      </c>
      <c r="D37" s="311">
        <f>SUM('[4]RČ2006A'!$G$35)</f>
        <v>66930</v>
      </c>
      <c r="E37" s="311">
        <f>SUM('[5]RČ2005A'!$H$35)</f>
        <v>18083</v>
      </c>
      <c r="F37" s="311">
        <f>SUM('[6]RČ2005A'!$F$35)</f>
        <v>12143</v>
      </c>
      <c r="G37" s="311">
        <f>SUM('[7]RČ2005A'!$H$35)</f>
        <v>52904</v>
      </c>
      <c r="H37" s="311">
        <f>SUM('[8]RČ2006A'!$I$35)</f>
        <v>26838</v>
      </c>
      <c r="I37" s="311">
        <f>SUM('[9]RČ2006A'!$I$35)</f>
        <v>52473</v>
      </c>
      <c r="J37" s="311">
        <f>SUM('[10]RČ2006A'!$J$35)</f>
        <v>52262</v>
      </c>
      <c r="K37" s="312">
        <f>SUM(C37:J37)</f>
        <v>324163</v>
      </c>
    </row>
  </sheetData>
  <mergeCells count="4">
    <mergeCell ref="A35:B35"/>
    <mergeCell ref="C6:J6"/>
    <mergeCell ref="A12:A16"/>
    <mergeCell ref="K5:K6"/>
  </mergeCells>
  <printOptions/>
  <pageMargins left="0.7874015748031497" right="0" top="0.1968503937007874" bottom="0.984251968503937" header="0" footer="0.5118110236220472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8"/>
  <sheetViews>
    <sheetView view="pageBreakPreview" zoomScaleSheetLayoutView="100" workbookViewId="0" topLeftCell="A1">
      <selection activeCell="D5" sqref="D5"/>
    </sheetView>
  </sheetViews>
  <sheetFormatPr defaultColWidth="9.140625" defaultRowHeight="12.75"/>
  <cols>
    <col min="1" max="1" width="20.00390625" style="0" customWidth="1"/>
    <col min="2" max="2" width="14.57421875" style="0" customWidth="1"/>
    <col min="3" max="3" width="15.140625" style="0" customWidth="1"/>
    <col min="4" max="4" width="18.28125" style="0" customWidth="1"/>
    <col min="5" max="5" width="19.7109375" style="0" customWidth="1"/>
  </cols>
  <sheetData>
    <row r="1" ht="8.25" customHeight="1"/>
    <row r="2" spans="5:6" s="402" customFormat="1" ht="17.25" customHeight="1">
      <c r="E2" s="378"/>
      <c r="F2" s="378" t="s">
        <v>331</v>
      </c>
    </row>
    <row r="3" ht="22.5" customHeight="1">
      <c r="A3" s="313" t="s">
        <v>262</v>
      </c>
    </row>
    <row r="4" ht="15.75" customHeight="1" thickBot="1"/>
    <row r="5" spans="1:5" ht="99.75" customHeight="1" thickBot="1">
      <c r="A5" s="314" t="s">
        <v>316</v>
      </c>
      <c r="B5" s="314" t="s">
        <v>328</v>
      </c>
      <c r="C5" s="314" t="s">
        <v>329</v>
      </c>
      <c r="D5" s="314" t="s">
        <v>317</v>
      </c>
      <c r="E5" s="314" t="s">
        <v>330</v>
      </c>
    </row>
    <row r="6" spans="1:5" ht="16.5" customHeight="1">
      <c r="A6" s="315" t="s">
        <v>33</v>
      </c>
      <c r="B6" s="316">
        <v>196900</v>
      </c>
      <c r="C6" s="317">
        <v>988413062</v>
      </c>
      <c r="D6" s="318">
        <v>98</v>
      </c>
      <c r="E6" s="319">
        <v>58</v>
      </c>
    </row>
    <row r="7" spans="1:5" ht="16.5" customHeight="1">
      <c r="A7" s="320" t="s">
        <v>34</v>
      </c>
      <c r="B7" s="321">
        <v>29607</v>
      </c>
      <c r="C7" s="322">
        <v>123879628</v>
      </c>
      <c r="D7" s="323">
        <v>54</v>
      </c>
      <c r="E7" s="324">
        <v>9</v>
      </c>
    </row>
    <row r="8" spans="1:5" ht="16.5" customHeight="1">
      <c r="A8" s="320" t="s">
        <v>61</v>
      </c>
      <c r="B8" s="321">
        <v>54423</v>
      </c>
      <c r="C8" s="322">
        <v>232240419</v>
      </c>
      <c r="D8" s="323">
        <v>50</v>
      </c>
      <c r="E8" s="324">
        <v>27</v>
      </c>
    </row>
    <row r="9" spans="1:5" ht="16.5" customHeight="1">
      <c r="A9" s="320" t="s">
        <v>37</v>
      </c>
      <c r="B9" s="321">
        <v>26536</v>
      </c>
      <c r="C9" s="322">
        <v>98400757</v>
      </c>
      <c r="D9" s="321">
        <v>1658</v>
      </c>
      <c r="E9" s="324">
        <v>10</v>
      </c>
    </row>
    <row r="10" spans="1:5" ht="16.5" customHeight="1">
      <c r="A10" s="320" t="s">
        <v>38</v>
      </c>
      <c r="B10" s="321">
        <v>28018</v>
      </c>
      <c r="C10" s="322">
        <v>104340180</v>
      </c>
      <c r="D10" s="323">
        <v>389</v>
      </c>
      <c r="E10" s="324">
        <v>11</v>
      </c>
    </row>
    <row r="11" spans="1:5" ht="16.5" customHeight="1">
      <c r="A11" s="320" t="s">
        <v>55</v>
      </c>
      <c r="B11" s="321">
        <v>30000</v>
      </c>
      <c r="C11" s="322">
        <v>118760140</v>
      </c>
      <c r="D11" s="323">
        <v>11</v>
      </c>
      <c r="E11" s="324">
        <v>13</v>
      </c>
    </row>
    <row r="12" spans="1:5" ht="16.5" customHeight="1">
      <c r="A12" s="320" t="s">
        <v>60</v>
      </c>
      <c r="B12" s="321">
        <v>52936</v>
      </c>
      <c r="C12" s="322">
        <v>215824536</v>
      </c>
      <c r="D12" s="323">
        <v>44</v>
      </c>
      <c r="E12" s="324">
        <v>20</v>
      </c>
    </row>
    <row r="13" spans="1:5" ht="16.5" customHeight="1">
      <c r="A13" s="325" t="s">
        <v>50</v>
      </c>
      <c r="B13" s="326">
        <v>40473</v>
      </c>
      <c r="C13" s="327">
        <v>147789730</v>
      </c>
      <c r="D13" s="328">
        <v>35</v>
      </c>
      <c r="E13" s="329">
        <v>18</v>
      </c>
    </row>
    <row r="14" spans="1:5" ht="16.5" customHeight="1">
      <c r="A14" s="320" t="s">
        <v>52</v>
      </c>
      <c r="B14" s="321">
        <v>36749</v>
      </c>
      <c r="C14" s="322">
        <v>148419559</v>
      </c>
      <c r="D14" s="323">
        <v>25</v>
      </c>
      <c r="E14" s="324">
        <v>13</v>
      </c>
    </row>
    <row r="15" spans="1:5" ht="16.5" customHeight="1">
      <c r="A15" s="320" t="s">
        <v>47</v>
      </c>
      <c r="B15" s="321">
        <v>48578</v>
      </c>
      <c r="C15" s="322">
        <v>192438264</v>
      </c>
      <c r="D15" s="323">
        <v>21</v>
      </c>
      <c r="E15" s="324">
        <v>22</v>
      </c>
    </row>
    <row r="16" spans="1:5" ht="16.5" customHeight="1">
      <c r="A16" s="320" t="s">
        <v>40</v>
      </c>
      <c r="B16" s="321">
        <v>19357</v>
      </c>
      <c r="C16" s="322">
        <v>70469712</v>
      </c>
      <c r="D16" s="321">
        <v>5284</v>
      </c>
      <c r="E16" s="324">
        <v>8</v>
      </c>
    </row>
    <row r="17" spans="1:5" ht="16.5" customHeight="1">
      <c r="A17" s="320" t="s">
        <v>43</v>
      </c>
      <c r="B17" s="321">
        <v>21531</v>
      </c>
      <c r="C17" s="322">
        <v>85419399</v>
      </c>
      <c r="D17" s="321">
        <v>1183</v>
      </c>
      <c r="E17" s="324">
        <v>8</v>
      </c>
    </row>
    <row r="18" spans="1:5" ht="16.5" customHeight="1">
      <c r="A18" s="320" t="s">
        <v>48</v>
      </c>
      <c r="B18" s="321">
        <v>22691</v>
      </c>
      <c r="C18" s="322">
        <v>81188048</v>
      </c>
      <c r="D18" s="321">
        <v>4753</v>
      </c>
      <c r="E18" s="324">
        <v>9</v>
      </c>
    </row>
    <row r="19" spans="1:5" ht="16.5" customHeight="1">
      <c r="A19" s="320" t="s">
        <v>58</v>
      </c>
      <c r="B19" s="321">
        <v>43855</v>
      </c>
      <c r="C19" s="322">
        <v>190510482</v>
      </c>
      <c r="D19" s="323">
        <v>33</v>
      </c>
      <c r="E19" s="324">
        <v>17</v>
      </c>
    </row>
    <row r="20" spans="1:5" ht="16.5" customHeight="1">
      <c r="A20" s="320" t="s">
        <v>64</v>
      </c>
      <c r="B20" s="321">
        <v>54977</v>
      </c>
      <c r="C20" s="322">
        <v>234330239</v>
      </c>
      <c r="D20" s="323">
        <v>18</v>
      </c>
      <c r="E20" s="324">
        <v>22</v>
      </c>
    </row>
    <row r="21" spans="1:5" ht="16.5" customHeight="1">
      <c r="A21" s="320" t="s">
        <v>35</v>
      </c>
      <c r="B21" s="321">
        <v>29022</v>
      </c>
      <c r="C21" s="322">
        <v>100785119</v>
      </c>
      <c r="D21" s="323">
        <v>1</v>
      </c>
      <c r="E21" s="324">
        <v>9</v>
      </c>
    </row>
    <row r="22" spans="1:5" ht="16.5" customHeight="1">
      <c r="A22" s="320" t="s">
        <v>36</v>
      </c>
      <c r="B22" s="321">
        <v>28048</v>
      </c>
      <c r="C22" s="322">
        <v>104542107</v>
      </c>
      <c r="D22" s="323">
        <v>27</v>
      </c>
      <c r="E22" s="324">
        <v>13</v>
      </c>
    </row>
    <row r="23" spans="1:5" ht="16.5" customHeight="1">
      <c r="A23" s="320" t="s">
        <v>90</v>
      </c>
      <c r="B23" s="321">
        <v>27657</v>
      </c>
      <c r="C23" s="322">
        <v>117860252</v>
      </c>
      <c r="D23" s="323">
        <v>21</v>
      </c>
      <c r="E23" s="324">
        <v>10.7</v>
      </c>
    </row>
    <row r="24" spans="1:5" ht="16.5" customHeight="1">
      <c r="A24" s="320" t="s">
        <v>45</v>
      </c>
      <c r="B24" s="321">
        <v>25205</v>
      </c>
      <c r="C24" s="322">
        <v>98554189</v>
      </c>
      <c r="D24" s="323">
        <v>10</v>
      </c>
      <c r="E24" s="324">
        <v>9</v>
      </c>
    </row>
    <row r="25" spans="1:5" ht="16.5" customHeight="1">
      <c r="A25" s="320" t="s">
        <v>31</v>
      </c>
      <c r="B25" s="321">
        <v>38557</v>
      </c>
      <c r="C25" s="322">
        <v>158003017</v>
      </c>
      <c r="D25" s="323">
        <v>10</v>
      </c>
      <c r="E25" s="324">
        <v>19</v>
      </c>
    </row>
    <row r="26" spans="1:5" ht="16.5" customHeight="1">
      <c r="A26" s="320" t="s">
        <v>44</v>
      </c>
      <c r="B26" s="321">
        <v>20329</v>
      </c>
      <c r="C26" s="322">
        <v>80692234</v>
      </c>
      <c r="D26" s="323">
        <v>72</v>
      </c>
      <c r="E26" s="324">
        <v>5</v>
      </c>
    </row>
    <row r="27" spans="1:5" ht="16.5" customHeight="1">
      <c r="A27" s="320" t="s">
        <v>53</v>
      </c>
      <c r="B27" s="321">
        <v>9533</v>
      </c>
      <c r="C27" s="322">
        <v>38745817</v>
      </c>
      <c r="D27" s="323">
        <v>102</v>
      </c>
      <c r="E27" s="324">
        <v>4</v>
      </c>
    </row>
    <row r="28" spans="1:5" ht="16.5" customHeight="1">
      <c r="A28" s="320" t="s">
        <v>156</v>
      </c>
      <c r="B28" s="321">
        <v>7124</v>
      </c>
      <c r="C28" s="322">
        <v>25221298</v>
      </c>
      <c r="D28" s="323">
        <v>572</v>
      </c>
      <c r="E28" s="324">
        <v>4</v>
      </c>
    </row>
    <row r="29" spans="1:5" ht="16.5" customHeight="1">
      <c r="A29" s="320" t="s">
        <v>62</v>
      </c>
      <c r="B29" s="321">
        <v>23193</v>
      </c>
      <c r="C29" s="322">
        <v>98489512</v>
      </c>
      <c r="D29" s="323">
        <v>8</v>
      </c>
      <c r="E29" s="324">
        <v>8</v>
      </c>
    </row>
    <row r="30" spans="1:5" ht="16.5" customHeight="1">
      <c r="A30" s="320" t="s">
        <v>63</v>
      </c>
      <c r="B30" s="321">
        <v>12251</v>
      </c>
      <c r="C30" s="322">
        <v>45615323</v>
      </c>
      <c r="D30" s="323">
        <v>9</v>
      </c>
      <c r="E30" s="324">
        <v>6</v>
      </c>
    </row>
    <row r="31" spans="1:5" ht="16.5" customHeight="1">
      <c r="A31" s="320" t="s">
        <v>51</v>
      </c>
      <c r="B31" s="321">
        <v>52153</v>
      </c>
      <c r="C31" s="322">
        <v>208730488</v>
      </c>
      <c r="D31" s="323">
        <v>30</v>
      </c>
      <c r="E31" s="324">
        <v>19</v>
      </c>
    </row>
    <row r="32" spans="1:5" ht="16.5" customHeight="1">
      <c r="A32" s="320" t="s">
        <v>32</v>
      </c>
      <c r="B32" s="321">
        <v>20949</v>
      </c>
      <c r="C32" s="322">
        <v>68146046.74</v>
      </c>
      <c r="D32" s="323">
        <v>82</v>
      </c>
      <c r="E32" s="324">
        <v>7</v>
      </c>
    </row>
    <row r="33" spans="1:5" ht="16.5" customHeight="1">
      <c r="A33" s="320" t="s">
        <v>39</v>
      </c>
      <c r="B33" s="321">
        <v>28131</v>
      </c>
      <c r="C33" s="322">
        <v>92867764</v>
      </c>
      <c r="D33" s="323">
        <v>5</v>
      </c>
      <c r="E33" s="324">
        <v>11</v>
      </c>
    </row>
    <row r="34" spans="1:5" ht="16.5" customHeight="1">
      <c r="A34" s="320" t="s">
        <v>49</v>
      </c>
      <c r="B34" s="321">
        <v>40800</v>
      </c>
      <c r="C34" s="322">
        <v>174997792</v>
      </c>
      <c r="D34" s="323">
        <v>31</v>
      </c>
      <c r="E34" s="324">
        <v>17</v>
      </c>
    </row>
    <row r="35" spans="1:5" ht="16.5" customHeight="1">
      <c r="A35" s="320" t="s">
        <v>57</v>
      </c>
      <c r="B35" s="321">
        <v>17638</v>
      </c>
      <c r="C35" s="322">
        <v>75362060</v>
      </c>
      <c r="D35" s="323">
        <v>13</v>
      </c>
      <c r="E35" s="324">
        <v>7</v>
      </c>
    </row>
    <row r="36" spans="1:5" ht="16.5" customHeight="1">
      <c r="A36" s="320" t="s">
        <v>92</v>
      </c>
      <c r="B36" s="321">
        <v>14639</v>
      </c>
      <c r="C36" s="322">
        <v>50796306</v>
      </c>
      <c r="D36" s="323">
        <v>3</v>
      </c>
      <c r="E36" s="324">
        <v>5</v>
      </c>
    </row>
    <row r="37" spans="1:5" ht="16.5" customHeight="1">
      <c r="A37" s="320" t="s">
        <v>93</v>
      </c>
      <c r="B37" s="321">
        <v>15111</v>
      </c>
      <c r="C37" s="322">
        <v>68026177</v>
      </c>
      <c r="D37" s="323">
        <v>0</v>
      </c>
      <c r="E37" s="324">
        <v>7</v>
      </c>
    </row>
    <row r="38" spans="1:5" ht="16.5" customHeight="1">
      <c r="A38" s="320" t="s">
        <v>41</v>
      </c>
      <c r="B38" s="321">
        <v>63452</v>
      </c>
      <c r="C38" s="322">
        <v>287801522</v>
      </c>
      <c r="D38" s="323">
        <v>24</v>
      </c>
      <c r="E38" s="324">
        <v>32</v>
      </c>
    </row>
    <row r="39" spans="1:5" ht="16.5" customHeight="1">
      <c r="A39" s="320" t="s">
        <v>42</v>
      </c>
      <c r="B39" s="321">
        <v>9328</v>
      </c>
      <c r="C39" s="322">
        <v>35303578</v>
      </c>
      <c r="D39" s="323">
        <v>19</v>
      </c>
      <c r="E39" s="324">
        <v>5</v>
      </c>
    </row>
    <row r="40" spans="1:5" ht="16.5" customHeight="1">
      <c r="A40" s="320" t="s">
        <v>46</v>
      </c>
      <c r="B40" s="321">
        <v>26409</v>
      </c>
      <c r="C40" s="322">
        <v>117872107</v>
      </c>
      <c r="D40" s="323">
        <v>34</v>
      </c>
      <c r="E40" s="324">
        <v>9</v>
      </c>
    </row>
    <row r="41" spans="1:5" ht="16.5" customHeight="1">
      <c r="A41" s="320" t="s">
        <v>54</v>
      </c>
      <c r="B41" s="321">
        <v>13220</v>
      </c>
      <c r="C41" s="322">
        <v>44635745</v>
      </c>
      <c r="D41" s="323">
        <v>80</v>
      </c>
      <c r="E41" s="324">
        <v>4</v>
      </c>
    </row>
    <row r="42" spans="1:5" ht="16.5" customHeight="1">
      <c r="A42" s="320" t="s">
        <v>56</v>
      </c>
      <c r="B42" s="321">
        <v>28990</v>
      </c>
      <c r="C42" s="322">
        <v>121970843</v>
      </c>
      <c r="D42" s="323">
        <v>10</v>
      </c>
      <c r="E42" s="324">
        <v>10</v>
      </c>
    </row>
    <row r="43" spans="1:5" ht="16.5" customHeight="1" thickBot="1">
      <c r="A43" s="330" t="s">
        <v>59</v>
      </c>
      <c r="B43" s="331">
        <v>12169</v>
      </c>
      <c r="C43" s="332">
        <v>42700280</v>
      </c>
      <c r="D43" s="333">
        <v>156</v>
      </c>
      <c r="E43" s="334">
        <v>7</v>
      </c>
    </row>
    <row r="44" spans="1:5" ht="16.5" customHeight="1" thickBot="1">
      <c r="A44" s="335" t="s">
        <v>10</v>
      </c>
      <c r="B44" s="336">
        <f>SUM(B6:B43)</f>
        <v>1270539</v>
      </c>
      <c r="C44" s="337">
        <f>SUM(C6:C43)</f>
        <v>5290143731.74</v>
      </c>
      <c r="D44" s="336">
        <f>SUM(D6:D43)</f>
        <v>14975</v>
      </c>
      <c r="E44" s="338">
        <f>SUM(E6:E43)</f>
        <v>492.7</v>
      </c>
    </row>
    <row r="47" spans="1:5" ht="12.75">
      <c r="A47" s="529"/>
      <c r="B47" s="529"/>
      <c r="C47" s="529"/>
      <c r="D47" s="529"/>
      <c r="E47" s="529"/>
    </row>
    <row r="48" spans="1:5" ht="12.75">
      <c r="A48" s="529"/>
      <c r="B48" s="529"/>
      <c r="C48" s="529"/>
      <c r="D48" s="529"/>
      <c r="E48" s="529"/>
    </row>
  </sheetData>
  <mergeCells count="2">
    <mergeCell ref="A47:E47"/>
    <mergeCell ref="A48:E48"/>
  </mergeCells>
  <printOptions/>
  <pageMargins left="0.7874015748031497" right="0" top="0.1968503937007874" bottom="0.984251968503937" header="0" footer="0.5118110236220472"/>
  <pageSetup horizontalDpi="600" verticalDpi="600" orientation="portrait" paperSize="9" scale="97" r:id="rId1"/>
  <rowBreaks count="1" manualBreakCount="1">
    <brk id="44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view="pageBreakPreview" zoomScaleSheetLayoutView="100" workbookViewId="0" topLeftCell="A1">
      <selection activeCell="D2" sqref="D2"/>
    </sheetView>
  </sheetViews>
  <sheetFormatPr defaultColWidth="9.140625" defaultRowHeight="12.75"/>
  <cols>
    <col min="1" max="1" width="35.57421875" style="0" customWidth="1"/>
    <col min="2" max="7" width="13.7109375" style="0" customWidth="1"/>
    <col min="8" max="11" width="8.7109375" style="0" customWidth="1"/>
    <col min="12" max="12" width="10.00390625" style="0" customWidth="1"/>
  </cols>
  <sheetData>
    <row r="1" spans="9:12" ht="16.5" customHeight="1">
      <c r="I1" s="339"/>
      <c r="K1" s="340"/>
      <c r="L1" s="313" t="s">
        <v>320</v>
      </c>
    </row>
    <row r="2" spans="1:10" ht="18.75" customHeight="1">
      <c r="A2" s="398" t="s">
        <v>332</v>
      </c>
      <c r="B2" s="398"/>
      <c r="C2" s="398"/>
      <c r="D2" s="398"/>
      <c r="E2" s="398"/>
      <c r="F2" s="398"/>
      <c r="G2" s="398"/>
      <c r="H2" s="398"/>
      <c r="I2" s="398"/>
      <c r="J2" s="398"/>
    </row>
    <row r="3" spans="1:9" ht="12.75">
      <c r="A3" s="341"/>
      <c r="I3" s="339"/>
    </row>
    <row r="4" ht="12.75">
      <c r="I4" s="339"/>
    </row>
    <row r="5" ht="13.5" thickBot="1"/>
    <row r="6" spans="1:12" ht="12.75">
      <c r="A6" s="399" t="s">
        <v>215</v>
      </c>
      <c r="B6" s="342">
        <v>1099</v>
      </c>
      <c r="C6" s="340"/>
      <c r="D6" s="545" t="s">
        <v>216</v>
      </c>
      <c r="E6" s="546"/>
      <c r="F6" s="546"/>
      <c r="G6" s="546"/>
      <c r="H6" s="343">
        <v>335</v>
      </c>
      <c r="I6" s="340"/>
      <c r="J6" s="340"/>
      <c r="K6" s="340"/>
      <c r="L6" s="340"/>
    </row>
    <row r="7" spans="1:11" ht="12.75">
      <c r="A7" s="400" t="s">
        <v>217</v>
      </c>
      <c r="B7" s="344">
        <v>401</v>
      </c>
      <c r="C7" s="340"/>
      <c r="D7" s="547" t="s">
        <v>218</v>
      </c>
      <c r="E7" s="548"/>
      <c r="F7" s="548"/>
      <c r="G7" s="548"/>
      <c r="H7" s="344">
        <v>21</v>
      </c>
      <c r="I7" s="340"/>
      <c r="J7" s="340"/>
      <c r="K7" s="340"/>
    </row>
    <row r="8" spans="1:11" ht="13.5" thickBot="1">
      <c r="A8" s="401" t="s">
        <v>219</v>
      </c>
      <c r="B8" s="345">
        <v>415</v>
      </c>
      <c r="C8" s="340"/>
      <c r="D8" s="547" t="s">
        <v>220</v>
      </c>
      <c r="E8" s="548"/>
      <c r="F8" s="548"/>
      <c r="G8" s="548"/>
      <c r="H8" s="344">
        <v>21</v>
      </c>
      <c r="I8" s="340"/>
      <c r="J8" s="340"/>
      <c r="K8" s="340"/>
    </row>
    <row r="9" spans="3:11" ht="12.75">
      <c r="C9" s="340"/>
      <c r="D9" s="547" t="s">
        <v>221</v>
      </c>
      <c r="E9" s="548"/>
      <c r="F9" s="548"/>
      <c r="G9" s="548"/>
      <c r="H9" s="344">
        <v>18</v>
      </c>
      <c r="I9" s="340"/>
      <c r="J9" s="340"/>
      <c r="K9" s="340"/>
    </row>
    <row r="10" spans="4:8" ht="12.75">
      <c r="D10" s="538" t="s">
        <v>222</v>
      </c>
      <c r="E10" s="539"/>
      <c r="F10" s="539"/>
      <c r="G10" s="540"/>
      <c r="H10" s="344">
        <v>25</v>
      </c>
    </row>
    <row r="11" spans="4:8" ht="12.75">
      <c r="D11" s="541" t="s">
        <v>223</v>
      </c>
      <c r="E11" s="542"/>
      <c r="F11" s="542"/>
      <c r="G11" s="542"/>
      <c r="H11" s="346">
        <v>40</v>
      </c>
    </row>
    <row r="12" spans="4:8" ht="13.5" thickBot="1">
      <c r="D12" s="543" t="s">
        <v>224</v>
      </c>
      <c r="E12" s="544"/>
      <c r="F12" s="544"/>
      <c r="G12" s="544"/>
      <c r="H12" s="347">
        <v>5</v>
      </c>
    </row>
    <row r="14" spans="3:11" ht="12.75">
      <c r="C14" s="19"/>
      <c r="I14" s="19"/>
      <c r="J14" s="19"/>
      <c r="K14" s="19"/>
    </row>
    <row r="17" ht="13.5" thickBot="1"/>
    <row r="18" spans="2:7" ht="13.5" thickBot="1">
      <c r="B18" s="535" t="s">
        <v>305</v>
      </c>
      <c r="C18" s="536"/>
      <c r="D18" s="536"/>
      <c r="E18" s="536"/>
      <c r="F18" s="536"/>
      <c r="G18" s="537"/>
    </row>
    <row r="19" spans="2:8" ht="13.5" thickBot="1">
      <c r="B19" s="418"/>
      <c r="C19" s="532" t="s">
        <v>307</v>
      </c>
      <c r="D19" s="533"/>
      <c r="E19" s="533"/>
      <c r="F19" s="534"/>
      <c r="G19" s="419"/>
      <c r="H19" s="348"/>
    </row>
    <row r="20" spans="1:7" ht="12.75">
      <c r="A20" s="427" t="s">
        <v>225</v>
      </c>
      <c r="B20" s="420" t="s">
        <v>308</v>
      </c>
      <c r="C20" s="421" t="s">
        <v>309</v>
      </c>
      <c r="D20" s="422" t="s">
        <v>310</v>
      </c>
      <c r="E20" s="422" t="s">
        <v>311</v>
      </c>
      <c r="F20" s="423" t="s">
        <v>311</v>
      </c>
      <c r="G20" s="530" t="s">
        <v>315</v>
      </c>
    </row>
    <row r="21" spans="1:7" ht="26.25" thickBot="1">
      <c r="A21" s="428" t="s">
        <v>226</v>
      </c>
      <c r="B21" s="424" t="s">
        <v>312</v>
      </c>
      <c r="C21" s="425" t="s">
        <v>313</v>
      </c>
      <c r="D21" s="425" t="s">
        <v>313</v>
      </c>
      <c r="E21" s="426" t="s">
        <v>314</v>
      </c>
      <c r="F21" s="425" t="s">
        <v>313</v>
      </c>
      <c r="G21" s="531"/>
    </row>
    <row r="22" spans="1:7" ht="12.75">
      <c r="A22" s="349" t="s">
        <v>227</v>
      </c>
      <c r="B22" s="350">
        <v>251</v>
      </c>
      <c r="C22" s="351">
        <v>231</v>
      </c>
      <c r="D22" s="352">
        <v>9</v>
      </c>
      <c r="E22" s="352">
        <v>5</v>
      </c>
      <c r="F22" s="350">
        <v>4</v>
      </c>
      <c r="G22" s="353">
        <v>3</v>
      </c>
    </row>
    <row r="23" spans="1:7" ht="12.75">
      <c r="A23" s="353" t="s">
        <v>228</v>
      </c>
      <c r="B23" s="350"/>
      <c r="C23" s="351"/>
      <c r="D23" s="352"/>
      <c r="E23" s="352"/>
      <c r="F23" s="350"/>
      <c r="G23" s="353"/>
    </row>
    <row r="24" spans="1:7" ht="12.75">
      <c r="A24" s="353" t="s">
        <v>229</v>
      </c>
      <c r="B24" s="350">
        <v>25</v>
      </c>
      <c r="C24" s="351">
        <v>22</v>
      </c>
      <c r="D24" s="352">
        <v>1</v>
      </c>
      <c r="E24" s="352"/>
      <c r="F24" s="350"/>
      <c r="G24" s="353">
        <v>1</v>
      </c>
    </row>
    <row r="25" spans="1:7" ht="12.75">
      <c r="A25" s="353" t="s">
        <v>230</v>
      </c>
      <c r="B25" s="350">
        <v>20</v>
      </c>
      <c r="C25" s="351">
        <v>15</v>
      </c>
      <c r="D25" s="352">
        <v>1</v>
      </c>
      <c r="E25" s="352">
        <v>1</v>
      </c>
      <c r="F25" s="350">
        <v>4</v>
      </c>
      <c r="G25" s="353"/>
    </row>
    <row r="26" spans="1:7" ht="12.75">
      <c r="A26" s="353" t="s">
        <v>231</v>
      </c>
      <c r="B26" s="350"/>
      <c r="C26" s="351"/>
      <c r="D26" s="352"/>
      <c r="E26" s="352"/>
      <c r="F26" s="350"/>
      <c r="G26" s="353"/>
    </row>
    <row r="27" spans="1:7" ht="12.75">
      <c r="A27" s="353" t="s">
        <v>232</v>
      </c>
      <c r="B27" s="350">
        <v>30</v>
      </c>
      <c r="C27" s="351">
        <v>15</v>
      </c>
      <c r="D27" s="352"/>
      <c r="E27" s="352">
        <v>10</v>
      </c>
      <c r="F27" s="350">
        <v>5</v>
      </c>
      <c r="G27" s="353"/>
    </row>
    <row r="28" spans="1:7" ht="12.75">
      <c r="A28" s="353" t="s">
        <v>233</v>
      </c>
      <c r="B28" s="350">
        <v>12</v>
      </c>
      <c r="C28" s="351">
        <v>8</v>
      </c>
      <c r="D28" s="352">
        <v>1</v>
      </c>
      <c r="E28" s="352">
        <v>2</v>
      </c>
      <c r="F28" s="350">
        <v>1</v>
      </c>
      <c r="G28" s="353">
        <v>3</v>
      </c>
    </row>
    <row r="29" spans="1:7" ht="12.75">
      <c r="A29" s="354" t="s">
        <v>234</v>
      </c>
      <c r="B29" s="355">
        <v>1</v>
      </c>
      <c r="C29" s="356">
        <v>1</v>
      </c>
      <c r="D29" s="357"/>
      <c r="E29" s="357"/>
      <c r="F29" s="355"/>
      <c r="G29" s="354"/>
    </row>
    <row r="30" spans="1:7" ht="12.75">
      <c r="A30" s="354" t="s">
        <v>235</v>
      </c>
      <c r="B30" s="355">
        <v>9</v>
      </c>
      <c r="C30" s="356">
        <v>5</v>
      </c>
      <c r="D30" s="357"/>
      <c r="E30" s="357">
        <v>1</v>
      </c>
      <c r="F30" s="355">
        <v>3</v>
      </c>
      <c r="G30" s="354"/>
    </row>
    <row r="31" spans="1:7" ht="12.75">
      <c r="A31" s="354" t="s">
        <v>236</v>
      </c>
      <c r="B31" s="355">
        <v>4</v>
      </c>
      <c r="C31" s="356"/>
      <c r="D31" s="357">
        <v>3</v>
      </c>
      <c r="E31" s="357"/>
      <c r="F31" s="355">
        <v>1</v>
      </c>
      <c r="G31" s="354">
        <v>32</v>
      </c>
    </row>
    <row r="32" spans="1:7" ht="12.75">
      <c r="A32" s="354" t="s">
        <v>237</v>
      </c>
      <c r="B32" s="355">
        <v>8</v>
      </c>
      <c r="C32" s="356">
        <v>7</v>
      </c>
      <c r="D32" s="357"/>
      <c r="E32" s="357"/>
      <c r="F32" s="355"/>
      <c r="G32" s="354"/>
    </row>
    <row r="33" spans="1:7" ht="12.75">
      <c r="A33" s="354" t="s">
        <v>238</v>
      </c>
      <c r="B33" s="355">
        <v>10</v>
      </c>
      <c r="C33" s="356">
        <v>10</v>
      </c>
      <c r="D33" s="357"/>
      <c r="E33" s="357">
        <v>2</v>
      </c>
      <c r="F33" s="355"/>
      <c r="G33" s="354"/>
    </row>
    <row r="34" spans="1:7" ht="12.75">
      <c r="A34" s="354" t="s">
        <v>239</v>
      </c>
      <c r="B34" s="355">
        <v>20</v>
      </c>
      <c r="C34" s="356">
        <v>13</v>
      </c>
      <c r="D34" s="357">
        <v>5</v>
      </c>
      <c r="E34" s="357"/>
      <c r="F34" s="355"/>
      <c r="G34" s="354">
        <v>1</v>
      </c>
    </row>
    <row r="35" spans="1:7" ht="12.75">
      <c r="A35" s="354" t="s">
        <v>240</v>
      </c>
      <c r="B35" s="355"/>
      <c r="C35" s="356"/>
      <c r="D35" s="357"/>
      <c r="E35" s="357"/>
      <c r="F35" s="355"/>
      <c r="G35" s="354"/>
    </row>
    <row r="36" spans="1:7" ht="12.75">
      <c r="A36" s="354" t="s">
        <v>241</v>
      </c>
      <c r="B36" s="355">
        <v>4</v>
      </c>
      <c r="C36" s="356">
        <v>4</v>
      </c>
      <c r="D36" s="357"/>
      <c r="E36" s="357"/>
      <c r="F36" s="355"/>
      <c r="G36" s="354"/>
    </row>
    <row r="37" spans="1:7" ht="12.75">
      <c r="A37" s="354" t="s">
        <v>242</v>
      </c>
      <c r="B37" s="355">
        <v>5</v>
      </c>
      <c r="C37" s="356">
        <v>3</v>
      </c>
      <c r="D37" s="357">
        <v>1</v>
      </c>
      <c r="E37" s="357"/>
      <c r="F37" s="355"/>
      <c r="G37" s="354"/>
    </row>
    <row r="38" spans="1:7" ht="12.75">
      <c r="A38" s="354" t="s">
        <v>243</v>
      </c>
      <c r="B38" s="355">
        <v>1</v>
      </c>
      <c r="C38" s="356">
        <v>1</v>
      </c>
      <c r="D38" s="357"/>
      <c r="E38" s="357"/>
      <c r="F38" s="355"/>
      <c r="G38" s="354"/>
    </row>
    <row r="39" spans="1:7" ht="12.75">
      <c r="A39" s="354" t="s">
        <v>244</v>
      </c>
      <c r="B39" s="355">
        <v>1</v>
      </c>
      <c r="C39" s="356"/>
      <c r="D39" s="357"/>
      <c r="E39" s="357"/>
      <c r="F39" s="355"/>
      <c r="G39" s="354"/>
    </row>
    <row r="40" spans="1:7" ht="13.5" thickBot="1">
      <c r="A40" s="353" t="s">
        <v>245</v>
      </c>
      <c r="B40" s="355"/>
      <c r="C40" s="356"/>
      <c r="D40" s="357"/>
      <c r="E40" s="357"/>
      <c r="F40" s="355"/>
      <c r="G40" s="354"/>
    </row>
    <row r="41" spans="1:7" ht="13.5" thickBot="1">
      <c r="A41" s="358" t="s">
        <v>10</v>
      </c>
      <c r="B41" s="359">
        <f aca="true" t="shared" si="0" ref="B41:G41">SUM(B22:B40)</f>
        <v>401</v>
      </c>
      <c r="C41" s="359">
        <f t="shared" si="0"/>
        <v>335</v>
      </c>
      <c r="D41" s="359">
        <f t="shared" si="0"/>
        <v>21</v>
      </c>
      <c r="E41" s="359">
        <f t="shared" si="0"/>
        <v>21</v>
      </c>
      <c r="F41" s="360">
        <f t="shared" si="0"/>
        <v>18</v>
      </c>
      <c r="G41" s="361">
        <f t="shared" si="0"/>
        <v>40</v>
      </c>
    </row>
  </sheetData>
  <mergeCells count="10">
    <mergeCell ref="D6:G6"/>
    <mergeCell ref="D7:G7"/>
    <mergeCell ref="D8:G8"/>
    <mergeCell ref="D9:G9"/>
    <mergeCell ref="G20:G21"/>
    <mergeCell ref="C19:F19"/>
    <mergeCell ref="B18:G18"/>
    <mergeCell ref="D10:G10"/>
    <mergeCell ref="D11:G11"/>
    <mergeCell ref="D12:G12"/>
  </mergeCells>
  <printOptions/>
  <pageMargins left="0.7874015748031497" right="0" top="0.1968503937007874" bottom="0.984251968503937" header="0" footer="0.5118110236220472"/>
  <pageSetup fitToHeight="1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30"/>
  <sheetViews>
    <sheetView view="pageBreakPreview" zoomScaleSheetLayoutView="100" workbookViewId="0" topLeftCell="A1">
      <selection activeCell="B7" sqref="B7:J7"/>
    </sheetView>
  </sheetViews>
  <sheetFormatPr defaultColWidth="9.140625" defaultRowHeight="12.75"/>
  <cols>
    <col min="1" max="1" width="41.421875" style="0" customWidth="1"/>
  </cols>
  <sheetData>
    <row r="2" spans="9:11" ht="18" customHeight="1">
      <c r="I2" s="554" t="s">
        <v>321</v>
      </c>
      <c r="J2" s="554"/>
      <c r="K2" s="554"/>
    </row>
    <row r="3" spans="9:11" ht="12.75" customHeight="1">
      <c r="I3" s="378"/>
      <c r="J3" s="378"/>
      <c r="K3" s="378"/>
    </row>
    <row r="4" spans="9:11" ht="12.75" customHeight="1">
      <c r="I4" s="378"/>
      <c r="J4" s="378"/>
      <c r="K4" s="378"/>
    </row>
    <row r="6" spans="1:10" ht="23.25" customHeight="1">
      <c r="A6" s="549" t="s">
        <v>333</v>
      </c>
      <c r="B6" s="550"/>
      <c r="C6" s="550"/>
      <c r="D6" s="550"/>
      <c r="E6" s="550"/>
      <c r="F6" s="550"/>
      <c r="G6" s="550"/>
      <c r="H6" s="550"/>
      <c r="I6" s="550"/>
      <c r="J6" s="550"/>
    </row>
    <row r="7" spans="1:10" ht="20.25" customHeight="1">
      <c r="A7" s="408" t="s">
        <v>0</v>
      </c>
      <c r="B7" s="551" t="s">
        <v>1</v>
      </c>
      <c r="C7" s="552"/>
      <c r="D7" s="552"/>
      <c r="E7" s="552"/>
      <c r="F7" s="552"/>
      <c r="G7" s="552"/>
      <c r="H7" s="552"/>
      <c r="I7" s="552"/>
      <c r="J7" s="553"/>
    </row>
    <row r="8" spans="1:10" ht="15">
      <c r="A8" s="408" t="s">
        <v>258</v>
      </c>
      <c r="B8" s="407" t="s">
        <v>2</v>
      </c>
      <c r="C8" s="407" t="s">
        <v>3</v>
      </c>
      <c r="D8" s="407" t="s">
        <v>4</v>
      </c>
      <c r="E8" s="407" t="s">
        <v>5</v>
      </c>
      <c r="F8" s="407" t="s">
        <v>6</v>
      </c>
      <c r="G8" s="407" t="s">
        <v>7</v>
      </c>
      <c r="H8" s="407" t="s">
        <v>8</v>
      </c>
      <c r="I8" s="407" t="s">
        <v>9</v>
      </c>
      <c r="J8" s="408" t="s">
        <v>10</v>
      </c>
    </row>
    <row r="9" spans="1:10" ht="14.25">
      <c r="A9" s="1" t="s">
        <v>11</v>
      </c>
      <c r="B9" s="1">
        <v>19</v>
      </c>
      <c r="C9" s="1"/>
      <c r="D9" s="1">
        <v>1</v>
      </c>
      <c r="E9" s="1">
        <v>1</v>
      </c>
      <c r="F9" s="1">
        <v>38</v>
      </c>
      <c r="G9" s="1">
        <v>8</v>
      </c>
      <c r="H9" s="1"/>
      <c r="I9" s="1">
        <v>7</v>
      </c>
      <c r="J9" s="409">
        <f>SUM(B9:I9)</f>
        <v>74</v>
      </c>
    </row>
    <row r="10" spans="1:10" ht="14.25">
      <c r="A10" s="1" t="s">
        <v>12</v>
      </c>
      <c r="B10" s="1">
        <v>1</v>
      </c>
      <c r="C10" s="1">
        <v>1</v>
      </c>
      <c r="D10" s="1"/>
      <c r="E10" s="1"/>
      <c r="F10" s="1"/>
      <c r="G10" s="1"/>
      <c r="H10" s="1"/>
      <c r="I10" s="1"/>
      <c r="J10" s="409">
        <f>SUM(B10:I10)</f>
        <v>2</v>
      </c>
    </row>
    <row r="11" spans="1:10" ht="14.25">
      <c r="A11" s="1" t="s">
        <v>13</v>
      </c>
      <c r="B11" s="1"/>
      <c r="C11" s="1"/>
      <c r="D11" s="1">
        <v>1</v>
      </c>
      <c r="E11" s="1"/>
      <c r="F11" s="1">
        <v>10</v>
      </c>
      <c r="G11" s="1"/>
      <c r="H11" s="1"/>
      <c r="I11" s="1">
        <v>1</v>
      </c>
      <c r="J11" s="409">
        <v>12</v>
      </c>
    </row>
    <row r="12" spans="1:10" ht="14.25">
      <c r="A12" s="1" t="s">
        <v>14</v>
      </c>
      <c r="B12" s="1">
        <v>11</v>
      </c>
      <c r="C12" s="1">
        <v>4</v>
      </c>
      <c r="D12" s="1">
        <v>1</v>
      </c>
      <c r="E12" s="1"/>
      <c r="F12" s="1">
        <v>45</v>
      </c>
      <c r="G12" s="1"/>
      <c r="H12" s="1">
        <v>5</v>
      </c>
      <c r="I12" s="1">
        <v>3</v>
      </c>
      <c r="J12" s="409">
        <f>SUM(B12:I12)</f>
        <v>69</v>
      </c>
    </row>
    <row r="13" spans="1:10" ht="14.25">
      <c r="A13" s="1" t="s">
        <v>15</v>
      </c>
      <c r="B13" s="1">
        <v>5</v>
      </c>
      <c r="C13" s="1">
        <v>1</v>
      </c>
      <c r="D13" s="1"/>
      <c r="E13" s="1">
        <v>1</v>
      </c>
      <c r="F13" s="1">
        <v>31</v>
      </c>
      <c r="G13" s="1"/>
      <c r="H13" s="1"/>
      <c r="I13" s="1">
        <v>2</v>
      </c>
      <c r="J13" s="409">
        <f>SUM(B13:I13)</f>
        <v>40</v>
      </c>
    </row>
    <row r="14" spans="1:10" ht="14.25">
      <c r="A14" s="1" t="s">
        <v>16</v>
      </c>
      <c r="B14" s="1">
        <v>2</v>
      </c>
      <c r="C14" s="1">
        <v>1</v>
      </c>
      <c r="D14" s="1"/>
      <c r="E14" s="1"/>
      <c r="F14" s="1">
        <v>19</v>
      </c>
      <c r="G14" s="1">
        <v>1</v>
      </c>
      <c r="H14" s="1"/>
      <c r="I14" s="1"/>
      <c r="J14" s="409">
        <f>SUM(B14:I14)</f>
        <v>23</v>
      </c>
    </row>
    <row r="15" spans="1:10" ht="14.25">
      <c r="A15" s="1" t="s">
        <v>17</v>
      </c>
      <c r="B15" s="1"/>
      <c r="C15" s="1"/>
      <c r="D15" s="1"/>
      <c r="E15" s="1"/>
      <c r="F15" s="1">
        <v>1</v>
      </c>
      <c r="G15" s="1"/>
      <c r="H15" s="1"/>
      <c r="I15" s="1"/>
      <c r="J15" s="409">
        <v>1</v>
      </c>
    </row>
    <row r="16" spans="1:10" ht="14.25">
      <c r="A16" s="1" t="s">
        <v>18</v>
      </c>
      <c r="B16" s="1">
        <v>1</v>
      </c>
      <c r="C16" s="1"/>
      <c r="D16" s="1">
        <v>4</v>
      </c>
      <c r="E16" s="1"/>
      <c r="F16" s="1">
        <v>1</v>
      </c>
      <c r="G16" s="1"/>
      <c r="H16" s="1"/>
      <c r="I16" s="1"/>
      <c r="J16" s="409">
        <v>6</v>
      </c>
    </row>
    <row r="17" spans="1:10" ht="15" thickBot="1">
      <c r="A17" s="2" t="s">
        <v>19</v>
      </c>
      <c r="B17" s="2">
        <v>1</v>
      </c>
      <c r="C17" s="2"/>
      <c r="D17" s="2"/>
      <c r="E17" s="2"/>
      <c r="F17" s="2"/>
      <c r="G17" s="2"/>
      <c r="H17" s="2"/>
      <c r="I17" s="2"/>
      <c r="J17" s="410">
        <v>1</v>
      </c>
    </row>
    <row r="18" spans="1:10" ht="14.25">
      <c r="A18" s="411" t="s">
        <v>20</v>
      </c>
      <c r="B18" s="411">
        <f>SUM(B9:B17)</f>
        <v>40</v>
      </c>
      <c r="C18" s="411">
        <f>SUM(C9:C17)</f>
        <v>7</v>
      </c>
      <c r="D18" s="411">
        <f>SUM(D9:D17)</f>
        <v>7</v>
      </c>
      <c r="E18" s="411">
        <v>2</v>
      </c>
      <c r="F18" s="411">
        <f>SUM(F9:F17)</f>
        <v>145</v>
      </c>
      <c r="G18" s="411">
        <f>SUM(G9:G17)</f>
        <v>9</v>
      </c>
      <c r="H18" s="411">
        <v>5</v>
      </c>
      <c r="I18" s="411">
        <v>13</v>
      </c>
      <c r="J18" s="411">
        <f>SUM(J9:J17)</f>
        <v>228</v>
      </c>
    </row>
    <row r="19" spans="1:10" ht="14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2" ht="15">
      <c r="A22" s="4" t="s">
        <v>21</v>
      </c>
    </row>
    <row r="23" ht="14.25">
      <c r="A23" s="5" t="s">
        <v>22</v>
      </c>
    </row>
    <row r="24" ht="14.25">
      <c r="A24" s="5" t="s">
        <v>23</v>
      </c>
    </row>
    <row r="25" ht="14.25">
      <c r="A25" s="5" t="s">
        <v>24</v>
      </c>
    </row>
    <row r="26" ht="14.25">
      <c r="A26" s="5" t="s">
        <v>25</v>
      </c>
    </row>
    <row r="27" ht="14.25">
      <c r="A27" s="5" t="s">
        <v>26</v>
      </c>
    </row>
    <row r="28" ht="14.25">
      <c r="A28" s="5" t="s">
        <v>27</v>
      </c>
    </row>
    <row r="29" ht="14.25">
      <c r="A29" s="5" t="s">
        <v>28</v>
      </c>
    </row>
    <row r="30" ht="14.25">
      <c r="A30" s="5" t="s">
        <v>29</v>
      </c>
    </row>
  </sheetData>
  <mergeCells count="3">
    <mergeCell ref="A6:J6"/>
    <mergeCell ref="B7:J7"/>
    <mergeCell ref="I2:K2"/>
  </mergeCells>
  <printOptions/>
  <pageMargins left="0.7874015748031497" right="0.1968503937007874" top="0.1968503937007874" bottom="0.1968503937007874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árok1"/>
  <dimension ref="A2:AP75"/>
  <sheetViews>
    <sheetView view="pageBreakPreview" zoomScaleSheetLayoutView="100" workbookViewId="0" topLeftCell="A1">
      <pane xSplit="27315" topLeftCell="Y1" activePane="topLeft" state="split"/>
      <selection pane="topLeft" activeCell="O12" sqref="O12:Q12"/>
      <selection pane="topRight" activeCell="Y31" sqref="Y31"/>
    </sheetView>
  </sheetViews>
  <sheetFormatPr defaultColWidth="9.140625" defaultRowHeight="11.25" customHeight="1"/>
  <cols>
    <col min="1" max="1" width="3.140625" style="183" customWidth="1"/>
    <col min="2" max="2" width="13.28125" style="183" customWidth="1"/>
    <col min="3" max="3" width="3.28125" style="183" hidden="1" customWidth="1"/>
    <col min="4" max="5" width="5.7109375" style="183" customWidth="1"/>
    <col min="6" max="6" width="6.140625" style="183" customWidth="1"/>
    <col min="7" max="7" width="6.28125" style="183" customWidth="1"/>
    <col min="8" max="8" width="5.421875" style="183" customWidth="1"/>
    <col min="9" max="10" width="5.7109375" style="183" customWidth="1"/>
    <col min="11" max="12" width="6.7109375" style="183" customWidth="1"/>
    <col min="13" max="13" width="4.28125" style="183" customWidth="1"/>
    <col min="14" max="14" width="5.7109375" style="183" customWidth="1"/>
    <col min="15" max="15" width="5.28125" style="183" customWidth="1"/>
    <col min="16" max="16" width="7.421875" style="183" customWidth="1"/>
    <col min="17" max="17" width="5.421875" style="183" customWidth="1"/>
    <col min="18" max="18" width="4.57421875" style="183" customWidth="1"/>
    <col min="19" max="19" width="6.28125" style="183" customWidth="1"/>
    <col min="20" max="20" width="6.00390625" style="183" hidden="1" customWidth="1"/>
    <col min="21" max="21" width="4.8515625" style="183" customWidth="1"/>
    <col min="22" max="22" width="6.421875" style="183" customWidth="1"/>
    <col min="23" max="23" width="5.8515625" style="183" customWidth="1"/>
    <col min="24" max="24" width="5.7109375" style="183" customWidth="1"/>
    <col min="25" max="25" width="6.28125" style="183" customWidth="1"/>
    <col min="26" max="26" width="9.421875" style="183" bestFit="1" customWidth="1"/>
    <col min="27" max="27" width="9.57421875" style="183" hidden="1" customWidth="1"/>
    <col min="28" max="28" width="4.421875" style="183" customWidth="1"/>
    <col min="29" max="16384" width="9.140625" style="183" customWidth="1"/>
  </cols>
  <sheetData>
    <row r="2" spans="26:28" ht="16.5" customHeight="1">
      <c r="Z2" s="627" t="s">
        <v>322</v>
      </c>
      <c r="AA2" s="627"/>
      <c r="AB2" s="627"/>
    </row>
    <row r="4" spans="1:42" ht="17.25" customHeight="1" thickBot="1">
      <c r="A4" s="417" t="s">
        <v>323</v>
      </c>
      <c r="B4" s="417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2"/>
    </row>
    <row r="5" spans="1:26" ht="9.75" customHeight="1" hidden="1">
      <c r="A5" s="555"/>
      <c r="B5" s="555"/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6"/>
      <c r="P5" s="556"/>
      <c r="Q5" s="556"/>
      <c r="R5" s="556"/>
      <c r="S5" s="556"/>
      <c r="T5" s="556"/>
      <c r="U5" s="556"/>
      <c r="V5" s="556"/>
      <c r="W5" s="556"/>
      <c r="X5" s="556"/>
      <c r="Y5" s="556"/>
      <c r="Z5" s="556"/>
    </row>
    <row r="6" spans="1:25" ht="9.75" customHeight="1" hidden="1">
      <c r="A6" s="555"/>
      <c r="B6" s="555"/>
      <c r="C6" s="557"/>
      <c r="D6" s="555"/>
      <c r="E6" s="555"/>
      <c r="F6" s="558"/>
      <c r="G6" s="559"/>
      <c r="H6" s="556"/>
      <c r="I6" s="556"/>
      <c r="J6" s="556"/>
      <c r="K6" s="556"/>
      <c r="L6" s="556"/>
      <c r="M6" s="556"/>
      <c r="N6" s="556"/>
      <c r="O6" s="555"/>
      <c r="P6" s="555"/>
      <c r="Q6" s="555"/>
      <c r="R6" s="555"/>
      <c r="S6" s="560"/>
      <c r="T6" s="185"/>
      <c r="U6" s="185"/>
      <c r="V6" s="185"/>
      <c r="W6" s="185"/>
      <c r="X6" s="185"/>
      <c r="Y6" s="185"/>
    </row>
    <row r="7" spans="1:27" ht="9.75" customHeight="1" hidden="1">
      <c r="A7" s="555"/>
      <c r="B7" s="555"/>
      <c r="C7" s="557"/>
      <c r="D7" s="555"/>
      <c r="E7" s="555"/>
      <c r="F7" s="558"/>
      <c r="G7" s="559"/>
      <c r="H7" s="556"/>
      <c r="I7" s="184"/>
      <c r="J7" s="556"/>
      <c r="K7" s="556"/>
      <c r="L7" s="556"/>
      <c r="M7" s="556"/>
      <c r="N7" s="556"/>
      <c r="O7" s="555"/>
      <c r="P7" s="555"/>
      <c r="Q7" s="555"/>
      <c r="R7" s="555"/>
      <c r="S7" s="560"/>
      <c r="T7" s="185"/>
      <c r="U7" s="185"/>
      <c r="V7" s="185"/>
      <c r="W7" s="185"/>
      <c r="X7" s="185"/>
      <c r="Y7" s="185"/>
      <c r="Z7" s="560"/>
      <c r="AA7" s="560"/>
    </row>
    <row r="8" spans="1:27" ht="9.75" customHeight="1" hidden="1">
      <c r="A8" s="555"/>
      <c r="B8" s="555"/>
      <c r="C8" s="557"/>
      <c r="D8" s="555"/>
      <c r="E8" s="555"/>
      <c r="F8" s="558"/>
      <c r="G8" s="559"/>
      <c r="H8" s="556"/>
      <c r="I8" s="184"/>
      <c r="J8" s="186"/>
      <c r="K8" s="186"/>
      <c r="L8" s="186"/>
      <c r="M8" s="186"/>
      <c r="N8" s="186"/>
      <c r="O8" s="555"/>
      <c r="P8" s="555"/>
      <c r="Q8" s="555"/>
      <c r="R8" s="555"/>
      <c r="S8" s="560"/>
      <c r="T8" s="185"/>
      <c r="U8" s="185"/>
      <c r="V8" s="185"/>
      <c r="W8" s="185"/>
      <c r="X8" s="185"/>
      <c r="Y8" s="185"/>
      <c r="Z8" s="560"/>
      <c r="AA8" s="560"/>
    </row>
    <row r="9" spans="1:27" ht="9.75" customHeight="1" hidden="1">
      <c r="A9" s="555"/>
      <c r="B9" s="555"/>
      <c r="C9" s="557"/>
      <c r="D9" s="555"/>
      <c r="E9" s="555"/>
      <c r="F9" s="558"/>
      <c r="G9" s="559"/>
      <c r="H9" s="556"/>
      <c r="I9" s="184"/>
      <c r="J9" s="556"/>
      <c r="K9" s="556"/>
      <c r="L9" s="556"/>
      <c r="M9" s="556"/>
      <c r="N9" s="556"/>
      <c r="O9" s="555"/>
      <c r="P9" s="555"/>
      <c r="Q9" s="555"/>
      <c r="R9" s="555"/>
      <c r="S9" s="560"/>
      <c r="T9" s="185"/>
      <c r="U9" s="185"/>
      <c r="V9" s="185"/>
      <c r="W9" s="185"/>
      <c r="X9" s="185"/>
      <c r="Y9" s="185"/>
      <c r="Z9" s="639"/>
      <c r="AA9" s="639"/>
    </row>
    <row r="10" spans="1:28" ht="35.25" customHeight="1" thickBot="1">
      <c r="A10" s="621" t="s">
        <v>163</v>
      </c>
      <c r="B10" s="624" t="s">
        <v>260</v>
      </c>
      <c r="C10" s="621" t="s">
        <v>164</v>
      </c>
      <c r="D10" s="591" t="s">
        <v>118</v>
      </c>
      <c r="E10" s="594"/>
      <c r="F10" s="594"/>
      <c r="G10" s="594"/>
      <c r="H10" s="594"/>
      <c r="I10" s="594"/>
      <c r="J10" s="594"/>
      <c r="K10" s="594"/>
      <c r="L10" s="594"/>
      <c r="M10" s="594"/>
      <c r="N10" s="594"/>
      <c r="O10" s="594"/>
      <c r="P10" s="594"/>
      <c r="Q10" s="594"/>
      <c r="R10" s="575" t="s">
        <v>326</v>
      </c>
      <c r="S10" s="576"/>
      <c r="T10" s="588" t="s">
        <v>165</v>
      </c>
      <c r="U10" s="607" t="s">
        <v>334</v>
      </c>
      <c r="V10" s="608"/>
      <c r="W10" s="608"/>
      <c r="X10" s="608"/>
      <c r="Y10" s="572" t="s">
        <v>166</v>
      </c>
      <c r="Z10" s="581" t="s">
        <v>167</v>
      </c>
      <c r="AA10" s="599"/>
      <c r="AB10" s="600"/>
    </row>
    <row r="11" spans="1:28" ht="26.25" customHeight="1" thickBot="1">
      <c r="A11" s="622"/>
      <c r="B11" s="625"/>
      <c r="C11" s="622"/>
      <c r="D11" s="591" t="s">
        <v>291</v>
      </c>
      <c r="E11" s="570"/>
      <c r="F11" s="571"/>
      <c r="G11" s="569" t="s">
        <v>294</v>
      </c>
      <c r="H11" s="570"/>
      <c r="I11" s="570"/>
      <c r="J11" s="571"/>
      <c r="K11" s="591" t="s">
        <v>324</v>
      </c>
      <c r="L11" s="592"/>
      <c r="M11" s="593"/>
      <c r="N11" s="591" t="s">
        <v>325</v>
      </c>
      <c r="O11" s="592"/>
      <c r="P11" s="592"/>
      <c r="Q11" s="593"/>
      <c r="R11" s="577"/>
      <c r="S11" s="578"/>
      <c r="T11" s="589"/>
      <c r="U11" s="581" t="s">
        <v>304</v>
      </c>
      <c r="V11" s="600"/>
      <c r="W11" s="581" t="s">
        <v>306</v>
      </c>
      <c r="X11" s="614"/>
      <c r="Y11" s="573"/>
      <c r="Z11" s="582"/>
      <c r="AA11" s="601"/>
      <c r="AB11" s="602"/>
    </row>
    <row r="12" spans="1:28" ht="11.25" customHeight="1" thickBot="1">
      <c r="A12" s="622"/>
      <c r="B12" s="625"/>
      <c r="C12" s="622"/>
      <c r="D12" s="631" t="s">
        <v>292</v>
      </c>
      <c r="E12" s="633" t="s">
        <v>293</v>
      </c>
      <c r="F12" s="635" t="s">
        <v>10</v>
      </c>
      <c r="G12" s="637" t="s">
        <v>295</v>
      </c>
      <c r="H12" s="565" t="s">
        <v>296</v>
      </c>
      <c r="I12" s="595" t="s">
        <v>297</v>
      </c>
      <c r="J12" s="595" t="s">
        <v>298</v>
      </c>
      <c r="K12" s="581" t="s">
        <v>299</v>
      </c>
      <c r="L12" s="584" t="s">
        <v>300</v>
      </c>
      <c r="M12" s="628" t="s">
        <v>287</v>
      </c>
      <c r="N12" s="616" t="s">
        <v>168</v>
      </c>
      <c r="O12" s="579" t="s">
        <v>66</v>
      </c>
      <c r="P12" s="587"/>
      <c r="Q12" s="580"/>
      <c r="R12" s="579"/>
      <c r="S12" s="580"/>
      <c r="T12" s="589"/>
      <c r="U12" s="611"/>
      <c r="V12" s="604"/>
      <c r="W12" s="583"/>
      <c r="X12" s="564"/>
      <c r="Y12" s="573"/>
      <c r="Z12" s="583"/>
      <c r="AA12" s="603"/>
      <c r="AB12" s="604"/>
    </row>
    <row r="13" spans="1:28" ht="9.75" customHeight="1">
      <c r="A13" s="622"/>
      <c r="B13" s="625"/>
      <c r="C13" s="622"/>
      <c r="D13" s="631"/>
      <c r="E13" s="633"/>
      <c r="F13" s="635"/>
      <c r="G13" s="637"/>
      <c r="H13" s="565"/>
      <c r="I13" s="596"/>
      <c r="J13" s="596"/>
      <c r="K13" s="582"/>
      <c r="L13" s="585"/>
      <c r="M13" s="629"/>
      <c r="N13" s="617"/>
      <c r="O13" s="565" t="s">
        <v>301</v>
      </c>
      <c r="P13" s="567" t="s">
        <v>302</v>
      </c>
      <c r="Q13" s="563" t="s">
        <v>303</v>
      </c>
      <c r="R13" s="561" t="s">
        <v>169</v>
      </c>
      <c r="S13" s="563" t="s">
        <v>170</v>
      </c>
      <c r="T13" s="589"/>
      <c r="U13" s="609" t="s">
        <v>305</v>
      </c>
      <c r="V13" s="612" t="s">
        <v>172</v>
      </c>
      <c r="W13" s="615" t="s">
        <v>305</v>
      </c>
      <c r="X13" s="578" t="s">
        <v>172</v>
      </c>
      <c r="Y13" s="573"/>
      <c r="Z13" s="598" t="s">
        <v>173</v>
      </c>
      <c r="AA13" s="415"/>
      <c r="AB13" s="605" t="s">
        <v>287</v>
      </c>
    </row>
    <row r="14" spans="1:28" ht="21.75" customHeight="1" thickBot="1">
      <c r="A14" s="623"/>
      <c r="B14" s="626"/>
      <c r="C14" s="623"/>
      <c r="D14" s="632"/>
      <c r="E14" s="634"/>
      <c r="F14" s="636"/>
      <c r="G14" s="638"/>
      <c r="H14" s="566"/>
      <c r="I14" s="597"/>
      <c r="J14" s="597"/>
      <c r="K14" s="583"/>
      <c r="L14" s="586"/>
      <c r="M14" s="630"/>
      <c r="N14" s="618"/>
      <c r="O14" s="566"/>
      <c r="P14" s="568"/>
      <c r="Q14" s="564"/>
      <c r="R14" s="562"/>
      <c r="S14" s="564"/>
      <c r="T14" s="590"/>
      <c r="U14" s="610"/>
      <c r="V14" s="613"/>
      <c r="W14" s="586"/>
      <c r="X14" s="580"/>
      <c r="Y14" s="574"/>
      <c r="Z14" s="562"/>
      <c r="AA14" s="416"/>
      <c r="AB14" s="606"/>
    </row>
    <row r="15" spans="1:28" ht="12" customHeight="1">
      <c r="A15" s="187" t="s">
        <v>121</v>
      </c>
      <c r="B15" s="188" t="s">
        <v>33</v>
      </c>
      <c r="C15" s="189">
        <v>0</v>
      </c>
      <c r="D15" s="190">
        <v>10611</v>
      </c>
      <c r="E15" s="191">
        <v>0</v>
      </c>
      <c r="F15" s="192">
        <f aca="true" t="shared" si="0" ref="F15:F53">D15+E15</f>
        <v>10611</v>
      </c>
      <c r="G15" s="190">
        <v>9091</v>
      </c>
      <c r="H15" s="191">
        <v>1390</v>
      </c>
      <c r="I15" s="192">
        <v>126</v>
      </c>
      <c r="J15" s="192">
        <f aca="true" t="shared" si="1" ref="J15:J52">ABS((D15+E15)-(G15+H15+I15))</f>
        <v>4</v>
      </c>
      <c r="K15" s="193">
        <v>4.5</v>
      </c>
      <c r="L15" s="194">
        <f aca="true" t="shared" si="2" ref="L15:L53">(F15/K15)/52.142</f>
        <v>45.22266119443059</v>
      </c>
      <c r="M15" s="195" t="s">
        <v>128</v>
      </c>
      <c r="N15" s="190">
        <f aca="true" t="shared" si="3" ref="N15:N52">SUM(O15+Q15+R15)</f>
        <v>4813</v>
      </c>
      <c r="O15" s="196">
        <v>3083</v>
      </c>
      <c r="P15" s="197">
        <f>SUM(O15/K15/52.142)</f>
        <v>13.139333188429884</v>
      </c>
      <c r="Q15" s="198">
        <v>1701</v>
      </c>
      <c r="R15" s="190">
        <v>29</v>
      </c>
      <c r="S15" s="199">
        <f aca="true" t="shared" si="4" ref="S15:S31">(R15/N15*100)</f>
        <v>0.6025348015790567</v>
      </c>
      <c r="T15" s="189"/>
      <c r="U15" s="200">
        <v>0</v>
      </c>
      <c r="V15" s="201">
        <f aca="true" t="shared" si="5" ref="V15:V30">U15/R15*100</f>
        <v>0</v>
      </c>
      <c r="W15" s="202">
        <v>29</v>
      </c>
      <c r="X15" s="203">
        <f aca="true" t="shared" si="6" ref="X15:X30">W15/R15*100</f>
        <v>100</v>
      </c>
      <c r="Y15" s="204">
        <v>77634</v>
      </c>
      <c r="Z15" s="205">
        <f>Y15/K15</f>
        <v>17252</v>
      </c>
      <c r="AB15" s="206" t="s">
        <v>143</v>
      </c>
    </row>
    <row r="16" spans="1:28" ht="12" customHeight="1">
      <c r="A16" s="207" t="s">
        <v>122</v>
      </c>
      <c r="B16" s="208" t="s">
        <v>34</v>
      </c>
      <c r="C16" s="209">
        <v>0</v>
      </c>
      <c r="D16" s="210">
        <v>152</v>
      </c>
      <c r="E16" s="211">
        <v>986</v>
      </c>
      <c r="F16" s="192">
        <f t="shared" si="0"/>
        <v>1138</v>
      </c>
      <c r="G16" s="210">
        <v>1028</v>
      </c>
      <c r="H16" s="211">
        <v>79</v>
      </c>
      <c r="I16" s="212">
        <v>29</v>
      </c>
      <c r="J16" s="192">
        <f t="shared" si="1"/>
        <v>2</v>
      </c>
      <c r="K16" s="213">
        <v>1</v>
      </c>
      <c r="L16" s="214">
        <f t="shared" si="2"/>
        <v>21.825016301637834</v>
      </c>
      <c r="M16" s="215" t="s">
        <v>160</v>
      </c>
      <c r="N16" s="216">
        <f t="shared" si="3"/>
        <v>333</v>
      </c>
      <c r="O16" s="217">
        <v>20</v>
      </c>
      <c r="P16" s="218">
        <f>SUM(O16/K16/52.142)</f>
        <v>0.38356794906217634</v>
      </c>
      <c r="Q16" s="208">
        <v>302</v>
      </c>
      <c r="R16" s="219">
        <v>11</v>
      </c>
      <c r="S16" s="220">
        <f t="shared" si="4"/>
        <v>3.303303303303303</v>
      </c>
      <c r="T16" s="209">
        <v>0</v>
      </c>
      <c r="U16" s="219">
        <v>6</v>
      </c>
      <c r="V16" s="201">
        <f t="shared" si="5"/>
        <v>54.54545454545454</v>
      </c>
      <c r="W16" s="221">
        <v>5</v>
      </c>
      <c r="X16" s="203">
        <f t="shared" si="6"/>
        <v>45.45454545454545</v>
      </c>
      <c r="Y16" s="222">
        <v>46659</v>
      </c>
      <c r="Z16" s="223">
        <f>Y16/K16</f>
        <v>46659</v>
      </c>
      <c r="AA16" s="224"/>
      <c r="AB16" s="225" t="s">
        <v>122</v>
      </c>
    </row>
    <row r="17" spans="1:28" ht="12" customHeight="1">
      <c r="A17" s="207" t="s">
        <v>125</v>
      </c>
      <c r="B17" s="208" t="s">
        <v>37</v>
      </c>
      <c r="C17" s="226">
        <v>0</v>
      </c>
      <c r="D17" s="227">
        <v>860</v>
      </c>
      <c r="E17" s="228">
        <v>985</v>
      </c>
      <c r="F17" s="192">
        <f t="shared" si="0"/>
        <v>1845</v>
      </c>
      <c r="G17" s="227">
        <v>1442</v>
      </c>
      <c r="H17" s="228">
        <v>73</v>
      </c>
      <c r="I17" s="229">
        <v>302</v>
      </c>
      <c r="J17" s="192">
        <f t="shared" si="1"/>
        <v>28</v>
      </c>
      <c r="K17" s="230">
        <v>1.02</v>
      </c>
      <c r="L17" s="194">
        <f t="shared" si="2"/>
        <v>34.69033656959389</v>
      </c>
      <c r="M17" s="231" t="s">
        <v>123</v>
      </c>
      <c r="N17" s="216">
        <f t="shared" si="3"/>
        <v>448</v>
      </c>
      <c r="O17" s="232">
        <v>196</v>
      </c>
      <c r="P17" s="197">
        <v>10</v>
      </c>
      <c r="Q17" s="233">
        <v>242</v>
      </c>
      <c r="R17" s="234">
        <v>10</v>
      </c>
      <c r="S17" s="199">
        <f t="shared" si="4"/>
        <v>2.232142857142857</v>
      </c>
      <c r="T17" s="226">
        <v>0</v>
      </c>
      <c r="U17" s="234">
        <v>0</v>
      </c>
      <c r="V17" s="201">
        <f t="shared" si="5"/>
        <v>0</v>
      </c>
      <c r="W17" s="202">
        <v>10</v>
      </c>
      <c r="X17" s="203">
        <f t="shared" si="6"/>
        <v>100</v>
      </c>
      <c r="Y17" s="235">
        <v>32629</v>
      </c>
      <c r="Z17" s="205">
        <f>Y17/K17</f>
        <v>31989.21568627451</v>
      </c>
      <c r="AB17" s="236" t="s">
        <v>134</v>
      </c>
    </row>
    <row r="18" spans="1:28" ht="12" customHeight="1">
      <c r="A18" s="207" t="s">
        <v>127</v>
      </c>
      <c r="B18" s="208" t="s">
        <v>38</v>
      </c>
      <c r="C18" s="226">
        <v>0</v>
      </c>
      <c r="D18" s="227">
        <v>2547</v>
      </c>
      <c r="E18" s="228">
        <v>1797</v>
      </c>
      <c r="F18" s="192">
        <f t="shared" si="0"/>
        <v>4344</v>
      </c>
      <c r="G18" s="227">
        <v>4244</v>
      </c>
      <c r="H18" s="228">
        <v>5</v>
      </c>
      <c r="I18" s="229">
        <v>45</v>
      </c>
      <c r="J18" s="192">
        <f t="shared" si="1"/>
        <v>50</v>
      </c>
      <c r="K18" s="230">
        <v>2</v>
      </c>
      <c r="L18" s="194">
        <f t="shared" si="2"/>
        <v>41.65547926815235</v>
      </c>
      <c r="M18" s="231" t="s">
        <v>134</v>
      </c>
      <c r="N18" s="190">
        <f t="shared" si="3"/>
        <v>1704</v>
      </c>
      <c r="O18" s="232">
        <v>421</v>
      </c>
      <c r="P18" s="197">
        <f aca="true" t="shared" si="7" ref="P18:P53">SUM(O18/K18/52.142)</f>
        <v>4.037052663879406</v>
      </c>
      <c r="Q18" s="233">
        <v>1255</v>
      </c>
      <c r="R18" s="234">
        <v>28</v>
      </c>
      <c r="S18" s="199">
        <f t="shared" si="4"/>
        <v>1.643192488262911</v>
      </c>
      <c r="T18" s="226"/>
      <c r="U18" s="234">
        <v>7</v>
      </c>
      <c r="V18" s="201">
        <f t="shared" si="5"/>
        <v>25</v>
      </c>
      <c r="W18" s="202">
        <v>21</v>
      </c>
      <c r="X18" s="203">
        <f t="shared" si="6"/>
        <v>75</v>
      </c>
      <c r="Y18" s="235">
        <v>29432</v>
      </c>
      <c r="Z18" s="205">
        <f>Y18/K18</f>
        <v>14716</v>
      </c>
      <c r="AB18" s="236" t="s">
        <v>135</v>
      </c>
    </row>
    <row r="19" spans="1:28" ht="12" customHeight="1">
      <c r="A19" s="207" t="s">
        <v>128</v>
      </c>
      <c r="B19" s="208" t="s">
        <v>40</v>
      </c>
      <c r="C19" s="226">
        <v>42</v>
      </c>
      <c r="D19" s="227">
        <v>187</v>
      </c>
      <c r="E19" s="228">
        <v>299</v>
      </c>
      <c r="F19" s="192">
        <f t="shared" si="0"/>
        <v>486</v>
      </c>
      <c r="G19" s="227">
        <v>472</v>
      </c>
      <c r="H19" s="228">
        <v>4</v>
      </c>
      <c r="I19" s="229">
        <v>9</v>
      </c>
      <c r="J19" s="192">
        <f t="shared" si="1"/>
        <v>1</v>
      </c>
      <c r="K19" s="237">
        <v>0.98</v>
      </c>
      <c r="L19" s="194">
        <f t="shared" si="2"/>
        <v>9.510919553276414</v>
      </c>
      <c r="M19" s="231" t="s">
        <v>155</v>
      </c>
      <c r="N19" s="190">
        <f t="shared" si="3"/>
        <v>89</v>
      </c>
      <c r="O19" s="232">
        <v>5</v>
      </c>
      <c r="P19" s="197">
        <f t="shared" si="7"/>
        <v>0.09784896659749397</v>
      </c>
      <c r="Q19" s="233">
        <v>83</v>
      </c>
      <c r="R19" s="234">
        <v>1</v>
      </c>
      <c r="S19" s="199">
        <f t="shared" si="4"/>
        <v>1.1235955056179776</v>
      </c>
      <c r="T19" s="226"/>
      <c r="U19" s="234">
        <v>0</v>
      </c>
      <c r="V19" s="201">
        <f t="shared" si="5"/>
        <v>0</v>
      </c>
      <c r="W19" s="202">
        <v>1</v>
      </c>
      <c r="X19" s="203">
        <f t="shared" si="6"/>
        <v>100</v>
      </c>
      <c r="Y19" s="235">
        <v>880</v>
      </c>
      <c r="Z19" s="205">
        <v>880</v>
      </c>
      <c r="AB19" s="236" t="s">
        <v>155</v>
      </c>
    </row>
    <row r="20" spans="1:28" ht="12" customHeight="1">
      <c r="A20" s="207" t="s">
        <v>131</v>
      </c>
      <c r="B20" s="208" t="s">
        <v>43</v>
      </c>
      <c r="C20" s="226">
        <v>0</v>
      </c>
      <c r="D20" s="227">
        <v>713</v>
      </c>
      <c r="E20" s="228">
        <v>818</v>
      </c>
      <c r="F20" s="192">
        <f t="shared" si="0"/>
        <v>1531</v>
      </c>
      <c r="G20" s="227">
        <v>1423</v>
      </c>
      <c r="H20" s="228">
        <v>1</v>
      </c>
      <c r="I20" s="229">
        <v>26</v>
      </c>
      <c r="J20" s="192">
        <f t="shared" si="1"/>
        <v>81</v>
      </c>
      <c r="K20" s="230">
        <v>1</v>
      </c>
      <c r="L20" s="194">
        <f t="shared" si="2"/>
        <v>29.3621265007096</v>
      </c>
      <c r="M20" s="231" t="s">
        <v>151</v>
      </c>
      <c r="N20" s="190">
        <f t="shared" si="3"/>
        <v>648</v>
      </c>
      <c r="O20" s="232">
        <v>21</v>
      </c>
      <c r="P20" s="197">
        <f t="shared" si="7"/>
        <v>0.4027463465152852</v>
      </c>
      <c r="Q20" s="233">
        <v>615</v>
      </c>
      <c r="R20" s="234">
        <v>12</v>
      </c>
      <c r="S20" s="199">
        <f t="shared" si="4"/>
        <v>1.8518518518518516</v>
      </c>
      <c r="T20" s="226"/>
      <c r="U20" s="234">
        <v>0</v>
      </c>
      <c r="V20" s="201">
        <f t="shared" si="5"/>
        <v>0</v>
      </c>
      <c r="W20" s="202">
        <v>12</v>
      </c>
      <c r="X20" s="203">
        <f t="shared" si="6"/>
        <v>100</v>
      </c>
      <c r="Y20" s="235">
        <v>30397</v>
      </c>
      <c r="Z20" s="205">
        <f aca="true" t="shared" si="8" ref="Z20:Z33">Y20/K20</f>
        <v>30397</v>
      </c>
      <c r="AB20" s="236" t="s">
        <v>137</v>
      </c>
    </row>
    <row r="21" spans="1:28" s="224" customFormat="1" ht="12" customHeight="1">
      <c r="A21" s="207" t="s">
        <v>134</v>
      </c>
      <c r="B21" s="208" t="s">
        <v>47</v>
      </c>
      <c r="C21" s="209">
        <v>0</v>
      </c>
      <c r="D21" s="210">
        <v>776</v>
      </c>
      <c r="E21" s="211">
        <v>1031</v>
      </c>
      <c r="F21" s="238">
        <f t="shared" si="0"/>
        <v>1807</v>
      </c>
      <c r="G21" s="210">
        <v>1743</v>
      </c>
      <c r="H21" s="211">
        <v>18</v>
      </c>
      <c r="I21" s="212">
        <v>27</v>
      </c>
      <c r="J21" s="238">
        <f t="shared" si="1"/>
        <v>19</v>
      </c>
      <c r="K21" s="213">
        <v>1.5</v>
      </c>
      <c r="L21" s="214">
        <f t="shared" si="2"/>
        <v>23.103576131845088</v>
      </c>
      <c r="M21" s="215" t="s">
        <v>149</v>
      </c>
      <c r="N21" s="216">
        <f t="shared" si="3"/>
        <v>371</v>
      </c>
      <c r="O21" s="217">
        <v>22</v>
      </c>
      <c r="P21" s="218">
        <f t="shared" si="7"/>
        <v>0.281283162645596</v>
      </c>
      <c r="Q21" s="208">
        <v>348</v>
      </c>
      <c r="R21" s="219">
        <v>1</v>
      </c>
      <c r="S21" s="220">
        <f t="shared" si="4"/>
        <v>0.2695417789757413</v>
      </c>
      <c r="T21" s="209"/>
      <c r="U21" s="219">
        <v>0</v>
      </c>
      <c r="V21" s="239">
        <f t="shared" si="5"/>
        <v>0</v>
      </c>
      <c r="W21" s="221">
        <v>1</v>
      </c>
      <c r="X21" s="240">
        <f t="shared" si="6"/>
        <v>100</v>
      </c>
      <c r="Y21" s="222">
        <v>2867</v>
      </c>
      <c r="Z21" s="223">
        <f t="shared" si="8"/>
        <v>1911.3333333333333</v>
      </c>
      <c r="AB21" s="225" t="s">
        <v>157</v>
      </c>
    </row>
    <row r="22" spans="1:28" ht="12" customHeight="1">
      <c r="A22" s="207" t="s">
        <v>137</v>
      </c>
      <c r="B22" s="208" t="s">
        <v>48</v>
      </c>
      <c r="C22" s="226">
        <v>0</v>
      </c>
      <c r="D22" s="227">
        <v>939</v>
      </c>
      <c r="E22" s="228">
        <v>2266</v>
      </c>
      <c r="F22" s="192">
        <f t="shared" si="0"/>
        <v>3205</v>
      </c>
      <c r="G22" s="227">
        <v>3156</v>
      </c>
      <c r="H22" s="228">
        <v>19</v>
      </c>
      <c r="I22" s="229">
        <v>22</v>
      </c>
      <c r="J22" s="192">
        <f t="shared" si="1"/>
        <v>8</v>
      </c>
      <c r="K22" s="230">
        <v>1.58</v>
      </c>
      <c r="L22" s="194">
        <f t="shared" si="2"/>
        <v>38.90301508684415</v>
      </c>
      <c r="M22" s="231" t="s">
        <v>124</v>
      </c>
      <c r="N22" s="190">
        <f t="shared" si="3"/>
        <v>610</v>
      </c>
      <c r="O22" s="232">
        <v>33</v>
      </c>
      <c r="P22" s="197">
        <f t="shared" si="7"/>
        <v>0.40056146579277907</v>
      </c>
      <c r="Q22" s="233">
        <v>571</v>
      </c>
      <c r="R22" s="234">
        <v>6</v>
      </c>
      <c r="S22" s="199">
        <f t="shared" si="4"/>
        <v>0.9836065573770493</v>
      </c>
      <c r="T22" s="226"/>
      <c r="U22" s="234">
        <v>4</v>
      </c>
      <c r="V22" s="201">
        <f t="shared" si="5"/>
        <v>66.66666666666666</v>
      </c>
      <c r="W22" s="202">
        <v>2</v>
      </c>
      <c r="X22" s="203">
        <f t="shared" si="6"/>
        <v>33.33333333333333</v>
      </c>
      <c r="Y22" s="235">
        <v>6661</v>
      </c>
      <c r="Z22" s="205">
        <f t="shared" si="8"/>
        <v>4215.822784810126</v>
      </c>
      <c r="AB22" s="236" t="s">
        <v>149</v>
      </c>
    </row>
    <row r="23" spans="1:28" ht="12" customHeight="1">
      <c r="A23" s="207" t="s">
        <v>124</v>
      </c>
      <c r="B23" s="208" t="s">
        <v>55</v>
      </c>
      <c r="C23" s="226">
        <v>0</v>
      </c>
      <c r="D23" s="227">
        <v>2131</v>
      </c>
      <c r="E23" s="228">
        <v>600</v>
      </c>
      <c r="F23" s="192">
        <f t="shared" si="0"/>
        <v>2731</v>
      </c>
      <c r="G23" s="227">
        <v>2677</v>
      </c>
      <c r="H23" s="228">
        <v>21</v>
      </c>
      <c r="I23" s="229">
        <v>27</v>
      </c>
      <c r="J23" s="192">
        <f t="shared" si="1"/>
        <v>6</v>
      </c>
      <c r="K23" s="241">
        <v>1.5</v>
      </c>
      <c r="L23" s="194">
        <f t="shared" si="2"/>
        <v>34.91746896296012</v>
      </c>
      <c r="M23" s="231" t="s">
        <v>132</v>
      </c>
      <c r="N23" s="190">
        <f t="shared" si="3"/>
        <v>300</v>
      </c>
      <c r="O23" s="232">
        <v>60</v>
      </c>
      <c r="P23" s="197">
        <f t="shared" si="7"/>
        <v>0.7671358981243527</v>
      </c>
      <c r="Q23" s="233">
        <v>211</v>
      </c>
      <c r="R23" s="234">
        <v>29</v>
      </c>
      <c r="S23" s="199">
        <f t="shared" si="4"/>
        <v>9.666666666666666</v>
      </c>
      <c r="T23" s="226"/>
      <c r="U23" s="234">
        <v>13</v>
      </c>
      <c r="V23" s="201">
        <f t="shared" si="5"/>
        <v>44.827586206896555</v>
      </c>
      <c r="W23" s="202">
        <v>16</v>
      </c>
      <c r="X23" s="203">
        <f t="shared" si="6"/>
        <v>55.172413793103445</v>
      </c>
      <c r="Y23" s="235">
        <v>30644</v>
      </c>
      <c r="Z23" s="205">
        <f t="shared" si="8"/>
        <v>20429.333333333332</v>
      </c>
      <c r="AB23" s="236" t="s">
        <v>126</v>
      </c>
    </row>
    <row r="24" spans="1:28" ht="12" customHeight="1">
      <c r="A24" s="207" t="s">
        <v>140</v>
      </c>
      <c r="B24" s="208" t="s">
        <v>58</v>
      </c>
      <c r="C24" s="226">
        <v>0</v>
      </c>
      <c r="D24" s="227">
        <v>919</v>
      </c>
      <c r="E24" s="228">
        <v>468</v>
      </c>
      <c r="F24" s="192">
        <f t="shared" si="0"/>
        <v>1387</v>
      </c>
      <c r="G24" s="227">
        <v>1307</v>
      </c>
      <c r="H24" s="228">
        <v>6</v>
      </c>
      <c r="I24" s="229">
        <v>35</v>
      </c>
      <c r="J24" s="192">
        <f t="shared" si="1"/>
        <v>39</v>
      </c>
      <c r="K24" s="241">
        <v>1.5</v>
      </c>
      <c r="L24" s="194">
        <f t="shared" si="2"/>
        <v>17.733624844974617</v>
      </c>
      <c r="M24" s="231" t="s">
        <v>138</v>
      </c>
      <c r="N24" s="190">
        <f t="shared" si="3"/>
        <v>592</v>
      </c>
      <c r="O24" s="232">
        <v>196</v>
      </c>
      <c r="P24" s="197">
        <f t="shared" si="7"/>
        <v>2.5059772672062186</v>
      </c>
      <c r="Q24" s="233">
        <v>392</v>
      </c>
      <c r="R24" s="234">
        <v>4</v>
      </c>
      <c r="S24" s="199">
        <f t="shared" si="4"/>
        <v>0.6756756756756757</v>
      </c>
      <c r="T24" s="226"/>
      <c r="U24" s="219">
        <v>0</v>
      </c>
      <c r="V24" s="201">
        <f t="shared" si="5"/>
        <v>0</v>
      </c>
      <c r="W24" s="221">
        <v>4</v>
      </c>
      <c r="X24" s="203">
        <f t="shared" si="6"/>
        <v>100</v>
      </c>
      <c r="Y24" s="222">
        <v>8057</v>
      </c>
      <c r="Z24" s="205">
        <f t="shared" si="8"/>
        <v>5371.333333333333</v>
      </c>
      <c r="AB24" s="236" t="s">
        <v>152</v>
      </c>
    </row>
    <row r="25" spans="1:28" ht="12" customHeight="1">
      <c r="A25" s="207" t="s">
        <v>142</v>
      </c>
      <c r="B25" s="208" t="s">
        <v>60</v>
      </c>
      <c r="C25" s="226">
        <v>0</v>
      </c>
      <c r="D25" s="227">
        <v>1496</v>
      </c>
      <c r="E25" s="228">
        <v>1335</v>
      </c>
      <c r="F25" s="192">
        <f t="shared" si="0"/>
        <v>2831</v>
      </c>
      <c r="G25" s="227">
        <v>2805</v>
      </c>
      <c r="H25" s="228">
        <v>12</v>
      </c>
      <c r="I25" s="229">
        <v>12</v>
      </c>
      <c r="J25" s="192">
        <f t="shared" si="1"/>
        <v>2</v>
      </c>
      <c r="K25" s="242">
        <v>2.2</v>
      </c>
      <c r="L25" s="194">
        <f t="shared" si="2"/>
        <v>24.679110540795936</v>
      </c>
      <c r="M25" s="231" t="s">
        <v>144</v>
      </c>
      <c r="N25" s="190">
        <f t="shared" si="3"/>
        <v>983</v>
      </c>
      <c r="O25" s="232">
        <v>53</v>
      </c>
      <c r="P25" s="197">
        <f t="shared" si="7"/>
        <v>0.46202502955216695</v>
      </c>
      <c r="Q25" s="233">
        <v>918</v>
      </c>
      <c r="R25" s="234">
        <v>12</v>
      </c>
      <c r="S25" s="199">
        <f t="shared" si="4"/>
        <v>1.2207527975584944</v>
      </c>
      <c r="T25" s="226"/>
      <c r="U25" s="234">
        <v>0</v>
      </c>
      <c r="V25" s="201">
        <f t="shared" si="5"/>
        <v>0</v>
      </c>
      <c r="W25" s="202">
        <v>12</v>
      </c>
      <c r="X25" s="203">
        <f t="shared" si="6"/>
        <v>100</v>
      </c>
      <c r="Y25" s="235">
        <v>56483</v>
      </c>
      <c r="Z25" s="205">
        <f t="shared" si="8"/>
        <v>25674.090909090908</v>
      </c>
      <c r="AB25" s="236" t="s">
        <v>123</v>
      </c>
    </row>
    <row r="26" spans="1:28" ht="12" customHeight="1">
      <c r="A26" s="207" t="s">
        <v>132</v>
      </c>
      <c r="B26" s="208" t="s">
        <v>61</v>
      </c>
      <c r="C26" s="226">
        <v>0</v>
      </c>
      <c r="D26" s="227">
        <v>659</v>
      </c>
      <c r="E26" s="228">
        <v>1194</v>
      </c>
      <c r="F26" s="192">
        <f t="shared" si="0"/>
        <v>1853</v>
      </c>
      <c r="G26" s="227">
        <v>1740</v>
      </c>
      <c r="H26" s="228">
        <v>61</v>
      </c>
      <c r="I26" s="229">
        <v>51</v>
      </c>
      <c r="J26" s="192">
        <f t="shared" si="1"/>
        <v>1</v>
      </c>
      <c r="K26" s="241">
        <v>1.63</v>
      </c>
      <c r="L26" s="194">
        <f t="shared" si="2"/>
        <v>21.802190478902233</v>
      </c>
      <c r="M26" s="231" t="s">
        <v>133</v>
      </c>
      <c r="N26" s="190">
        <f t="shared" si="3"/>
        <v>412</v>
      </c>
      <c r="O26" s="232">
        <v>7</v>
      </c>
      <c r="P26" s="197">
        <f t="shared" si="7"/>
        <v>0.08236121605629554</v>
      </c>
      <c r="Q26" s="233">
        <v>389</v>
      </c>
      <c r="R26" s="234">
        <v>16</v>
      </c>
      <c r="S26" s="199">
        <f t="shared" si="4"/>
        <v>3.8834951456310676</v>
      </c>
      <c r="T26" s="226"/>
      <c r="U26" s="234">
        <v>0</v>
      </c>
      <c r="V26" s="201">
        <f t="shared" si="5"/>
        <v>0</v>
      </c>
      <c r="W26" s="202">
        <v>16</v>
      </c>
      <c r="X26" s="203">
        <f t="shared" si="6"/>
        <v>100</v>
      </c>
      <c r="Y26" s="235">
        <v>45932</v>
      </c>
      <c r="Z26" s="205">
        <f t="shared" si="8"/>
        <v>28179.141104294482</v>
      </c>
      <c r="AB26" s="236" t="s">
        <v>142</v>
      </c>
    </row>
    <row r="27" spans="1:28" ht="12" customHeight="1">
      <c r="A27" s="207" t="s">
        <v>123</v>
      </c>
      <c r="B27" s="208" t="s">
        <v>31</v>
      </c>
      <c r="C27" s="226">
        <v>0</v>
      </c>
      <c r="D27" s="227">
        <v>2301</v>
      </c>
      <c r="E27" s="228">
        <v>1325</v>
      </c>
      <c r="F27" s="192">
        <f t="shared" si="0"/>
        <v>3626</v>
      </c>
      <c r="G27" s="227">
        <v>3513</v>
      </c>
      <c r="H27" s="228">
        <v>2</v>
      </c>
      <c r="I27" s="229">
        <v>50</v>
      </c>
      <c r="J27" s="192">
        <f t="shared" si="1"/>
        <v>61</v>
      </c>
      <c r="K27" s="241">
        <v>2.18</v>
      </c>
      <c r="L27" s="194">
        <f t="shared" si="2"/>
        <v>31.89948126833604</v>
      </c>
      <c r="M27" s="231" t="s">
        <v>143</v>
      </c>
      <c r="N27" s="190">
        <f t="shared" si="3"/>
        <v>945</v>
      </c>
      <c r="O27" s="232">
        <v>82</v>
      </c>
      <c r="P27" s="197">
        <f t="shared" si="7"/>
        <v>0.721389261997671</v>
      </c>
      <c r="Q27" s="233">
        <v>837</v>
      </c>
      <c r="R27" s="234">
        <v>26</v>
      </c>
      <c r="S27" s="199">
        <f t="shared" si="4"/>
        <v>2.751322751322751</v>
      </c>
      <c r="T27" s="226"/>
      <c r="U27" s="234">
        <v>16</v>
      </c>
      <c r="V27" s="201">
        <f t="shared" si="5"/>
        <v>61.53846153846154</v>
      </c>
      <c r="W27" s="202">
        <v>10</v>
      </c>
      <c r="X27" s="203">
        <f t="shared" si="6"/>
        <v>38.46153846153847</v>
      </c>
      <c r="Y27" s="235">
        <v>21445</v>
      </c>
      <c r="Z27" s="205">
        <f t="shared" si="8"/>
        <v>9837.155963302752</v>
      </c>
      <c r="AB27" s="236" t="s">
        <v>153</v>
      </c>
    </row>
    <row r="28" spans="1:28" ht="12" customHeight="1">
      <c r="A28" s="207" t="s">
        <v>129</v>
      </c>
      <c r="B28" s="208" t="s">
        <v>35</v>
      </c>
      <c r="C28" s="226">
        <v>0</v>
      </c>
      <c r="D28" s="227">
        <v>1239</v>
      </c>
      <c r="E28" s="228">
        <v>944</v>
      </c>
      <c r="F28" s="192">
        <f t="shared" si="0"/>
        <v>2183</v>
      </c>
      <c r="G28" s="227">
        <v>2145</v>
      </c>
      <c r="H28" s="228">
        <v>3</v>
      </c>
      <c r="I28" s="229">
        <v>31</v>
      </c>
      <c r="J28" s="192">
        <f t="shared" si="1"/>
        <v>4</v>
      </c>
      <c r="K28" s="241">
        <v>1</v>
      </c>
      <c r="L28" s="194">
        <f t="shared" si="2"/>
        <v>41.86644164013655</v>
      </c>
      <c r="M28" s="231" t="s">
        <v>131</v>
      </c>
      <c r="N28" s="190">
        <f t="shared" si="3"/>
        <v>370</v>
      </c>
      <c r="O28" s="232">
        <v>66</v>
      </c>
      <c r="P28" s="197">
        <f t="shared" si="7"/>
        <v>1.265774231905182</v>
      </c>
      <c r="Q28" s="233">
        <v>282</v>
      </c>
      <c r="R28" s="234">
        <v>22</v>
      </c>
      <c r="S28" s="199">
        <f t="shared" si="4"/>
        <v>5.9459459459459465</v>
      </c>
      <c r="T28" s="226"/>
      <c r="U28" s="234">
        <v>1</v>
      </c>
      <c r="V28" s="201">
        <f t="shared" si="5"/>
        <v>4.545454545454546</v>
      </c>
      <c r="W28" s="202">
        <v>21</v>
      </c>
      <c r="X28" s="203">
        <f t="shared" si="6"/>
        <v>95.45454545454545</v>
      </c>
      <c r="Y28" s="235">
        <v>5043</v>
      </c>
      <c r="Z28" s="205">
        <f t="shared" si="8"/>
        <v>5043</v>
      </c>
      <c r="AB28" s="236" t="s">
        <v>144</v>
      </c>
    </row>
    <row r="29" spans="1:28" ht="12" customHeight="1">
      <c r="A29" s="207" t="s">
        <v>126</v>
      </c>
      <c r="B29" s="208" t="s">
        <v>36</v>
      </c>
      <c r="C29" s="226">
        <v>0</v>
      </c>
      <c r="D29" s="227">
        <v>377</v>
      </c>
      <c r="E29" s="228">
        <v>2144</v>
      </c>
      <c r="F29" s="192">
        <f t="shared" si="0"/>
        <v>2521</v>
      </c>
      <c r="G29" s="227">
        <v>2485</v>
      </c>
      <c r="H29" s="228">
        <v>13</v>
      </c>
      <c r="I29" s="229">
        <v>12</v>
      </c>
      <c r="J29" s="192">
        <f t="shared" si="1"/>
        <v>11</v>
      </c>
      <c r="K29" s="241">
        <v>1</v>
      </c>
      <c r="L29" s="194">
        <f t="shared" si="2"/>
        <v>48.34873997928733</v>
      </c>
      <c r="M29" s="231" t="s">
        <v>125</v>
      </c>
      <c r="N29" s="190">
        <f t="shared" si="3"/>
        <v>997</v>
      </c>
      <c r="O29" s="232">
        <v>211</v>
      </c>
      <c r="P29" s="197">
        <f t="shared" si="7"/>
        <v>4.04664186260596</v>
      </c>
      <c r="Q29" s="233">
        <v>760</v>
      </c>
      <c r="R29" s="234">
        <v>26</v>
      </c>
      <c r="S29" s="199">
        <f t="shared" si="4"/>
        <v>2.6078234704112337</v>
      </c>
      <c r="T29" s="226"/>
      <c r="U29" s="234">
        <v>8</v>
      </c>
      <c r="V29" s="201">
        <f t="shared" si="5"/>
        <v>30.76923076923077</v>
      </c>
      <c r="W29" s="202">
        <v>18</v>
      </c>
      <c r="X29" s="203">
        <f t="shared" si="6"/>
        <v>69.23076923076923</v>
      </c>
      <c r="Y29" s="235">
        <v>30376</v>
      </c>
      <c r="Z29" s="205">
        <f t="shared" si="8"/>
        <v>30376</v>
      </c>
      <c r="AB29" s="236" t="s">
        <v>124</v>
      </c>
    </row>
    <row r="30" spans="1:28" ht="12" customHeight="1">
      <c r="A30" s="207" t="s">
        <v>136</v>
      </c>
      <c r="B30" s="208" t="s">
        <v>90</v>
      </c>
      <c r="C30" s="226">
        <v>0</v>
      </c>
      <c r="D30" s="227">
        <v>740</v>
      </c>
      <c r="E30" s="228">
        <v>1100</v>
      </c>
      <c r="F30" s="192">
        <f t="shared" si="0"/>
        <v>1840</v>
      </c>
      <c r="G30" s="227">
        <v>1816</v>
      </c>
      <c r="H30" s="228">
        <v>4</v>
      </c>
      <c r="I30" s="229">
        <v>14</v>
      </c>
      <c r="J30" s="192">
        <f t="shared" si="1"/>
        <v>6</v>
      </c>
      <c r="K30" s="241">
        <v>1.4</v>
      </c>
      <c r="L30" s="194">
        <f t="shared" si="2"/>
        <v>25.20589379551445</v>
      </c>
      <c r="M30" s="231" t="s">
        <v>158</v>
      </c>
      <c r="N30" s="190">
        <f t="shared" si="3"/>
        <v>372</v>
      </c>
      <c r="O30" s="232">
        <v>51</v>
      </c>
      <c r="P30" s="197">
        <f t="shared" si="7"/>
        <v>0.698641621506107</v>
      </c>
      <c r="Q30" s="233">
        <v>311</v>
      </c>
      <c r="R30" s="234">
        <v>10</v>
      </c>
      <c r="S30" s="199">
        <f t="shared" si="4"/>
        <v>2.6881720430107525</v>
      </c>
      <c r="T30" s="226"/>
      <c r="U30" s="234">
        <v>7</v>
      </c>
      <c r="V30" s="201">
        <f t="shared" si="5"/>
        <v>70</v>
      </c>
      <c r="W30" s="202">
        <v>3</v>
      </c>
      <c r="X30" s="203">
        <f t="shared" si="6"/>
        <v>30</v>
      </c>
      <c r="Y30" s="235">
        <v>4637</v>
      </c>
      <c r="Z30" s="205">
        <f t="shared" si="8"/>
        <v>3312.1428571428573</v>
      </c>
      <c r="AB30" s="236" t="s">
        <v>139</v>
      </c>
    </row>
    <row r="31" spans="1:28" ht="12" customHeight="1">
      <c r="A31" s="207" t="s">
        <v>143</v>
      </c>
      <c r="B31" s="208" t="s">
        <v>44</v>
      </c>
      <c r="C31" s="226">
        <v>0</v>
      </c>
      <c r="D31" s="227">
        <v>571</v>
      </c>
      <c r="E31" s="228">
        <v>729</v>
      </c>
      <c r="F31" s="192">
        <f t="shared" si="0"/>
        <v>1300</v>
      </c>
      <c r="G31" s="227">
        <v>1263</v>
      </c>
      <c r="H31" s="228">
        <v>23</v>
      </c>
      <c r="I31" s="229">
        <v>12</v>
      </c>
      <c r="J31" s="192">
        <f t="shared" si="1"/>
        <v>2</v>
      </c>
      <c r="K31" s="241">
        <v>1</v>
      </c>
      <c r="L31" s="194">
        <f t="shared" si="2"/>
        <v>24.93191668904146</v>
      </c>
      <c r="M31" s="231" t="s">
        <v>147</v>
      </c>
      <c r="N31" s="190">
        <f t="shared" si="3"/>
        <v>117</v>
      </c>
      <c r="O31" s="232">
        <v>86</v>
      </c>
      <c r="P31" s="197">
        <f t="shared" si="7"/>
        <v>1.6493421809673583</v>
      </c>
      <c r="Q31" s="233">
        <v>31</v>
      </c>
      <c r="R31" s="234">
        <v>0</v>
      </c>
      <c r="S31" s="199">
        <f t="shared" si="4"/>
        <v>0</v>
      </c>
      <c r="T31" s="226"/>
      <c r="U31" s="234">
        <v>0</v>
      </c>
      <c r="V31" s="201"/>
      <c r="W31" s="221">
        <v>0</v>
      </c>
      <c r="X31" s="203"/>
      <c r="Y31" s="222">
        <v>0</v>
      </c>
      <c r="Z31" s="205">
        <f t="shared" si="8"/>
        <v>0</v>
      </c>
      <c r="AB31" s="236" t="s">
        <v>145</v>
      </c>
    </row>
    <row r="32" spans="1:28" ht="12" customHeight="1">
      <c r="A32" s="207" t="s">
        <v>135</v>
      </c>
      <c r="B32" s="208" t="s">
        <v>45</v>
      </c>
      <c r="C32" s="226">
        <v>0</v>
      </c>
      <c r="D32" s="227">
        <v>626</v>
      </c>
      <c r="E32" s="228">
        <v>588</v>
      </c>
      <c r="F32" s="192">
        <f t="shared" si="0"/>
        <v>1214</v>
      </c>
      <c r="G32" s="227">
        <v>1147</v>
      </c>
      <c r="H32" s="228">
        <v>6</v>
      </c>
      <c r="I32" s="229">
        <v>15</v>
      </c>
      <c r="J32" s="192">
        <f t="shared" si="1"/>
        <v>46</v>
      </c>
      <c r="K32" s="241">
        <v>1</v>
      </c>
      <c r="L32" s="194">
        <f t="shared" si="2"/>
        <v>23.282574508074102</v>
      </c>
      <c r="M32" s="231" t="s">
        <v>146</v>
      </c>
      <c r="N32" s="190">
        <f t="shared" si="3"/>
        <v>183</v>
      </c>
      <c r="O32" s="232">
        <v>21</v>
      </c>
      <c r="P32" s="197">
        <f t="shared" si="7"/>
        <v>0.4027463465152852</v>
      </c>
      <c r="Q32" s="233">
        <v>152</v>
      </c>
      <c r="R32" s="234">
        <v>10</v>
      </c>
      <c r="S32" s="199">
        <v>0</v>
      </c>
      <c r="T32" s="226"/>
      <c r="U32" s="234">
        <v>0</v>
      </c>
      <c r="V32" s="201">
        <f aca="true" t="shared" si="9" ref="V32:V43">U32/R32*100</f>
        <v>0</v>
      </c>
      <c r="W32" s="202">
        <v>10</v>
      </c>
      <c r="X32" s="203">
        <f aca="true" t="shared" si="10" ref="X32:X43">W32/R32*100</f>
        <v>100</v>
      </c>
      <c r="Y32" s="235">
        <v>27371</v>
      </c>
      <c r="Z32" s="205">
        <f t="shared" si="8"/>
        <v>27371</v>
      </c>
      <c r="AB32" s="236" t="s">
        <v>132</v>
      </c>
    </row>
    <row r="33" spans="1:28" ht="12" customHeight="1">
      <c r="A33" s="207" t="s">
        <v>130</v>
      </c>
      <c r="B33" s="208" t="s">
        <v>50</v>
      </c>
      <c r="C33" s="226">
        <v>0</v>
      </c>
      <c r="D33" s="227">
        <v>1373</v>
      </c>
      <c r="E33" s="228">
        <v>987</v>
      </c>
      <c r="F33" s="192">
        <f t="shared" si="0"/>
        <v>2360</v>
      </c>
      <c r="G33" s="227">
        <v>2210</v>
      </c>
      <c r="H33" s="228">
        <v>26</v>
      </c>
      <c r="I33" s="229">
        <v>116</v>
      </c>
      <c r="J33" s="192">
        <f t="shared" si="1"/>
        <v>8</v>
      </c>
      <c r="K33" s="241">
        <v>2.7</v>
      </c>
      <c r="L33" s="194">
        <f t="shared" si="2"/>
        <v>16.763339996050668</v>
      </c>
      <c r="M33" s="231" t="s">
        <v>148</v>
      </c>
      <c r="N33" s="190">
        <f t="shared" si="3"/>
        <v>586</v>
      </c>
      <c r="O33" s="232">
        <v>131</v>
      </c>
      <c r="P33" s="197">
        <f t="shared" si="7"/>
        <v>0.9305074319841684</v>
      </c>
      <c r="Q33" s="233">
        <v>443</v>
      </c>
      <c r="R33" s="234">
        <v>12</v>
      </c>
      <c r="S33" s="199">
        <f aca="true" t="shared" si="11" ref="S33:S52">(R33/N33*100)</f>
        <v>2.04778156996587</v>
      </c>
      <c r="T33" s="226"/>
      <c r="U33" s="234">
        <v>4</v>
      </c>
      <c r="V33" s="201">
        <f t="shared" si="9"/>
        <v>33.33333333333333</v>
      </c>
      <c r="W33" s="202">
        <v>8</v>
      </c>
      <c r="X33" s="203">
        <f t="shared" si="10"/>
        <v>66.66666666666666</v>
      </c>
      <c r="Y33" s="235">
        <v>33362</v>
      </c>
      <c r="Z33" s="205">
        <f t="shared" si="8"/>
        <v>12356.296296296296</v>
      </c>
      <c r="AB33" s="236" t="s">
        <v>130</v>
      </c>
    </row>
    <row r="34" spans="1:28" ht="12" customHeight="1">
      <c r="A34" s="207" t="s">
        <v>151</v>
      </c>
      <c r="B34" s="208" t="s">
        <v>52</v>
      </c>
      <c r="C34" s="226">
        <v>0</v>
      </c>
      <c r="D34" s="227">
        <v>770</v>
      </c>
      <c r="E34" s="228">
        <v>522</v>
      </c>
      <c r="F34" s="192">
        <f t="shared" si="0"/>
        <v>1292</v>
      </c>
      <c r="G34" s="227">
        <v>1201</v>
      </c>
      <c r="H34" s="228">
        <v>18</v>
      </c>
      <c r="I34" s="229">
        <v>69</v>
      </c>
      <c r="J34" s="192">
        <f t="shared" si="1"/>
        <v>4</v>
      </c>
      <c r="K34" s="241">
        <v>0.83</v>
      </c>
      <c r="L34" s="194">
        <f t="shared" si="2"/>
        <v>29.85360181857421</v>
      </c>
      <c r="M34" s="231" t="s">
        <v>130</v>
      </c>
      <c r="N34" s="190">
        <f t="shared" si="3"/>
        <v>429</v>
      </c>
      <c r="O34" s="232">
        <v>35</v>
      </c>
      <c r="P34" s="197">
        <f t="shared" si="7"/>
        <v>0.8087276034443477</v>
      </c>
      <c r="Q34" s="233">
        <v>360</v>
      </c>
      <c r="R34" s="234">
        <v>34</v>
      </c>
      <c r="S34" s="199">
        <f t="shared" si="11"/>
        <v>7.925407925407925</v>
      </c>
      <c r="T34" s="226"/>
      <c r="U34" s="234">
        <v>0</v>
      </c>
      <c r="V34" s="201">
        <f t="shared" si="9"/>
        <v>0</v>
      </c>
      <c r="W34" s="202">
        <v>34</v>
      </c>
      <c r="X34" s="203">
        <f t="shared" si="10"/>
        <v>100</v>
      </c>
      <c r="Y34" s="235">
        <v>41155</v>
      </c>
      <c r="Z34" s="205">
        <v>41155</v>
      </c>
      <c r="AB34" s="236" t="s">
        <v>128</v>
      </c>
    </row>
    <row r="35" spans="1:28" ht="12" customHeight="1">
      <c r="A35" s="207" t="s">
        <v>153</v>
      </c>
      <c r="B35" s="208" t="s">
        <v>53</v>
      </c>
      <c r="C35" s="226">
        <v>0</v>
      </c>
      <c r="D35" s="227">
        <v>522</v>
      </c>
      <c r="E35" s="228">
        <v>800</v>
      </c>
      <c r="F35" s="192">
        <f t="shared" si="0"/>
        <v>1322</v>
      </c>
      <c r="G35" s="227">
        <v>1061</v>
      </c>
      <c r="H35" s="228">
        <v>59</v>
      </c>
      <c r="I35" s="229">
        <v>121</v>
      </c>
      <c r="J35" s="192">
        <f t="shared" si="1"/>
        <v>81</v>
      </c>
      <c r="K35" s="241">
        <v>0.7</v>
      </c>
      <c r="L35" s="194">
        <f t="shared" si="2"/>
        <v>36.21977347572837</v>
      </c>
      <c r="M35" s="231" t="s">
        <v>142</v>
      </c>
      <c r="N35" s="190">
        <f t="shared" si="3"/>
        <v>258</v>
      </c>
      <c r="O35" s="232">
        <v>130</v>
      </c>
      <c r="P35" s="197">
        <f t="shared" si="7"/>
        <v>3.5617023841487803</v>
      </c>
      <c r="Q35" s="233">
        <v>98</v>
      </c>
      <c r="R35" s="234">
        <v>30</v>
      </c>
      <c r="S35" s="199">
        <f t="shared" si="11"/>
        <v>11.627906976744185</v>
      </c>
      <c r="T35" s="226"/>
      <c r="U35" s="234">
        <v>17</v>
      </c>
      <c r="V35" s="201">
        <f t="shared" si="9"/>
        <v>56.666666666666664</v>
      </c>
      <c r="W35" s="202">
        <v>13</v>
      </c>
      <c r="X35" s="203">
        <f t="shared" si="10"/>
        <v>43.333333333333336</v>
      </c>
      <c r="Y35" s="235">
        <v>19472</v>
      </c>
      <c r="Z35" s="205">
        <v>19472</v>
      </c>
      <c r="AB35" s="236" t="s">
        <v>136</v>
      </c>
    </row>
    <row r="36" spans="1:28" ht="12" customHeight="1">
      <c r="A36" s="207" t="s">
        <v>141</v>
      </c>
      <c r="B36" s="208" t="s">
        <v>156</v>
      </c>
      <c r="C36" s="226">
        <v>0</v>
      </c>
      <c r="D36" s="227">
        <v>21</v>
      </c>
      <c r="E36" s="228">
        <v>162</v>
      </c>
      <c r="F36" s="192">
        <f t="shared" si="0"/>
        <v>183</v>
      </c>
      <c r="G36" s="227">
        <v>174</v>
      </c>
      <c r="H36" s="228">
        <v>1</v>
      </c>
      <c r="I36" s="229">
        <v>5</v>
      </c>
      <c r="J36" s="192">
        <f t="shared" si="1"/>
        <v>3</v>
      </c>
      <c r="K36" s="241">
        <v>0.62</v>
      </c>
      <c r="L36" s="194">
        <f t="shared" si="2"/>
        <v>5.660720538578893</v>
      </c>
      <c r="M36" s="231" t="s">
        <v>154</v>
      </c>
      <c r="N36" s="190">
        <f t="shared" si="3"/>
        <v>127</v>
      </c>
      <c r="O36" s="232">
        <v>17</v>
      </c>
      <c r="P36" s="197">
        <f t="shared" si="7"/>
        <v>0.5258592850045966</v>
      </c>
      <c r="Q36" s="233">
        <v>109</v>
      </c>
      <c r="R36" s="234">
        <v>1</v>
      </c>
      <c r="S36" s="199">
        <f t="shared" si="11"/>
        <v>0.7874015748031495</v>
      </c>
      <c r="T36" s="226"/>
      <c r="U36" s="234">
        <v>0</v>
      </c>
      <c r="V36" s="201">
        <f t="shared" si="9"/>
        <v>0</v>
      </c>
      <c r="W36" s="202">
        <v>1</v>
      </c>
      <c r="X36" s="203">
        <f t="shared" si="10"/>
        <v>100</v>
      </c>
      <c r="Y36" s="235">
        <v>1100</v>
      </c>
      <c r="Z36" s="205">
        <v>1100</v>
      </c>
      <c r="AB36" s="236" t="s">
        <v>148</v>
      </c>
    </row>
    <row r="37" spans="1:28" ht="12" customHeight="1">
      <c r="A37" s="207" t="s">
        <v>150</v>
      </c>
      <c r="B37" s="208" t="s">
        <v>62</v>
      </c>
      <c r="C37" s="226">
        <v>0</v>
      </c>
      <c r="D37" s="227">
        <v>933</v>
      </c>
      <c r="E37" s="228">
        <v>635</v>
      </c>
      <c r="F37" s="192">
        <f t="shared" si="0"/>
        <v>1568</v>
      </c>
      <c r="G37" s="227">
        <v>1558</v>
      </c>
      <c r="H37" s="228">
        <v>1</v>
      </c>
      <c r="I37" s="229">
        <v>9</v>
      </c>
      <c r="J37" s="192">
        <f t="shared" si="1"/>
        <v>0</v>
      </c>
      <c r="K37" s="241">
        <v>1</v>
      </c>
      <c r="L37" s="194">
        <f t="shared" si="2"/>
        <v>30.071727206474627</v>
      </c>
      <c r="M37" s="231" t="s">
        <v>135</v>
      </c>
      <c r="N37" s="190">
        <f t="shared" si="3"/>
        <v>74</v>
      </c>
      <c r="O37" s="232">
        <v>0</v>
      </c>
      <c r="P37" s="197">
        <f t="shared" si="7"/>
        <v>0</v>
      </c>
      <c r="Q37" s="233">
        <v>69</v>
      </c>
      <c r="R37" s="234">
        <v>5</v>
      </c>
      <c r="S37" s="199">
        <f t="shared" si="11"/>
        <v>6.756756756756757</v>
      </c>
      <c r="T37" s="226"/>
      <c r="U37" s="234">
        <v>0</v>
      </c>
      <c r="V37" s="201">
        <f t="shared" si="9"/>
        <v>0</v>
      </c>
      <c r="W37" s="202">
        <v>5</v>
      </c>
      <c r="X37" s="203">
        <f t="shared" si="10"/>
        <v>100</v>
      </c>
      <c r="Y37" s="235">
        <v>22319</v>
      </c>
      <c r="Z37" s="205">
        <f>Y37/K37</f>
        <v>22319</v>
      </c>
      <c r="AB37" s="236" t="s">
        <v>129</v>
      </c>
    </row>
    <row r="38" spans="1:28" ht="12" customHeight="1">
      <c r="A38" s="207" t="s">
        <v>158</v>
      </c>
      <c r="B38" s="208" t="s">
        <v>63</v>
      </c>
      <c r="C38" s="226">
        <v>10</v>
      </c>
      <c r="D38" s="227">
        <v>480</v>
      </c>
      <c r="E38" s="228">
        <v>467</v>
      </c>
      <c r="F38" s="192">
        <f t="shared" si="0"/>
        <v>947</v>
      </c>
      <c r="G38" s="227">
        <v>530</v>
      </c>
      <c r="H38" s="228">
        <v>265</v>
      </c>
      <c r="I38" s="229">
        <v>146</v>
      </c>
      <c r="J38" s="192">
        <f t="shared" si="1"/>
        <v>6</v>
      </c>
      <c r="K38" s="241">
        <v>0.54</v>
      </c>
      <c r="L38" s="194">
        <f t="shared" si="2"/>
        <v>33.63322664461861</v>
      </c>
      <c r="M38" s="231" t="s">
        <v>126</v>
      </c>
      <c r="N38" s="190">
        <f t="shared" si="3"/>
        <v>62</v>
      </c>
      <c r="O38" s="232">
        <v>16</v>
      </c>
      <c r="P38" s="197">
        <f t="shared" si="7"/>
        <v>0.5682488134254464</v>
      </c>
      <c r="Q38" s="233">
        <v>45</v>
      </c>
      <c r="R38" s="234">
        <v>1</v>
      </c>
      <c r="S38" s="199">
        <f t="shared" si="11"/>
        <v>1.6129032258064515</v>
      </c>
      <c r="T38" s="226"/>
      <c r="U38" s="243">
        <v>0</v>
      </c>
      <c r="V38" s="201">
        <f t="shared" si="9"/>
        <v>0</v>
      </c>
      <c r="W38" s="221">
        <v>1</v>
      </c>
      <c r="X38" s="203">
        <f t="shared" si="10"/>
        <v>100</v>
      </c>
      <c r="Y38" s="222">
        <v>1632</v>
      </c>
      <c r="Z38" s="205">
        <v>1632</v>
      </c>
      <c r="AB38" s="236" t="s">
        <v>138</v>
      </c>
    </row>
    <row r="39" spans="1:28" ht="12" customHeight="1">
      <c r="A39" s="207" t="s">
        <v>147</v>
      </c>
      <c r="B39" s="208" t="s">
        <v>64</v>
      </c>
      <c r="C39" s="226">
        <v>0</v>
      </c>
      <c r="D39" s="210">
        <v>866</v>
      </c>
      <c r="E39" s="228">
        <v>1947</v>
      </c>
      <c r="F39" s="192">
        <f t="shared" si="0"/>
        <v>2813</v>
      </c>
      <c r="G39" s="227">
        <v>2299</v>
      </c>
      <c r="H39" s="228">
        <v>64</v>
      </c>
      <c r="I39" s="229">
        <v>95</v>
      </c>
      <c r="J39" s="192">
        <f t="shared" si="1"/>
        <v>355</v>
      </c>
      <c r="K39" s="241">
        <v>1.9</v>
      </c>
      <c r="L39" s="194">
        <f t="shared" si="2"/>
        <v>28.394122123997423</v>
      </c>
      <c r="M39" s="231" t="s">
        <v>141</v>
      </c>
      <c r="N39" s="190">
        <f t="shared" si="3"/>
        <v>998</v>
      </c>
      <c r="O39" s="232">
        <v>206</v>
      </c>
      <c r="P39" s="197">
        <f t="shared" si="7"/>
        <v>2.079342039652851</v>
      </c>
      <c r="Q39" s="233">
        <v>763</v>
      </c>
      <c r="R39" s="234">
        <v>29</v>
      </c>
      <c r="S39" s="199">
        <f t="shared" si="11"/>
        <v>2.905811623246493</v>
      </c>
      <c r="T39" s="226"/>
      <c r="U39" s="234">
        <v>15</v>
      </c>
      <c r="V39" s="201">
        <f t="shared" si="9"/>
        <v>51.724137931034484</v>
      </c>
      <c r="W39" s="202">
        <v>14</v>
      </c>
      <c r="X39" s="203">
        <f t="shared" si="10"/>
        <v>48.275862068965516</v>
      </c>
      <c r="Y39" s="235">
        <v>54167</v>
      </c>
      <c r="Z39" s="205">
        <f>Y39/K39</f>
        <v>28508.947368421053</v>
      </c>
      <c r="AB39" s="236" t="s">
        <v>140</v>
      </c>
    </row>
    <row r="40" spans="1:28" ht="12" customHeight="1">
      <c r="A40" s="207" t="s">
        <v>152</v>
      </c>
      <c r="B40" s="208" t="s">
        <v>32</v>
      </c>
      <c r="C40" s="226">
        <v>0</v>
      </c>
      <c r="D40" s="227">
        <v>637</v>
      </c>
      <c r="E40" s="228">
        <v>448</v>
      </c>
      <c r="F40" s="192">
        <f t="shared" si="0"/>
        <v>1085</v>
      </c>
      <c r="G40" s="227">
        <v>1026</v>
      </c>
      <c r="H40" s="228">
        <v>42</v>
      </c>
      <c r="I40" s="229">
        <v>12</v>
      </c>
      <c r="J40" s="192">
        <f t="shared" si="1"/>
        <v>5</v>
      </c>
      <c r="K40" s="241">
        <v>0.6</v>
      </c>
      <c r="L40" s="194">
        <f t="shared" si="2"/>
        <v>34.68093539437178</v>
      </c>
      <c r="M40" s="231" t="s">
        <v>129</v>
      </c>
      <c r="N40" s="190">
        <f t="shared" si="3"/>
        <v>113</v>
      </c>
      <c r="O40" s="232">
        <v>55</v>
      </c>
      <c r="P40" s="197">
        <f t="shared" si="7"/>
        <v>1.758019766534975</v>
      </c>
      <c r="Q40" s="233">
        <v>34</v>
      </c>
      <c r="R40" s="234">
        <v>24</v>
      </c>
      <c r="S40" s="199">
        <f t="shared" si="11"/>
        <v>21.238938053097346</v>
      </c>
      <c r="T40" s="226"/>
      <c r="U40" s="234">
        <v>5</v>
      </c>
      <c r="V40" s="201">
        <f t="shared" si="9"/>
        <v>20.833333333333336</v>
      </c>
      <c r="W40" s="202">
        <v>19</v>
      </c>
      <c r="X40" s="203">
        <f t="shared" si="10"/>
        <v>79.16666666666666</v>
      </c>
      <c r="Y40" s="235">
        <v>35150</v>
      </c>
      <c r="Z40" s="205">
        <v>35150</v>
      </c>
      <c r="AB40" s="236" t="s">
        <v>131</v>
      </c>
    </row>
    <row r="41" spans="1:28" ht="12" customHeight="1">
      <c r="A41" s="207" t="s">
        <v>144</v>
      </c>
      <c r="B41" s="208" t="s">
        <v>39</v>
      </c>
      <c r="C41" s="226">
        <v>0</v>
      </c>
      <c r="D41" s="227">
        <v>1429</v>
      </c>
      <c r="E41" s="228">
        <v>695</v>
      </c>
      <c r="F41" s="192">
        <f t="shared" si="0"/>
        <v>2124</v>
      </c>
      <c r="G41" s="227">
        <v>2094</v>
      </c>
      <c r="H41" s="228">
        <v>2</v>
      </c>
      <c r="I41" s="229">
        <v>14</v>
      </c>
      <c r="J41" s="192">
        <f t="shared" si="1"/>
        <v>14</v>
      </c>
      <c r="K41" s="241">
        <v>1.4</v>
      </c>
      <c r="L41" s="194">
        <f t="shared" si="2"/>
        <v>29.09636870743081</v>
      </c>
      <c r="M41" s="231" t="s">
        <v>153</v>
      </c>
      <c r="N41" s="190">
        <f t="shared" si="3"/>
        <v>80</v>
      </c>
      <c r="O41" s="232">
        <v>7</v>
      </c>
      <c r="P41" s="197">
        <f t="shared" si="7"/>
        <v>0.09589198726554408</v>
      </c>
      <c r="Q41" s="233">
        <v>62</v>
      </c>
      <c r="R41" s="234">
        <v>11</v>
      </c>
      <c r="S41" s="199">
        <f t="shared" si="11"/>
        <v>13.750000000000002</v>
      </c>
      <c r="T41" s="226"/>
      <c r="U41" s="234">
        <v>0</v>
      </c>
      <c r="V41" s="201">
        <f t="shared" si="9"/>
        <v>0</v>
      </c>
      <c r="W41" s="202">
        <v>11</v>
      </c>
      <c r="X41" s="203">
        <f t="shared" si="10"/>
        <v>100</v>
      </c>
      <c r="Y41" s="235">
        <v>13058</v>
      </c>
      <c r="Z41" s="205">
        <f>Y41/K41</f>
        <v>9327.142857142857</v>
      </c>
      <c r="AB41" s="236" t="s">
        <v>141</v>
      </c>
    </row>
    <row r="42" spans="1:28" ht="12" customHeight="1">
      <c r="A42" s="207" t="s">
        <v>146</v>
      </c>
      <c r="B42" s="208" t="s">
        <v>41</v>
      </c>
      <c r="C42" s="226">
        <v>0</v>
      </c>
      <c r="D42" s="227">
        <v>2859</v>
      </c>
      <c r="E42" s="228">
        <v>21</v>
      </c>
      <c r="F42" s="192">
        <f t="shared" si="0"/>
        <v>2880</v>
      </c>
      <c r="G42" s="227">
        <v>2528</v>
      </c>
      <c r="H42" s="228">
        <v>61</v>
      </c>
      <c r="I42" s="229">
        <v>249</v>
      </c>
      <c r="J42" s="192">
        <f t="shared" si="1"/>
        <v>42</v>
      </c>
      <c r="K42" s="241">
        <v>2</v>
      </c>
      <c r="L42" s="194">
        <f t="shared" si="2"/>
        <v>27.616892332476695</v>
      </c>
      <c r="M42" s="231" t="s">
        <v>150</v>
      </c>
      <c r="N42" s="190">
        <f t="shared" si="3"/>
        <v>277</v>
      </c>
      <c r="O42" s="232">
        <v>67</v>
      </c>
      <c r="P42" s="197">
        <f t="shared" si="7"/>
        <v>0.6424763146791453</v>
      </c>
      <c r="Q42" s="233">
        <v>203</v>
      </c>
      <c r="R42" s="234">
        <v>7</v>
      </c>
      <c r="S42" s="199">
        <f t="shared" si="11"/>
        <v>2.527075812274368</v>
      </c>
      <c r="T42" s="226"/>
      <c r="U42" s="234">
        <v>0</v>
      </c>
      <c r="V42" s="201">
        <f t="shared" si="9"/>
        <v>0</v>
      </c>
      <c r="W42" s="202">
        <v>7</v>
      </c>
      <c r="X42" s="203">
        <f t="shared" si="10"/>
        <v>100</v>
      </c>
      <c r="Y42" s="235">
        <v>20151</v>
      </c>
      <c r="Z42" s="205">
        <f>Y42/K42</f>
        <v>10075.5</v>
      </c>
      <c r="AB42" s="236" t="s">
        <v>151</v>
      </c>
    </row>
    <row r="43" spans="1:28" ht="12" customHeight="1">
      <c r="A43" s="207" t="s">
        <v>149</v>
      </c>
      <c r="B43" s="208" t="s">
        <v>159</v>
      </c>
      <c r="C43" s="226">
        <v>0</v>
      </c>
      <c r="D43" s="227">
        <v>0</v>
      </c>
      <c r="E43" s="228">
        <v>985</v>
      </c>
      <c r="F43" s="192">
        <f t="shared" si="0"/>
        <v>985</v>
      </c>
      <c r="G43" s="227">
        <v>976</v>
      </c>
      <c r="H43" s="228">
        <v>2</v>
      </c>
      <c r="I43" s="229">
        <v>6</v>
      </c>
      <c r="J43" s="192">
        <f t="shared" si="1"/>
        <v>1</v>
      </c>
      <c r="K43" s="241">
        <v>0.5</v>
      </c>
      <c r="L43" s="194">
        <f t="shared" si="2"/>
        <v>37.78144298262437</v>
      </c>
      <c r="M43" s="231" t="s">
        <v>140</v>
      </c>
      <c r="N43" s="190">
        <f t="shared" si="3"/>
        <v>148</v>
      </c>
      <c r="O43" s="232">
        <v>13</v>
      </c>
      <c r="P43" s="197">
        <f t="shared" si="7"/>
        <v>0.4986383337808292</v>
      </c>
      <c r="Q43" s="233">
        <v>133</v>
      </c>
      <c r="R43" s="234">
        <v>2</v>
      </c>
      <c r="S43" s="199">
        <f t="shared" si="11"/>
        <v>1.3513513513513513</v>
      </c>
      <c r="T43" s="226"/>
      <c r="U43" s="234">
        <v>1</v>
      </c>
      <c r="V43" s="201">
        <f t="shared" si="9"/>
        <v>50</v>
      </c>
      <c r="W43" s="221">
        <v>1</v>
      </c>
      <c r="X43" s="203">
        <f t="shared" si="10"/>
        <v>50</v>
      </c>
      <c r="Y43" s="222">
        <v>7466</v>
      </c>
      <c r="Z43" s="205">
        <v>7466</v>
      </c>
      <c r="AB43" s="236" t="s">
        <v>150</v>
      </c>
    </row>
    <row r="44" spans="1:28" ht="12" customHeight="1">
      <c r="A44" s="207" t="s">
        <v>160</v>
      </c>
      <c r="B44" s="208" t="s">
        <v>46</v>
      </c>
      <c r="C44" s="226">
        <v>0</v>
      </c>
      <c r="D44" s="227">
        <v>2823</v>
      </c>
      <c r="E44" s="228">
        <v>1100</v>
      </c>
      <c r="F44" s="192">
        <f t="shared" si="0"/>
        <v>3923</v>
      </c>
      <c r="G44" s="227">
        <v>3908</v>
      </c>
      <c r="H44" s="228">
        <v>1</v>
      </c>
      <c r="I44" s="229">
        <v>14</v>
      </c>
      <c r="J44" s="192">
        <f t="shared" si="1"/>
        <v>0</v>
      </c>
      <c r="K44" s="241">
        <v>1.5</v>
      </c>
      <c r="L44" s="194">
        <f t="shared" si="2"/>
        <v>50.1579021390306</v>
      </c>
      <c r="M44" s="231" t="s">
        <v>121</v>
      </c>
      <c r="N44" s="190">
        <f t="shared" si="3"/>
        <v>484</v>
      </c>
      <c r="O44" s="232">
        <v>0</v>
      </c>
      <c r="P44" s="197">
        <f t="shared" si="7"/>
        <v>0</v>
      </c>
      <c r="Q44" s="233">
        <v>484</v>
      </c>
      <c r="R44" s="234">
        <v>0</v>
      </c>
      <c r="S44" s="199">
        <f t="shared" si="11"/>
        <v>0</v>
      </c>
      <c r="T44" s="226"/>
      <c r="U44" s="234">
        <v>0</v>
      </c>
      <c r="V44" s="201"/>
      <c r="W44" s="202">
        <v>0</v>
      </c>
      <c r="X44" s="203"/>
      <c r="Y44" s="235">
        <v>0</v>
      </c>
      <c r="Z44" s="205">
        <f>Y44/K44</f>
        <v>0</v>
      </c>
      <c r="AB44" s="236" t="s">
        <v>154</v>
      </c>
    </row>
    <row r="45" spans="1:28" ht="12" customHeight="1">
      <c r="A45" s="207" t="s">
        <v>133</v>
      </c>
      <c r="B45" s="208" t="s">
        <v>49</v>
      </c>
      <c r="C45" s="226">
        <v>0</v>
      </c>
      <c r="D45" s="227">
        <v>572</v>
      </c>
      <c r="E45" s="228">
        <v>511</v>
      </c>
      <c r="F45" s="192">
        <f t="shared" si="0"/>
        <v>1083</v>
      </c>
      <c r="G45" s="227">
        <v>1047</v>
      </c>
      <c r="H45" s="228">
        <v>4</v>
      </c>
      <c r="I45" s="229">
        <v>25</v>
      </c>
      <c r="J45" s="192">
        <f t="shared" si="1"/>
        <v>7</v>
      </c>
      <c r="K45" s="241">
        <v>2.2</v>
      </c>
      <c r="L45" s="194">
        <f t="shared" si="2"/>
        <v>9.441002018962203</v>
      </c>
      <c r="M45" s="231" t="s">
        <v>145</v>
      </c>
      <c r="N45" s="190">
        <f t="shared" si="3"/>
        <v>273</v>
      </c>
      <c r="O45" s="232">
        <v>10</v>
      </c>
      <c r="P45" s="197">
        <f t="shared" si="7"/>
        <v>0.08717453387776734</v>
      </c>
      <c r="Q45" s="233">
        <v>259</v>
      </c>
      <c r="R45" s="234">
        <v>4</v>
      </c>
      <c r="S45" s="199">
        <f t="shared" si="11"/>
        <v>1.465201465201465</v>
      </c>
      <c r="T45" s="226"/>
      <c r="U45" s="243">
        <v>0</v>
      </c>
      <c r="V45" s="201">
        <f aca="true" t="shared" si="12" ref="V45:V53">U45/R45*100</f>
        <v>0</v>
      </c>
      <c r="W45" s="202">
        <v>4</v>
      </c>
      <c r="X45" s="203">
        <f aca="true" t="shared" si="13" ref="X45:X52">W45/R45*100</f>
        <v>100</v>
      </c>
      <c r="Y45" s="235">
        <v>13988</v>
      </c>
      <c r="Z45" s="205">
        <f>Y45/K45</f>
        <v>6358.181818181818</v>
      </c>
      <c r="AB45" s="236" t="s">
        <v>147</v>
      </c>
    </row>
    <row r="46" spans="1:28" ht="12" customHeight="1">
      <c r="A46" s="207" t="s">
        <v>139</v>
      </c>
      <c r="B46" s="208" t="s">
        <v>51</v>
      </c>
      <c r="C46" s="226">
        <v>0</v>
      </c>
      <c r="D46" s="227">
        <v>4757</v>
      </c>
      <c r="E46" s="228">
        <v>201</v>
      </c>
      <c r="F46" s="192">
        <f t="shared" si="0"/>
        <v>4958</v>
      </c>
      <c r="G46" s="227">
        <v>4453</v>
      </c>
      <c r="H46" s="228">
        <v>74</v>
      </c>
      <c r="I46" s="229">
        <v>261</v>
      </c>
      <c r="J46" s="192">
        <f t="shared" si="1"/>
        <v>170</v>
      </c>
      <c r="K46" s="241">
        <v>2</v>
      </c>
      <c r="L46" s="194">
        <f t="shared" si="2"/>
        <v>47.54324728625676</v>
      </c>
      <c r="M46" s="231" t="s">
        <v>127</v>
      </c>
      <c r="N46" s="190">
        <f t="shared" si="3"/>
        <v>2595</v>
      </c>
      <c r="O46" s="232">
        <v>0</v>
      </c>
      <c r="P46" s="197">
        <f t="shared" si="7"/>
        <v>0</v>
      </c>
      <c r="Q46" s="233">
        <v>2580</v>
      </c>
      <c r="R46" s="234">
        <v>15</v>
      </c>
      <c r="S46" s="199">
        <f t="shared" si="11"/>
        <v>0.5780346820809248</v>
      </c>
      <c r="T46" s="226"/>
      <c r="U46" s="234">
        <v>9</v>
      </c>
      <c r="V46" s="201">
        <f t="shared" si="12"/>
        <v>60</v>
      </c>
      <c r="W46" s="202">
        <v>6</v>
      </c>
      <c r="X46" s="203">
        <f t="shared" si="13"/>
        <v>40</v>
      </c>
      <c r="Y46" s="235">
        <v>10086</v>
      </c>
      <c r="Z46" s="205">
        <f>Y46/K46</f>
        <v>5043</v>
      </c>
      <c r="AB46" s="236" t="s">
        <v>146</v>
      </c>
    </row>
    <row r="47" spans="1:28" ht="12" customHeight="1">
      <c r="A47" s="207" t="s">
        <v>157</v>
      </c>
      <c r="B47" s="208" t="s">
        <v>54</v>
      </c>
      <c r="C47" s="226">
        <v>0</v>
      </c>
      <c r="D47" s="227">
        <v>838</v>
      </c>
      <c r="E47" s="228">
        <v>883</v>
      </c>
      <c r="F47" s="192">
        <f t="shared" si="0"/>
        <v>1721</v>
      </c>
      <c r="G47" s="227">
        <v>1703</v>
      </c>
      <c r="H47" s="228">
        <v>4</v>
      </c>
      <c r="I47" s="229">
        <v>12</v>
      </c>
      <c r="J47" s="192">
        <f t="shared" si="1"/>
        <v>2</v>
      </c>
      <c r="K47" s="241">
        <v>1</v>
      </c>
      <c r="L47" s="194">
        <f t="shared" si="2"/>
        <v>33.00602201680027</v>
      </c>
      <c r="M47" s="231" t="s">
        <v>136</v>
      </c>
      <c r="N47" s="190">
        <f t="shared" si="3"/>
        <v>439</v>
      </c>
      <c r="O47" s="232">
        <v>167</v>
      </c>
      <c r="P47" s="197">
        <f t="shared" si="7"/>
        <v>3.2027923746691727</v>
      </c>
      <c r="Q47" s="233">
        <v>265</v>
      </c>
      <c r="R47" s="234">
        <v>7</v>
      </c>
      <c r="S47" s="199">
        <f t="shared" si="11"/>
        <v>1.5945330296127564</v>
      </c>
      <c r="T47" s="226"/>
      <c r="U47" s="234">
        <v>0</v>
      </c>
      <c r="V47" s="201">
        <f t="shared" si="12"/>
        <v>0</v>
      </c>
      <c r="W47" s="202">
        <v>7</v>
      </c>
      <c r="X47" s="203">
        <f t="shared" si="13"/>
        <v>100</v>
      </c>
      <c r="Y47" s="235">
        <v>3995</v>
      </c>
      <c r="Z47" s="205">
        <f>Y47/K47</f>
        <v>3995</v>
      </c>
      <c r="AB47" s="236" t="s">
        <v>160</v>
      </c>
    </row>
    <row r="48" spans="1:28" ht="12" customHeight="1">
      <c r="A48" s="207" t="s">
        <v>138</v>
      </c>
      <c r="B48" s="208" t="s">
        <v>56</v>
      </c>
      <c r="C48" s="226">
        <v>6</v>
      </c>
      <c r="D48" s="227">
        <v>1292</v>
      </c>
      <c r="E48" s="228">
        <v>513</v>
      </c>
      <c r="F48" s="192">
        <f t="shared" si="0"/>
        <v>1805</v>
      </c>
      <c r="G48" s="227">
        <v>1655</v>
      </c>
      <c r="H48" s="228">
        <v>46</v>
      </c>
      <c r="I48" s="229">
        <v>29</v>
      </c>
      <c r="J48" s="192">
        <f t="shared" si="1"/>
        <v>75</v>
      </c>
      <c r="K48" s="241">
        <v>1.4</v>
      </c>
      <c r="L48" s="194">
        <f t="shared" si="2"/>
        <v>24.726433859186727</v>
      </c>
      <c r="M48" s="231" t="s">
        <v>152</v>
      </c>
      <c r="N48" s="190">
        <f t="shared" si="3"/>
        <v>453</v>
      </c>
      <c r="O48" s="232">
        <v>25</v>
      </c>
      <c r="P48" s="197">
        <f t="shared" si="7"/>
        <v>0.3424713830912289</v>
      </c>
      <c r="Q48" s="233">
        <v>393</v>
      </c>
      <c r="R48" s="234">
        <v>35</v>
      </c>
      <c r="S48" s="199">
        <f t="shared" si="11"/>
        <v>7.72626931567329</v>
      </c>
      <c r="T48" s="226"/>
      <c r="U48" s="234">
        <v>10</v>
      </c>
      <c r="V48" s="201">
        <f t="shared" si="12"/>
        <v>28.57142857142857</v>
      </c>
      <c r="W48" s="202">
        <v>25</v>
      </c>
      <c r="X48" s="203">
        <f t="shared" si="13"/>
        <v>71.42857142857143</v>
      </c>
      <c r="Y48" s="235">
        <v>73129</v>
      </c>
      <c r="Z48" s="205">
        <f>Y48/K48</f>
        <v>52235</v>
      </c>
      <c r="AB48" s="236" t="s">
        <v>121</v>
      </c>
    </row>
    <row r="49" spans="1:28" ht="12" customHeight="1">
      <c r="A49" s="207" t="s">
        <v>148</v>
      </c>
      <c r="B49" s="208" t="s">
        <v>57</v>
      </c>
      <c r="C49" s="226">
        <v>0</v>
      </c>
      <c r="D49" s="227">
        <v>236</v>
      </c>
      <c r="E49" s="228">
        <v>522</v>
      </c>
      <c r="F49" s="192">
        <f t="shared" si="0"/>
        <v>758</v>
      </c>
      <c r="G49" s="227">
        <v>744</v>
      </c>
      <c r="H49" s="228">
        <v>2</v>
      </c>
      <c r="I49" s="229">
        <v>12</v>
      </c>
      <c r="J49" s="192">
        <f t="shared" si="1"/>
        <v>0</v>
      </c>
      <c r="K49" s="241">
        <v>0.3</v>
      </c>
      <c r="L49" s="194">
        <f t="shared" si="2"/>
        <v>48.45741756485495</v>
      </c>
      <c r="M49" s="231" t="s">
        <v>122</v>
      </c>
      <c r="N49" s="190">
        <f t="shared" si="3"/>
        <v>215</v>
      </c>
      <c r="O49" s="232">
        <v>115</v>
      </c>
      <c r="P49" s="197">
        <f t="shared" si="7"/>
        <v>7.351719023691714</v>
      </c>
      <c r="Q49" s="233">
        <v>62</v>
      </c>
      <c r="R49" s="234">
        <v>38</v>
      </c>
      <c r="S49" s="199">
        <f t="shared" si="11"/>
        <v>17.674418604651162</v>
      </c>
      <c r="T49" s="226"/>
      <c r="U49" s="234">
        <v>2</v>
      </c>
      <c r="V49" s="201">
        <f t="shared" si="12"/>
        <v>5.263157894736842</v>
      </c>
      <c r="W49" s="202">
        <v>36</v>
      </c>
      <c r="X49" s="203">
        <f t="shared" si="13"/>
        <v>94.73684210526315</v>
      </c>
      <c r="Y49" s="235">
        <v>42543</v>
      </c>
      <c r="Z49" s="205">
        <v>42543</v>
      </c>
      <c r="AB49" s="236" t="s">
        <v>127</v>
      </c>
    </row>
    <row r="50" spans="1:28" ht="12" customHeight="1">
      <c r="A50" s="207" t="s">
        <v>155</v>
      </c>
      <c r="B50" s="208" t="s">
        <v>92</v>
      </c>
      <c r="C50" s="226">
        <v>1</v>
      </c>
      <c r="D50" s="227">
        <v>425</v>
      </c>
      <c r="E50" s="228">
        <v>265</v>
      </c>
      <c r="F50" s="192">
        <f t="shared" si="0"/>
        <v>690</v>
      </c>
      <c r="G50" s="227">
        <v>653</v>
      </c>
      <c r="H50" s="228">
        <v>2</v>
      </c>
      <c r="I50" s="229">
        <v>0</v>
      </c>
      <c r="J50" s="192">
        <f t="shared" si="1"/>
        <v>35</v>
      </c>
      <c r="K50" s="241">
        <v>0.73</v>
      </c>
      <c r="L50" s="194">
        <f t="shared" si="2"/>
        <v>18.127526359787787</v>
      </c>
      <c r="M50" s="231" t="s">
        <v>157</v>
      </c>
      <c r="N50" s="190">
        <f t="shared" si="3"/>
        <v>125</v>
      </c>
      <c r="O50" s="232">
        <v>37</v>
      </c>
      <c r="P50" s="197">
        <f t="shared" si="7"/>
        <v>0.9720557613219538</v>
      </c>
      <c r="Q50" s="233">
        <v>84</v>
      </c>
      <c r="R50" s="234">
        <v>4</v>
      </c>
      <c r="S50" s="199">
        <f t="shared" si="11"/>
        <v>3.2</v>
      </c>
      <c r="T50" s="226"/>
      <c r="U50" s="243">
        <v>3</v>
      </c>
      <c r="V50" s="201">
        <f t="shared" si="12"/>
        <v>75</v>
      </c>
      <c r="W50" s="202">
        <v>1</v>
      </c>
      <c r="X50" s="203">
        <f t="shared" si="13"/>
        <v>25</v>
      </c>
      <c r="Y50" s="235">
        <v>3405</v>
      </c>
      <c r="Z50" s="205">
        <v>3405</v>
      </c>
      <c r="AB50" s="236" t="s">
        <v>133</v>
      </c>
    </row>
    <row r="51" spans="1:28" ht="12" customHeight="1">
      <c r="A51" s="207" t="s">
        <v>145</v>
      </c>
      <c r="B51" s="208" t="s">
        <v>59</v>
      </c>
      <c r="C51" s="226">
        <v>0</v>
      </c>
      <c r="D51" s="227">
        <v>702</v>
      </c>
      <c r="E51" s="228">
        <v>1232</v>
      </c>
      <c r="F51" s="192">
        <f t="shared" si="0"/>
        <v>1934</v>
      </c>
      <c r="G51" s="227">
        <v>1921</v>
      </c>
      <c r="H51" s="228">
        <v>0</v>
      </c>
      <c r="I51" s="229">
        <v>13</v>
      </c>
      <c r="J51" s="192">
        <f t="shared" si="1"/>
        <v>0</v>
      </c>
      <c r="K51" s="241">
        <v>2</v>
      </c>
      <c r="L51" s="194">
        <f t="shared" si="2"/>
        <v>18.545510337156227</v>
      </c>
      <c r="M51" s="231" t="s">
        <v>139</v>
      </c>
      <c r="N51" s="190">
        <f t="shared" si="3"/>
        <v>434</v>
      </c>
      <c r="O51" s="232">
        <v>23</v>
      </c>
      <c r="P51" s="197">
        <f t="shared" si="7"/>
        <v>0.2205515707107514</v>
      </c>
      <c r="Q51" s="233">
        <v>403</v>
      </c>
      <c r="R51" s="234">
        <v>8</v>
      </c>
      <c r="S51" s="199">
        <f t="shared" si="11"/>
        <v>1.8433179723502304</v>
      </c>
      <c r="T51" s="226"/>
      <c r="U51" s="234">
        <v>3</v>
      </c>
      <c r="V51" s="201">
        <f t="shared" si="12"/>
        <v>37.5</v>
      </c>
      <c r="W51" s="202">
        <v>5</v>
      </c>
      <c r="X51" s="203">
        <f t="shared" si="13"/>
        <v>62.5</v>
      </c>
      <c r="Y51" s="235">
        <v>14499</v>
      </c>
      <c r="Z51" s="205">
        <f>Y51/K51</f>
        <v>7249.5</v>
      </c>
      <c r="AB51" s="236" t="s">
        <v>158</v>
      </c>
    </row>
    <row r="52" spans="1:28" ht="12" customHeight="1" thickBot="1">
      <c r="A52" s="244" t="s">
        <v>154</v>
      </c>
      <c r="B52" s="245" t="s">
        <v>161</v>
      </c>
      <c r="C52" s="246">
        <v>0</v>
      </c>
      <c r="D52" s="247">
        <v>1180</v>
      </c>
      <c r="E52" s="248">
        <v>889</v>
      </c>
      <c r="F52" s="192">
        <f t="shared" si="0"/>
        <v>2069</v>
      </c>
      <c r="G52" s="247">
        <v>2052</v>
      </c>
      <c r="H52" s="248">
        <v>0</v>
      </c>
      <c r="I52" s="249">
        <v>5</v>
      </c>
      <c r="J52" s="192">
        <f t="shared" si="1"/>
        <v>12</v>
      </c>
      <c r="K52" s="250">
        <v>1</v>
      </c>
      <c r="L52" s="194">
        <f t="shared" si="2"/>
        <v>39.680104330482145</v>
      </c>
      <c r="M52" s="251" t="s">
        <v>137</v>
      </c>
      <c r="N52" s="190">
        <f t="shared" si="3"/>
        <v>374</v>
      </c>
      <c r="O52" s="252">
        <v>82</v>
      </c>
      <c r="P52" s="197">
        <f t="shared" si="7"/>
        <v>1.572628591154923</v>
      </c>
      <c r="Q52" s="253">
        <v>283</v>
      </c>
      <c r="R52" s="254">
        <v>9</v>
      </c>
      <c r="S52" s="199">
        <f t="shared" si="11"/>
        <v>2.406417112299465</v>
      </c>
      <c r="T52" s="246"/>
      <c r="U52" s="254">
        <v>3</v>
      </c>
      <c r="V52" s="201">
        <f t="shared" si="12"/>
        <v>33.33333333333333</v>
      </c>
      <c r="W52" s="202">
        <v>6</v>
      </c>
      <c r="X52" s="203">
        <f t="shared" si="13"/>
        <v>66.66666666666666</v>
      </c>
      <c r="Y52" s="255">
        <v>43866</v>
      </c>
      <c r="Z52" s="256">
        <f>Y52/K52</f>
        <v>43866</v>
      </c>
      <c r="AB52" s="257" t="s">
        <v>125</v>
      </c>
    </row>
    <row r="53" spans="1:28" ht="16.5" customHeight="1" thickBot="1">
      <c r="A53" s="619" t="s">
        <v>162</v>
      </c>
      <c r="B53" s="620"/>
      <c r="C53" s="258">
        <f>SUM(C15:C52)</f>
        <v>59</v>
      </c>
      <c r="D53" s="259">
        <f>SUM(D15:D52)</f>
        <v>50559</v>
      </c>
      <c r="E53" s="260">
        <f>SUM(E15:E52)</f>
        <v>32394</v>
      </c>
      <c r="F53" s="260">
        <f t="shared" si="0"/>
        <v>82953</v>
      </c>
      <c r="G53" s="261">
        <f>SUM(G15:G52)</f>
        <v>77290</v>
      </c>
      <c r="H53" s="260">
        <f>SUM(H15:H52)</f>
        <v>2414</v>
      </c>
      <c r="I53" s="262">
        <f>SUM(I15:I52)</f>
        <v>2058</v>
      </c>
      <c r="J53" s="262">
        <f>SUM(J15:J52)</f>
        <v>1191</v>
      </c>
      <c r="K53" s="263">
        <f>SUM(K15:K52)</f>
        <v>52.90999999999998</v>
      </c>
      <c r="L53" s="264">
        <f t="shared" si="2"/>
        <v>30.068145982380198</v>
      </c>
      <c r="M53" s="265"/>
      <c r="N53" s="266">
        <f>O53+Q53+R53</f>
        <v>22831</v>
      </c>
      <c r="O53" s="266">
        <f>SUM(O15:O52)</f>
        <v>5770</v>
      </c>
      <c r="P53" s="264">
        <f t="shared" si="7"/>
        <v>2.0914638689177454</v>
      </c>
      <c r="Q53" s="267">
        <f>SUM(Q15:Q52)</f>
        <v>16532</v>
      </c>
      <c r="R53" s="268">
        <f>SUM(R15:R52)</f>
        <v>529</v>
      </c>
      <c r="S53" s="269">
        <f>R53/N53*100</f>
        <v>2.3170250974552142</v>
      </c>
      <c r="T53" s="270"/>
      <c r="U53" s="271">
        <f>SUM(U15:U52)</f>
        <v>134</v>
      </c>
      <c r="V53" s="272">
        <f t="shared" si="12"/>
        <v>25.330812854442343</v>
      </c>
      <c r="W53" s="273">
        <f>SUM(W15:W52)</f>
        <v>395</v>
      </c>
      <c r="X53" s="272">
        <f>ABS(W53/R53*100)</f>
        <v>74.66918714555766</v>
      </c>
      <c r="Y53" s="260">
        <f>SUM(Y15:Y52)</f>
        <v>911690</v>
      </c>
      <c r="Z53" s="274">
        <f>Y53/K53</f>
        <v>17230.958230958237</v>
      </c>
      <c r="AA53" s="275"/>
      <c r="AB53" s="270"/>
    </row>
    <row r="54" ht="10.5" customHeight="1"/>
    <row r="55" ht="10.5" customHeight="1"/>
    <row r="56" ht="10.5" customHeight="1"/>
    <row r="57" ht="10.5" customHeight="1"/>
    <row r="62" ht="2.25" customHeight="1"/>
    <row r="63" ht="3" customHeight="1" hidden="1"/>
    <row r="64" spans="1:42" ht="12.75">
      <c r="A64" s="276"/>
      <c r="B64" s="276"/>
      <c r="C64" s="276"/>
      <c r="D64" s="276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6"/>
      <c r="AJ64" s="276"/>
      <c r="AK64" s="276"/>
      <c r="AL64" s="276"/>
      <c r="AM64" s="276"/>
      <c r="AN64" s="276"/>
      <c r="AO64" s="276"/>
      <c r="AP64" s="276"/>
    </row>
    <row r="65" spans="1:42" ht="0.75" customHeight="1" hidden="1" thickBot="1">
      <c r="A65" s="276"/>
      <c r="B65" s="276"/>
      <c r="C65" s="276"/>
      <c r="D65" s="276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I65" s="276"/>
      <c r="AJ65" s="276"/>
      <c r="AK65" s="276"/>
      <c r="AL65" s="276"/>
      <c r="AM65" s="276"/>
      <c r="AN65" s="276"/>
      <c r="AO65" s="276"/>
      <c r="AP65" s="276"/>
    </row>
    <row r="66" spans="1:42" ht="6" customHeight="1" hidden="1" thickBot="1">
      <c r="A66" s="276"/>
      <c r="B66" s="276"/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6"/>
      <c r="AO66" s="276"/>
      <c r="AP66" s="276"/>
    </row>
    <row r="67" spans="1:42" ht="11.25" customHeight="1" hidden="1" thickBot="1">
      <c r="A67" s="276"/>
      <c r="B67" s="276"/>
      <c r="C67" s="276"/>
      <c r="D67" s="276"/>
      <c r="E67" s="276"/>
      <c r="F67" s="276"/>
      <c r="G67" s="276"/>
      <c r="H67" s="276"/>
      <c r="I67" s="276"/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</row>
    <row r="68" spans="1:42" ht="11.25" customHeight="1" hidden="1" thickBot="1">
      <c r="A68" s="276"/>
      <c r="B68" s="276"/>
      <c r="C68" s="276"/>
      <c r="D68" s="276"/>
      <c r="E68" s="276"/>
      <c r="F68" s="276"/>
      <c r="G68" s="276"/>
      <c r="H68" s="276"/>
      <c r="I68" s="276"/>
      <c r="J68" s="276"/>
      <c r="K68" s="276"/>
      <c r="L68" s="276"/>
      <c r="M68" s="276"/>
      <c r="N68" s="276"/>
      <c r="O68" s="276"/>
      <c r="P68" s="276"/>
      <c r="Q68" s="276"/>
      <c r="R68" s="276"/>
      <c r="S68" s="276"/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76"/>
      <c r="AE68" s="276"/>
      <c r="AF68" s="276"/>
      <c r="AG68" s="276"/>
      <c r="AH68" s="276"/>
      <c r="AI68" s="276"/>
      <c r="AJ68" s="276"/>
      <c r="AK68" s="276"/>
      <c r="AL68" s="276"/>
      <c r="AM68" s="276"/>
      <c r="AN68" s="276"/>
      <c r="AO68" s="276"/>
      <c r="AP68" s="276"/>
    </row>
    <row r="69" spans="1:42" ht="5.25" customHeight="1">
      <c r="A69" s="276"/>
      <c r="B69" s="276"/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I69" s="276"/>
      <c r="AJ69" s="276"/>
      <c r="AK69" s="276"/>
      <c r="AL69" s="276"/>
      <c r="AM69" s="276"/>
      <c r="AN69" s="276"/>
      <c r="AO69" s="276"/>
      <c r="AP69" s="276"/>
    </row>
    <row r="70" spans="1:42" ht="11.25" customHeight="1">
      <c r="A70" s="276"/>
      <c r="B70" s="276"/>
      <c r="C70" s="276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6"/>
      <c r="Q70" s="276"/>
      <c r="R70" s="276"/>
      <c r="S70" s="276"/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  <c r="AG70" s="276"/>
      <c r="AH70" s="276"/>
      <c r="AI70" s="276"/>
      <c r="AJ70" s="276"/>
      <c r="AK70" s="276"/>
      <c r="AL70" s="276"/>
      <c r="AM70" s="276"/>
      <c r="AN70" s="276"/>
      <c r="AO70" s="276"/>
      <c r="AP70" s="276"/>
    </row>
    <row r="71" spans="1:42" ht="25.5" customHeight="1">
      <c r="A71" s="276"/>
      <c r="B71" s="276"/>
      <c r="C71" s="276"/>
      <c r="D71" s="276"/>
      <c r="E71" s="276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  <c r="T71" s="276"/>
      <c r="U71" s="276"/>
      <c r="V71" s="276"/>
      <c r="W71" s="276"/>
      <c r="X71" s="276"/>
      <c r="Y71" s="276"/>
      <c r="Z71" s="276"/>
      <c r="AA71" s="276"/>
      <c r="AB71" s="276"/>
      <c r="AC71" s="276"/>
      <c r="AD71" s="276"/>
      <c r="AE71" s="276"/>
      <c r="AF71" s="276"/>
      <c r="AG71" s="276"/>
      <c r="AH71" s="276"/>
      <c r="AI71" s="276"/>
      <c r="AJ71" s="276"/>
      <c r="AK71" s="276"/>
      <c r="AL71" s="276"/>
      <c r="AM71" s="276"/>
      <c r="AN71" s="276"/>
      <c r="AO71" s="276"/>
      <c r="AP71" s="276"/>
    </row>
    <row r="72" spans="1:42" ht="11.25" customHeight="1">
      <c r="A72" s="276"/>
      <c r="B72" s="276"/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I72" s="276"/>
      <c r="AJ72" s="276"/>
      <c r="AK72" s="276"/>
      <c r="AL72" s="276"/>
      <c r="AM72" s="276"/>
      <c r="AN72" s="276"/>
      <c r="AO72" s="276"/>
      <c r="AP72" s="276"/>
    </row>
    <row r="73" spans="1:42" ht="11.25" customHeight="1">
      <c r="A73" s="276"/>
      <c r="B73" s="276"/>
      <c r="C73" s="276"/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6"/>
      <c r="S73" s="276"/>
      <c r="T73" s="276"/>
      <c r="U73" s="276"/>
      <c r="V73" s="276"/>
      <c r="W73" s="276"/>
      <c r="X73" s="276"/>
      <c r="Y73" s="276"/>
      <c r="Z73" s="276"/>
      <c r="AA73" s="276"/>
      <c r="AB73" s="276"/>
      <c r="AC73" s="276"/>
      <c r="AD73" s="276"/>
      <c r="AE73" s="276"/>
      <c r="AF73" s="276"/>
      <c r="AG73" s="276"/>
      <c r="AH73" s="276"/>
      <c r="AI73" s="276"/>
      <c r="AJ73" s="276"/>
      <c r="AK73" s="276"/>
      <c r="AL73" s="276"/>
      <c r="AM73" s="276"/>
      <c r="AN73" s="276"/>
      <c r="AO73" s="276"/>
      <c r="AP73" s="276"/>
    </row>
    <row r="74" spans="1:42" ht="22.5" customHeight="1">
      <c r="A74" s="276"/>
      <c r="B74" s="276"/>
      <c r="C74" s="276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  <c r="O74" s="276"/>
      <c r="P74" s="276"/>
      <c r="Q74" s="276"/>
      <c r="R74" s="276"/>
      <c r="S74" s="276"/>
      <c r="T74" s="276"/>
      <c r="U74" s="276"/>
      <c r="V74" s="276"/>
      <c r="W74" s="276"/>
      <c r="X74" s="276"/>
      <c r="Y74" s="276"/>
      <c r="Z74" s="276"/>
      <c r="AA74" s="276"/>
      <c r="AB74" s="276"/>
      <c r="AC74" s="276"/>
      <c r="AD74" s="276"/>
      <c r="AE74" s="276"/>
      <c r="AF74" s="276"/>
      <c r="AG74" s="276"/>
      <c r="AH74" s="276"/>
      <c r="AI74" s="276"/>
      <c r="AJ74" s="276"/>
      <c r="AK74" s="276"/>
      <c r="AL74" s="276"/>
      <c r="AM74" s="276"/>
      <c r="AN74" s="276"/>
      <c r="AO74" s="276"/>
      <c r="AP74" s="276"/>
    </row>
    <row r="75" spans="1:42" ht="15.75" customHeight="1">
      <c r="A75" s="276"/>
      <c r="B75" s="276"/>
      <c r="C75" s="276"/>
      <c r="D75" s="276"/>
      <c r="E75" s="276"/>
      <c r="F75" s="276"/>
      <c r="G75" s="276"/>
      <c r="H75" s="276"/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6"/>
      <c r="V75" s="276"/>
      <c r="W75" s="276"/>
      <c r="X75" s="276"/>
      <c r="Y75" s="276"/>
      <c r="Z75" s="276"/>
      <c r="AA75" s="276"/>
      <c r="AB75" s="276"/>
      <c r="AC75" s="276"/>
      <c r="AD75" s="276"/>
      <c r="AE75" s="276"/>
      <c r="AF75" s="276"/>
      <c r="AG75" s="276"/>
      <c r="AH75" s="276"/>
      <c r="AI75" s="276"/>
      <c r="AJ75" s="276"/>
      <c r="AK75" s="276"/>
      <c r="AL75" s="276"/>
      <c r="AM75" s="276"/>
      <c r="AN75" s="276"/>
      <c r="AO75" s="276"/>
      <c r="AP75" s="276"/>
    </row>
  </sheetData>
  <mergeCells count="60">
    <mergeCell ref="Z2:AB2"/>
    <mergeCell ref="M12:M14"/>
    <mergeCell ref="D12:D14"/>
    <mergeCell ref="E12:E14"/>
    <mergeCell ref="F12:F14"/>
    <mergeCell ref="G12:G14"/>
    <mergeCell ref="I12:I14"/>
    <mergeCell ref="AA7:AA8"/>
    <mergeCell ref="Z9:AA9"/>
    <mergeCell ref="R6:R9"/>
    <mergeCell ref="N12:N14"/>
    <mergeCell ref="A53:B53"/>
    <mergeCell ref="A10:A14"/>
    <mergeCell ref="B10:B14"/>
    <mergeCell ref="C10:C14"/>
    <mergeCell ref="D11:F11"/>
    <mergeCell ref="J9:N9"/>
    <mergeCell ref="O6:O9"/>
    <mergeCell ref="P6:P9"/>
    <mergeCell ref="Q6:Q9"/>
    <mergeCell ref="Z13:Z14"/>
    <mergeCell ref="Z10:AB12"/>
    <mergeCell ref="AB13:AB14"/>
    <mergeCell ref="X13:X14"/>
    <mergeCell ref="U10:X10"/>
    <mergeCell ref="U13:U14"/>
    <mergeCell ref="U11:V12"/>
    <mergeCell ref="V13:V14"/>
    <mergeCell ref="W11:X12"/>
    <mergeCell ref="W13:W14"/>
    <mergeCell ref="Y10:Y14"/>
    <mergeCell ref="R10:S12"/>
    <mergeCell ref="K12:K14"/>
    <mergeCell ref="L12:L14"/>
    <mergeCell ref="O12:Q12"/>
    <mergeCell ref="T10:T14"/>
    <mergeCell ref="K11:M11"/>
    <mergeCell ref="D10:Q10"/>
    <mergeCell ref="N11:Q11"/>
    <mergeCell ref="J12:J14"/>
    <mergeCell ref="H7:H9"/>
    <mergeCell ref="R13:R14"/>
    <mergeCell ref="S13:S14"/>
    <mergeCell ref="H12:H14"/>
    <mergeCell ref="O13:O14"/>
    <mergeCell ref="P13:P14"/>
    <mergeCell ref="Q13:Q14"/>
    <mergeCell ref="G11:J11"/>
    <mergeCell ref="S6:S9"/>
    <mergeCell ref="J7:N7"/>
    <mergeCell ref="A5:A9"/>
    <mergeCell ref="B5:B9"/>
    <mergeCell ref="C5:Z5"/>
    <mergeCell ref="C6:C9"/>
    <mergeCell ref="D6:D9"/>
    <mergeCell ref="E6:E9"/>
    <mergeCell ref="F6:F9"/>
    <mergeCell ref="G6:G9"/>
    <mergeCell ref="H6:N6"/>
    <mergeCell ref="Z7:Z8"/>
  </mergeCells>
  <printOptions horizontalCentered="1" verticalCentered="1"/>
  <pageMargins left="0" right="0" top="0.1968503937007874" bottom="0" header="0" footer="0.3937007874015748"/>
  <pageSetup horizontalDpi="120" verticalDpi="12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N96"/>
  <sheetViews>
    <sheetView view="pageBreakPreview" zoomScaleSheetLayoutView="100" workbookViewId="0" topLeftCell="A1">
      <selection activeCell="A4" sqref="A4:W4"/>
    </sheetView>
  </sheetViews>
  <sheetFormatPr defaultColWidth="9.140625" defaultRowHeight="12.75"/>
  <cols>
    <col min="1" max="1" width="5.8515625" style="177" bestFit="1" customWidth="1"/>
    <col min="2" max="2" width="13.7109375" style="111" customWidth="1"/>
    <col min="3" max="3" width="6.7109375" style="111" customWidth="1"/>
    <col min="4" max="4" width="5.7109375" style="111" customWidth="1"/>
    <col min="5" max="5" width="9.7109375" style="111" customWidth="1"/>
    <col min="6" max="6" width="6.7109375" style="111" customWidth="1"/>
    <col min="7" max="7" width="7.57421875" style="111" customWidth="1"/>
    <col min="8" max="10" width="6.7109375" style="111" customWidth="1"/>
    <col min="11" max="11" width="7.7109375" style="111" customWidth="1"/>
    <col min="12" max="12" width="4.7109375" style="111" customWidth="1"/>
    <col min="13" max="13" width="6.7109375" style="111" customWidth="1"/>
    <col min="14" max="14" width="4.57421875" style="111" customWidth="1"/>
    <col min="15" max="16" width="6.7109375" style="111" customWidth="1"/>
    <col min="17" max="17" width="6.7109375" style="110" customWidth="1"/>
    <col min="18" max="18" width="7.7109375" style="110" customWidth="1"/>
    <col min="19" max="19" width="3.7109375" style="110" customWidth="1"/>
    <col min="20" max="21" width="5.7109375" style="110" customWidth="1"/>
    <col min="22" max="22" width="3.7109375" style="110" customWidth="1"/>
    <col min="23" max="23" width="5.7109375" style="110" customWidth="1"/>
    <col min="24" max="24" width="7.28125" style="110" customWidth="1"/>
    <col min="25" max="25" width="23.140625" style="110" customWidth="1"/>
    <col min="26" max="26" width="7.00390625" style="110" customWidth="1"/>
    <col min="27" max="27" width="6.421875" style="110" customWidth="1"/>
    <col min="28" max="28" width="17.140625" style="110" customWidth="1"/>
    <col min="29" max="29" width="8.8515625" style="110" customWidth="1"/>
    <col min="30" max="16384" width="9.140625" style="110" customWidth="1"/>
  </cols>
  <sheetData>
    <row r="1" ht="12.75">
      <c r="A1" s="111"/>
    </row>
    <row r="2" spans="1:24" ht="15.75">
      <c r="A2" s="111"/>
      <c r="U2" s="640" t="s">
        <v>257</v>
      </c>
      <c r="V2" s="640"/>
      <c r="W2" s="640"/>
      <c r="X2" s="640"/>
    </row>
    <row r="3" ht="12.75">
      <c r="A3" s="111"/>
    </row>
    <row r="4" spans="1:23" ht="14.25" customHeight="1">
      <c r="A4" s="642" t="s">
        <v>266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2"/>
      <c r="T4" s="642"/>
      <c r="U4" s="642"/>
      <c r="V4" s="642"/>
      <c r="W4" s="642"/>
    </row>
    <row r="5" spans="1:25" ht="12.75" customHeight="1">
      <c r="A5" s="651" t="s">
        <v>261</v>
      </c>
      <c r="B5" s="653" t="s">
        <v>260</v>
      </c>
      <c r="C5" s="643" t="s">
        <v>118</v>
      </c>
      <c r="D5" s="644"/>
      <c r="E5" s="644"/>
      <c r="F5" s="644"/>
      <c r="G5" s="644"/>
      <c r="H5" s="644"/>
      <c r="I5" s="644"/>
      <c r="J5" s="644"/>
      <c r="K5" s="644"/>
      <c r="L5" s="644"/>
      <c r="M5" s="644"/>
      <c r="N5" s="644"/>
      <c r="O5" s="644"/>
      <c r="P5" s="645"/>
      <c r="Q5" s="643" t="s">
        <v>119</v>
      </c>
      <c r="R5" s="644"/>
      <c r="S5" s="644"/>
      <c r="T5" s="644"/>
      <c r="U5" s="644"/>
      <c r="V5" s="644"/>
      <c r="W5" s="645"/>
      <c r="X5" s="111"/>
      <c r="Y5" s="111"/>
    </row>
    <row r="6" spans="1:25" ht="13.5" customHeight="1" thickBot="1">
      <c r="A6" s="641"/>
      <c r="B6" s="654"/>
      <c r="C6" s="641" t="s">
        <v>271</v>
      </c>
      <c r="D6" s="656" t="s">
        <v>272</v>
      </c>
      <c r="E6" s="641" t="s">
        <v>273</v>
      </c>
      <c r="F6" s="672" t="s">
        <v>274</v>
      </c>
      <c r="G6" s="670" t="s">
        <v>275</v>
      </c>
      <c r="H6" s="658" t="s">
        <v>276</v>
      </c>
      <c r="I6" s="659"/>
      <c r="J6" s="660"/>
      <c r="K6" s="641" t="s">
        <v>280</v>
      </c>
      <c r="L6" s="641" t="s">
        <v>281</v>
      </c>
      <c r="M6" s="641" t="s">
        <v>282</v>
      </c>
      <c r="N6" s="661" t="s">
        <v>120</v>
      </c>
      <c r="O6" s="641" t="s">
        <v>283</v>
      </c>
      <c r="P6" s="647" t="s">
        <v>284</v>
      </c>
      <c r="Q6" s="641" t="s">
        <v>285</v>
      </c>
      <c r="R6" s="641" t="s">
        <v>286</v>
      </c>
      <c r="S6" s="641" t="s">
        <v>287</v>
      </c>
      <c r="T6" s="649" t="s">
        <v>288</v>
      </c>
      <c r="U6" s="649" t="s">
        <v>289</v>
      </c>
      <c r="V6" s="641" t="s">
        <v>287</v>
      </c>
      <c r="W6" s="641" t="s">
        <v>290</v>
      </c>
      <c r="X6" s="111"/>
      <c r="Y6" s="111"/>
    </row>
    <row r="7" spans="1:25" ht="17.25" customHeight="1" thickBot="1">
      <c r="A7" s="641"/>
      <c r="B7" s="654"/>
      <c r="C7" s="641"/>
      <c r="D7" s="656"/>
      <c r="E7" s="641"/>
      <c r="F7" s="673"/>
      <c r="G7" s="670"/>
      <c r="H7" s="664" t="s">
        <v>168</v>
      </c>
      <c r="I7" s="666" t="s">
        <v>267</v>
      </c>
      <c r="J7" s="667"/>
      <c r="K7" s="641"/>
      <c r="L7" s="641"/>
      <c r="M7" s="641"/>
      <c r="N7" s="661"/>
      <c r="O7" s="641"/>
      <c r="P7" s="647"/>
      <c r="Q7" s="641"/>
      <c r="R7" s="641"/>
      <c r="S7" s="641"/>
      <c r="T7" s="649"/>
      <c r="U7" s="649"/>
      <c r="V7" s="641"/>
      <c r="W7" s="641"/>
      <c r="X7" s="111"/>
      <c r="Y7" s="111"/>
    </row>
    <row r="8" spans="1:25" ht="20.25" customHeight="1" thickBot="1">
      <c r="A8" s="641"/>
      <c r="B8" s="654"/>
      <c r="C8" s="641"/>
      <c r="D8" s="656"/>
      <c r="E8" s="641"/>
      <c r="F8" s="673"/>
      <c r="G8" s="670"/>
      <c r="H8" s="665"/>
      <c r="I8" s="414" t="s">
        <v>277</v>
      </c>
      <c r="J8" s="414" t="s">
        <v>278</v>
      </c>
      <c r="K8" s="641"/>
      <c r="L8" s="641"/>
      <c r="M8" s="641"/>
      <c r="N8" s="661"/>
      <c r="O8" s="641"/>
      <c r="P8" s="647"/>
      <c r="Q8" s="641"/>
      <c r="R8" s="641"/>
      <c r="S8" s="641"/>
      <c r="T8" s="649"/>
      <c r="U8" s="649"/>
      <c r="V8" s="641"/>
      <c r="W8" s="641"/>
      <c r="X8" s="111"/>
      <c r="Y8" s="111"/>
    </row>
    <row r="9" spans="1:25" ht="21" customHeight="1" thickBot="1">
      <c r="A9" s="652"/>
      <c r="B9" s="655"/>
      <c r="C9" s="641"/>
      <c r="D9" s="657"/>
      <c r="E9" s="646"/>
      <c r="F9" s="674"/>
      <c r="G9" s="671"/>
      <c r="H9" s="665"/>
      <c r="I9" s="668" t="s">
        <v>279</v>
      </c>
      <c r="J9" s="669"/>
      <c r="K9" s="641"/>
      <c r="L9" s="646"/>
      <c r="M9" s="641"/>
      <c r="N9" s="661"/>
      <c r="O9" s="646"/>
      <c r="P9" s="648"/>
      <c r="Q9" s="641"/>
      <c r="R9" s="641"/>
      <c r="S9" s="641"/>
      <c r="T9" s="650"/>
      <c r="U9" s="649"/>
      <c r="V9" s="641"/>
      <c r="W9" s="641"/>
      <c r="X9" s="111"/>
      <c r="Y9" s="111"/>
    </row>
    <row r="10" spans="1:144" s="130" customFormat="1" ht="12" customHeight="1">
      <c r="A10" s="413" t="s">
        <v>121</v>
      </c>
      <c r="B10" s="412" t="s">
        <v>33</v>
      </c>
      <c r="C10" s="112">
        <v>11.5</v>
      </c>
      <c r="D10" s="113">
        <v>254</v>
      </c>
      <c r="E10" s="114">
        <v>64103</v>
      </c>
      <c r="F10" s="115">
        <v>2972</v>
      </c>
      <c r="G10" s="115">
        <v>50761</v>
      </c>
      <c r="H10" s="116">
        <f aca="true" t="shared" si="0" ref="H10:H47">I10+J10</f>
        <v>8951</v>
      </c>
      <c r="I10" s="117">
        <v>1178</v>
      </c>
      <c r="J10" s="118">
        <v>7773</v>
      </c>
      <c r="K10" s="114">
        <f aca="true" t="shared" si="1" ref="K10:K47">G10-H10</f>
        <v>41810</v>
      </c>
      <c r="L10" s="113">
        <v>32</v>
      </c>
      <c r="M10" s="115">
        <v>0</v>
      </c>
      <c r="N10" s="119">
        <f aca="true" t="shared" si="2" ref="N10:N48">M10/G10*100</f>
        <v>0</v>
      </c>
      <c r="O10" s="120">
        <v>730</v>
      </c>
      <c r="P10" s="121">
        <v>0</v>
      </c>
      <c r="Q10" s="122">
        <f aca="true" t="shared" si="3" ref="Q10:Q48">G10*100/E10</f>
        <v>79.1866215309736</v>
      </c>
      <c r="R10" s="123">
        <f aca="true" t="shared" si="4" ref="R10:R48">G10/C10/52.142</f>
        <v>84.65344635802232</v>
      </c>
      <c r="S10" s="124" t="s">
        <v>122</v>
      </c>
      <c r="T10" s="125">
        <f aca="true" t="shared" si="5" ref="T10:T47">F10/52.142</f>
        <v>56.998197230639406</v>
      </c>
      <c r="U10" s="123">
        <f aca="true" t="shared" si="6" ref="U10:U48">(F10/C10)/52.142</f>
        <v>4.956364976577339</v>
      </c>
      <c r="V10" s="124" t="s">
        <v>122</v>
      </c>
      <c r="W10" s="126">
        <f aca="true" t="shared" si="7" ref="W10:W48">G10/F10</f>
        <v>17.079744279946166</v>
      </c>
      <c r="X10" s="127"/>
      <c r="Y10" s="128"/>
      <c r="Z10" s="129"/>
      <c r="AA10" s="129"/>
      <c r="AB10" s="129"/>
      <c r="AC10" s="129"/>
      <c r="AD10" s="129"/>
      <c r="AE10" s="129"/>
      <c r="AF10" s="129"/>
      <c r="AG10" s="129"/>
      <c r="AH10" s="129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</row>
    <row r="11" spans="1:144" s="130" customFormat="1" ht="12" customHeight="1">
      <c r="A11" s="131" t="s">
        <v>122</v>
      </c>
      <c r="B11" s="132" t="s">
        <v>34</v>
      </c>
      <c r="C11" s="133">
        <v>4.35</v>
      </c>
      <c r="D11" s="134">
        <v>87</v>
      </c>
      <c r="E11" s="135">
        <v>22856</v>
      </c>
      <c r="F11" s="136">
        <v>901</v>
      </c>
      <c r="G11" s="136">
        <v>12487</v>
      </c>
      <c r="H11" s="137">
        <f t="shared" si="0"/>
        <v>1057</v>
      </c>
      <c r="I11" s="138">
        <v>126</v>
      </c>
      <c r="J11" s="139">
        <v>931</v>
      </c>
      <c r="K11" s="135">
        <f t="shared" si="1"/>
        <v>11430</v>
      </c>
      <c r="L11" s="140">
        <v>0</v>
      </c>
      <c r="M11" s="136">
        <v>0</v>
      </c>
      <c r="N11" s="141">
        <f t="shared" si="2"/>
        <v>0</v>
      </c>
      <c r="O11" s="140">
        <v>665</v>
      </c>
      <c r="P11" s="142">
        <v>0</v>
      </c>
      <c r="Q11" s="143">
        <f t="shared" si="3"/>
        <v>54.63335666783339</v>
      </c>
      <c r="R11" s="144">
        <f t="shared" si="4"/>
        <v>55.0530227579241</v>
      </c>
      <c r="S11" s="145" t="s">
        <v>123</v>
      </c>
      <c r="T11" s="125">
        <f t="shared" si="5"/>
        <v>17.279736105251043</v>
      </c>
      <c r="U11" s="144">
        <f t="shared" si="6"/>
        <v>3.9723531276439186</v>
      </c>
      <c r="V11" s="145" t="s">
        <v>124</v>
      </c>
      <c r="W11" s="146">
        <f t="shared" si="7"/>
        <v>13.85904550499445</v>
      </c>
      <c r="X11" s="127"/>
      <c r="Y11" s="128"/>
      <c r="Z11" s="129"/>
      <c r="AA11" s="129"/>
      <c r="AB11" s="129"/>
      <c r="AC11" s="129"/>
      <c r="AD11" s="129"/>
      <c r="AE11" s="129"/>
      <c r="AF11" s="129"/>
      <c r="AG11" s="129"/>
      <c r="AH11" s="129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</row>
    <row r="12" spans="1:144" s="129" customFormat="1" ht="12" customHeight="1">
      <c r="A12" s="131" t="s">
        <v>125</v>
      </c>
      <c r="B12" s="132" t="s">
        <v>37</v>
      </c>
      <c r="C12" s="133">
        <v>3.8</v>
      </c>
      <c r="D12" s="140">
        <v>63</v>
      </c>
      <c r="E12" s="135">
        <v>16120</v>
      </c>
      <c r="F12" s="136">
        <v>735</v>
      </c>
      <c r="G12" s="136">
        <v>10342</v>
      </c>
      <c r="H12" s="137">
        <f t="shared" si="0"/>
        <v>2843</v>
      </c>
      <c r="I12" s="147">
        <v>1437</v>
      </c>
      <c r="J12" s="139">
        <v>1406</v>
      </c>
      <c r="K12" s="135">
        <f t="shared" si="1"/>
        <v>7499</v>
      </c>
      <c r="L12" s="140">
        <v>11</v>
      </c>
      <c r="M12" s="136">
        <v>0</v>
      </c>
      <c r="N12" s="141">
        <f t="shared" si="2"/>
        <v>0</v>
      </c>
      <c r="O12" s="140">
        <v>190</v>
      </c>
      <c r="P12" s="142">
        <v>1</v>
      </c>
      <c r="Q12" s="143">
        <f t="shared" si="3"/>
        <v>64.15632754342431</v>
      </c>
      <c r="R12" s="144">
        <f t="shared" si="4"/>
        <v>52.195522752645104</v>
      </c>
      <c r="S12" s="145" t="s">
        <v>126</v>
      </c>
      <c r="T12" s="125">
        <f t="shared" si="5"/>
        <v>14.096122128034981</v>
      </c>
      <c r="U12" s="144">
        <f t="shared" si="6"/>
        <v>3.7095058231671003</v>
      </c>
      <c r="V12" s="145" t="s">
        <v>126</v>
      </c>
      <c r="W12" s="146">
        <f t="shared" si="7"/>
        <v>14.070748299319728</v>
      </c>
      <c r="X12" s="127"/>
      <c r="Y12" s="128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</row>
    <row r="13" spans="1:144" s="129" customFormat="1" ht="12" customHeight="1">
      <c r="A13" s="131" t="s">
        <v>127</v>
      </c>
      <c r="B13" s="132" t="s">
        <v>38</v>
      </c>
      <c r="C13" s="133">
        <v>4.18</v>
      </c>
      <c r="D13" s="134">
        <v>77</v>
      </c>
      <c r="E13" s="135">
        <v>21733</v>
      </c>
      <c r="F13" s="136">
        <v>1018</v>
      </c>
      <c r="G13" s="136">
        <v>15289</v>
      </c>
      <c r="H13" s="137">
        <f t="shared" si="0"/>
        <v>762</v>
      </c>
      <c r="I13" s="147">
        <v>18</v>
      </c>
      <c r="J13" s="139">
        <v>744</v>
      </c>
      <c r="K13" s="135">
        <f t="shared" si="1"/>
        <v>14527</v>
      </c>
      <c r="L13" s="140">
        <v>14</v>
      </c>
      <c r="M13" s="136">
        <v>0</v>
      </c>
      <c r="N13" s="141">
        <f t="shared" si="2"/>
        <v>0</v>
      </c>
      <c r="O13" s="140">
        <v>116</v>
      </c>
      <c r="P13" s="136">
        <v>0</v>
      </c>
      <c r="Q13" s="143">
        <f t="shared" si="3"/>
        <v>70.34923848525284</v>
      </c>
      <c r="R13" s="144">
        <f t="shared" si="4"/>
        <v>70.1479709714308</v>
      </c>
      <c r="S13" s="145" t="s">
        <v>128</v>
      </c>
      <c r="T13" s="125">
        <f t="shared" si="5"/>
        <v>19.523608607264777</v>
      </c>
      <c r="U13" s="144">
        <f t="shared" si="6"/>
        <v>4.670719762503535</v>
      </c>
      <c r="V13" s="145" t="s">
        <v>127</v>
      </c>
      <c r="W13" s="146">
        <f t="shared" si="7"/>
        <v>15.018664047151278</v>
      </c>
      <c r="X13" s="127"/>
      <c r="Y13" s="128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</row>
    <row r="14" spans="1:25" s="129" customFormat="1" ht="12" customHeight="1">
      <c r="A14" s="131" t="s">
        <v>128</v>
      </c>
      <c r="B14" s="132" t="s">
        <v>40</v>
      </c>
      <c r="C14" s="133">
        <v>3.3</v>
      </c>
      <c r="D14" s="134">
        <v>56</v>
      </c>
      <c r="E14" s="135">
        <v>13819</v>
      </c>
      <c r="F14" s="136">
        <v>582</v>
      </c>
      <c r="G14" s="136">
        <v>9184</v>
      </c>
      <c r="H14" s="137">
        <f t="shared" si="0"/>
        <v>1650</v>
      </c>
      <c r="I14" s="147">
        <v>519</v>
      </c>
      <c r="J14" s="139">
        <v>1131</v>
      </c>
      <c r="K14" s="135">
        <f t="shared" si="1"/>
        <v>7534</v>
      </c>
      <c r="L14" s="140">
        <v>0</v>
      </c>
      <c r="M14" s="136">
        <v>2</v>
      </c>
      <c r="N14" s="141">
        <f t="shared" si="2"/>
        <v>0.02177700348432056</v>
      </c>
      <c r="O14" s="140">
        <v>224</v>
      </c>
      <c r="P14" s="142">
        <v>2</v>
      </c>
      <c r="Q14" s="143">
        <f t="shared" si="3"/>
        <v>66.45922280917577</v>
      </c>
      <c r="R14" s="144">
        <f t="shared" si="4"/>
        <v>53.374061275561026</v>
      </c>
      <c r="S14" s="145" t="s">
        <v>129</v>
      </c>
      <c r="T14" s="125">
        <f t="shared" si="5"/>
        <v>11.161827317709331</v>
      </c>
      <c r="U14" s="144">
        <f t="shared" si="6"/>
        <v>3.3823719144573734</v>
      </c>
      <c r="V14" s="145" t="s">
        <v>130</v>
      </c>
      <c r="W14" s="146">
        <f t="shared" si="7"/>
        <v>15.780068728522338</v>
      </c>
      <c r="X14" s="127"/>
      <c r="Y14" s="128"/>
    </row>
    <row r="15" spans="1:25" s="129" customFormat="1" ht="12" customHeight="1">
      <c r="A15" s="131" t="s">
        <v>131</v>
      </c>
      <c r="B15" s="132" t="s">
        <v>43</v>
      </c>
      <c r="C15" s="133">
        <v>4.7</v>
      </c>
      <c r="D15" s="134">
        <v>66</v>
      </c>
      <c r="E15" s="135">
        <v>13810</v>
      </c>
      <c r="F15" s="136">
        <v>657</v>
      </c>
      <c r="G15" s="136">
        <v>13707</v>
      </c>
      <c r="H15" s="137">
        <f t="shared" si="0"/>
        <v>715</v>
      </c>
      <c r="I15" s="138">
        <v>296</v>
      </c>
      <c r="J15" s="139">
        <v>419</v>
      </c>
      <c r="K15" s="135">
        <f t="shared" si="1"/>
        <v>12992</v>
      </c>
      <c r="L15" s="140">
        <v>0</v>
      </c>
      <c r="M15" s="136">
        <v>1</v>
      </c>
      <c r="N15" s="141">
        <f t="shared" si="2"/>
        <v>0.007295542423579193</v>
      </c>
      <c r="O15" s="140">
        <v>185</v>
      </c>
      <c r="P15" s="142">
        <v>1</v>
      </c>
      <c r="Q15" s="143">
        <f t="shared" si="3"/>
        <v>99.25416364952933</v>
      </c>
      <c r="R15" s="144">
        <f t="shared" si="4"/>
        <v>55.931551891438836</v>
      </c>
      <c r="S15" s="145" t="s">
        <v>132</v>
      </c>
      <c r="T15" s="125">
        <f t="shared" si="5"/>
        <v>12.600207126692492</v>
      </c>
      <c r="U15" s="144">
        <f t="shared" si="6"/>
        <v>2.6808951333388285</v>
      </c>
      <c r="V15" s="145" t="s">
        <v>133</v>
      </c>
      <c r="W15" s="146">
        <f t="shared" si="7"/>
        <v>20.863013698630137</v>
      </c>
      <c r="X15" s="127"/>
      <c r="Y15" s="128"/>
    </row>
    <row r="16" spans="1:25" s="129" customFormat="1" ht="12" customHeight="1">
      <c r="A16" s="131" t="s">
        <v>134</v>
      </c>
      <c r="B16" s="132" t="s">
        <v>47</v>
      </c>
      <c r="C16" s="133">
        <v>7.15</v>
      </c>
      <c r="D16" s="134">
        <v>105</v>
      </c>
      <c r="E16" s="135">
        <v>24660</v>
      </c>
      <c r="F16" s="136">
        <v>1381</v>
      </c>
      <c r="G16" s="136">
        <v>16975</v>
      </c>
      <c r="H16" s="137">
        <f t="shared" si="0"/>
        <v>4958</v>
      </c>
      <c r="I16" s="147">
        <v>1191</v>
      </c>
      <c r="J16" s="139">
        <v>3767</v>
      </c>
      <c r="K16" s="135">
        <f t="shared" si="1"/>
        <v>12017</v>
      </c>
      <c r="L16" s="140">
        <v>1</v>
      </c>
      <c r="M16" s="136">
        <v>0</v>
      </c>
      <c r="N16" s="141">
        <f t="shared" si="2"/>
        <v>0</v>
      </c>
      <c r="O16" s="140">
        <v>589</v>
      </c>
      <c r="P16" s="142">
        <v>2</v>
      </c>
      <c r="Q16" s="143">
        <f t="shared" si="3"/>
        <v>68.83617193836172</v>
      </c>
      <c r="R16" s="144">
        <f t="shared" si="4"/>
        <v>45.531929617695404</v>
      </c>
      <c r="S16" s="145" t="s">
        <v>135</v>
      </c>
      <c r="T16" s="125">
        <f t="shared" si="5"/>
        <v>26.485366882743275</v>
      </c>
      <c r="U16" s="144">
        <f t="shared" si="6"/>
        <v>3.704247116467591</v>
      </c>
      <c r="V16" s="145" t="s">
        <v>136</v>
      </c>
      <c r="W16" s="146">
        <f t="shared" si="7"/>
        <v>12.291817523533672</v>
      </c>
      <c r="X16" s="127"/>
      <c r="Y16" s="128"/>
    </row>
    <row r="17" spans="1:25" ht="12" customHeight="1">
      <c r="A17" s="131" t="s">
        <v>137</v>
      </c>
      <c r="B17" s="132" t="s">
        <v>48</v>
      </c>
      <c r="C17" s="133">
        <v>5.2</v>
      </c>
      <c r="D17" s="134">
        <v>89</v>
      </c>
      <c r="E17" s="135">
        <v>18731</v>
      </c>
      <c r="F17" s="136">
        <v>1027</v>
      </c>
      <c r="G17" s="136">
        <v>18162</v>
      </c>
      <c r="H17" s="137">
        <f t="shared" si="0"/>
        <v>3403</v>
      </c>
      <c r="I17" s="147">
        <v>613</v>
      </c>
      <c r="J17" s="139">
        <v>2790</v>
      </c>
      <c r="K17" s="135">
        <f t="shared" si="1"/>
        <v>14759</v>
      </c>
      <c r="L17" s="140">
        <v>0</v>
      </c>
      <c r="M17" s="136">
        <v>0</v>
      </c>
      <c r="N17" s="141">
        <f t="shared" si="2"/>
        <v>0</v>
      </c>
      <c r="O17" s="140">
        <v>386</v>
      </c>
      <c r="P17" s="142">
        <v>1</v>
      </c>
      <c r="Q17" s="143">
        <f t="shared" si="3"/>
        <v>96.96225508515296</v>
      </c>
      <c r="R17" s="144">
        <f t="shared" si="4"/>
        <v>66.98424125833891</v>
      </c>
      <c r="S17" s="145" t="s">
        <v>137</v>
      </c>
      <c r="T17" s="125">
        <f t="shared" si="5"/>
        <v>19.696214184342754</v>
      </c>
      <c r="U17" s="144">
        <f t="shared" si="6"/>
        <v>3.7877334969889915</v>
      </c>
      <c r="V17" s="145" t="s">
        <v>129</v>
      </c>
      <c r="W17" s="146">
        <f t="shared" si="7"/>
        <v>17.684518013631937</v>
      </c>
      <c r="X17" s="111"/>
      <c r="Y17" s="128"/>
    </row>
    <row r="18" spans="1:25" ht="12" customHeight="1">
      <c r="A18" s="131" t="s">
        <v>124</v>
      </c>
      <c r="B18" s="132" t="s">
        <v>55</v>
      </c>
      <c r="C18" s="133">
        <v>5.02</v>
      </c>
      <c r="D18" s="134">
        <v>69</v>
      </c>
      <c r="E18" s="135">
        <v>19070</v>
      </c>
      <c r="F18" s="136">
        <v>701</v>
      </c>
      <c r="G18" s="136">
        <v>6586</v>
      </c>
      <c r="H18" s="137">
        <f t="shared" si="0"/>
        <v>499</v>
      </c>
      <c r="I18" s="147">
        <v>346</v>
      </c>
      <c r="J18" s="139">
        <v>153</v>
      </c>
      <c r="K18" s="135">
        <f t="shared" si="1"/>
        <v>6087</v>
      </c>
      <c r="L18" s="140">
        <v>0</v>
      </c>
      <c r="M18" s="136">
        <v>2</v>
      </c>
      <c r="N18" s="141">
        <f t="shared" si="2"/>
        <v>0.03036744609778318</v>
      </c>
      <c r="O18" s="140">
        <v>247</v>
      </c>
      <c r="P18" s="142">
        <v>0</v>
      </c>
      <c r="Q18" s="143">
        <f t="shared" si="3"/>
        <v>34.535920293654954</v>
      </c>
      <c r="R18" s="144">
        <f t="shared" si="4"/>
        <v>25.161140562983004</v>
      </c>
      <c r="S18" s="145" t="s">
        <v>138</v>
      </c>
      <c r="T18" s="125">
        <f t="shared" si="5"/>
        <v>13.44405661462928</v>
      </c>
      <c r="U18" s="144">
        <f t="shared" si="6"/>
        <v>2.6780989272169884</v>
      </c>
      <c r="V18" s="145" t="s">
        <v>139</v>
      </c>
      <c r="W18" s="146">
        <f t="shared" si="7"/>
        <v>9.39514978601997</v>
      </c>
      <c r="X18" s="111"/>
      <c r="Y18" s="128"/>
    </row>
    <row r="19" spans="1:25" ht="12" customHeight="1">
      <c r="A19" s="131" t="s">
        <v>140</v>
      </c>
      <c r="B19" s="132" t="s">
        <v>58</v>
      </c>
      <c r="C19" s="133">
        <v>4.6</v>
      </c>
      <c r="D19" s="134">
        <v>86</v>
      </c>
      <c r="E19" s="135">
        <v>15571</v>
      </c>
      <c r="F19" s="136">
        <v>759</v>
      </c>
      <c r="G19" s="136">
        <v>17576</v>
      </c>
      <c r="H19" s="137">
        <f t="shared" si="0"/>
        <v>1406</v>
      </c>
      <c r="I19" s="147">
        <v>503</v>
      </c>
      <c r="J19" s="139">
        <v>903</v>
      </c>
      <c r="K19" s="135">
        <f t="shared" si="1"/>
        <v>16170</v>
      </c>
      <c r="L19" s="140">
        <v>0</v>
      </c>
      <c r="M19" s="136">
        <v>0</v>
      </c>
      <c r="N19" s="141">
        <f t="shared" si="2"/>
        <v>0</v>
      </c>
      <c r="O19" s="140">
        <v>183</v>
      </c>
      <c r="P19" s="142">
        <v>0</v>
      </c>
      <c r="Q19" s="143">
        <f t="shared" si="3"/>
        <v>112.87650118810609</v>
      </c>
      <c r="R19" s="144">
        <f t="shared" si="4"/>
        <v>73.27815513822621</v>
      </c>
      <c r="S19" s="145" t="s">
        <v>127</v>
      </c>
      <c r="T19" s="125">
        <f t="shared" si="5"/>
        <v>14.556403666909592</v>
      </c>
      <c r="U19" s="144">
        <f t="shared" si="6"/>
        <v>3.1644355797629546</v>
      </c>
      <c r="V19" s="145" t="s">
        <v>141</v>
      </c>
      <c r="W19" s="146">
        <f t="shared" si="7"/>
        <v>23.156785243741766</v>
      </c>
      <c r="X19" s="111"/>
      <c r="Y19" s="128"/>
    </row>
    <row r="20" spans="1:25" ht="12" customHeight="1">
      <c r="A20" s="131" t="s">
        <v>142</v>
      </c>
      <c r="B20" s="132" t="s">
        <v>60</v>
      </c>
      <c r="C20" s="133">
        <v>6</v>
      </c>
      <c r="D20" s="134">
        <v>111</v>
      </c>
      <c r="E20" s="135">
        <v>26188</v>
      </c>
      <c r="F20" s="136">
        <v>1497</v>
      </c>
      <c r="G20" s="136">
        <v>21262</v>
      </c>
      <c r="H20" s="137">
        <f t="shared" si="0"/>
        <v>2154</v>
      </c>
      <c r="I20" s="147">
        <v>1742</v>
      </c>
      <c r="J20" s="139">
        <v>412</v>
      </c>
      <c r="K20" s="135">
        <f t="shared" si="1"/>
        <v>19108</v>
      </c>
      <c r="L20" s="140">
        <v>0</v>
      </c>
      <c r="M20" s="136">
        <v>0</v>
      </c>
      <c r="N20" s="141">
        <f t="shared" si="2"/>
        <v>0</v>
      </c>
      <c r="O20" s="140">
        <v>278</v>
      </c>
      <c r="P20" s="142">
        <v>0</v>
      </c>
      <c r="Q20" s="143">
        <f t="shared" si="3"/>
        <v>81.1898579502062</v>
      </c>
      <c r="R20" s="144">
        <f t="shared" si="4"/>
        <v>67.96184777466661</v>
      </c>
      <c r="S20" s="145" t="s">
        <v>134</v>
      </c>
      <c r="T20" s="125">
        <f t="shared" si="5"/>
        <v>28.710060987303898</v>
      </c>
      <c r="U20" s="144">
        <f t="shared" si="6"/>
        <v>4.78501016455065</v>
      </c>
      <c r="V20" s="145" t="s">
        <v>125</v>
      </c>
      <c r="W20" s="146">
        <f t="shared" si="7"/>
        <v>14.20307281229125</v>
      </c>
      <c r="X20" s="111"/>
      <c r="Y20" s="128"/>
    </row>
    <row r="21" spans="1:25" ht="12" customHeight="1">
      <c r="A21" s="131" t="s">
        <v>132</v>
      </c>
      <c r="B21" s="132" t="s">
        <v>61</v>
      </c>
      <c r="C21" s="133">
        <v>7.75</v>
      </c>
      <c r="D21" s="134">
        <v>135</v>
      </c>
      <c r="E21" s="135">
        <v>35623</v>
      </c>
      <c r="F21" s="136">
        <v>1155</v>
      </c>
      <c r="G21" s="136">
        <v>19559</v>
      </c>
      <c r="H21" s="137">
        <f t="shared" si="0"/>
        <v>1685</v>
      </c>
      <c r="I21" s="147">
        <v>216</v>
      </c>
      <c r="J21" s="139">
        <v>1469</v>
      </c>
      <c r="K21" s="135">
        <f t="shared" si="1"/>
        <v>17874</v>
      </c>
      <c r="L21" s="140">
        <v>13</v>
      </c>
      <c r="M21" s="136">
        <v>0</v>
      </c>
      <c r="N21" s="141">
        <f t="shared" si="2"/>
        <v>0</v>
      </c>
      <c r="O21" s="140">
        <v>511</v>
      </c>
      <c r="P21" s="142">
        <v>0</v>
      </c>
      <c r="Q21" s="143">
        <f t="shared" si="3"/>
        <v>54.905538556550546</v>
      </c>
      <c r="R21" s="144">
        <f t="shared" si="4"/>
        <v>48.401325907787786</v>
      </c>
      <c r="S21" s="145" t="s">
        <v>143</v>
      </c>
      <c r="T21" s="125">
        <f t="shared" si="5"/>
        <v>22.151049058340682</v>
      </c>
      <c r="U21" s="144">
        <f t="shared" si="6"/>
        <v>2.858199878495572</v>
      </c>
      <c r="V21" s="145" t="s">
        <v>144</v>
      </c>
      <c r="W21" s="146">
        <f t="shared" si="7"/>
        <v>16.934199134199133</v>
      </c>
      <c r="X21" s="111"/>
      <c r="Y21" s="128"/>
    </row>
    <row r="22" spans="1:25" ht="12" customHeight="1">
      <c r="A22" s="131" t="s">
        <v>123</v>
      </c>
      <c r="B22" s="132" t="s">
        <v>31</v>
      </c>
      <c r="C22" s="133">
        <v>5.8</v>
      </c>
      <c r="D22" s="134">
        <v>105</v>
      </c>
      <c r="E22" s="135">
        <v>19525</v>
      </c>
      <c r="F22" s="136">
        <v>847</v>
      </c>
      <c r="G22" s="136">
        <v>5125</v>
      </c>
      <c r="H22" s="137">
        <f t="shared" si="0"/>
        <v>687</v>
      </c>
      <c r="I22" s="147">
        <v>591</v>
      </c>
      <c r="J22" s="139">
        <v>96</v>
      </c>
      <c r="K22" s="135">
        <f t="shared" si="1"/>
        <v>4438</v>
      </c>
      <c r="L22" s="140">
        <v>0</v>
      </c>
      <c r="M22" s="136">
        <v>0</v>
      </c>
      <c r="N22" s="141">
        <f t="shared" si="2"/>
        <v>0</v>
      </c>
      <c r="O22" s="140">
        <v>393</v>
      </c>
      <c r="P22" s="142">
        <v>0</v>
      </c>
      <c r="Q22" s="143">
        <f t="shared" si="3"/>
        <v>26.248399487836107</v>
      </c>
      <c r="R22" s="144">
        <f t="shared" si="4"/>
        <v>16.946428783997014</v>
      </c>
      <c r="S22" s="145" t="s">
        <v>145</v>
      </c>
      <c r="T22" s="125">
        <f t="shared" si="5"/>
        <v>16.24410264278317</v>
      </c>
      <c r="U22" s="144">
        <f t="shared" si="6"/>
        <v>2.8007073522039945</v>
      </c>
      <c r="V22" s="145" t="s">
        <v>146</v>
      </c>
      <c r="W22" s="146">
        <f t="shared" si="7"/>
        <v>6.050767414403778</v>
      </c>
      <c r="X22" s="111"/>
      <c r="Y22" s="128"/>
    </row>
    <row r="23" spans="1:25" ht="12" customHeight="1">
      <c r="A23" s="131" t="s">
        <v>129</v>
      </c>
      <c r="B23" s="132" t="s">
        <v>35</v>
      </c>
      <c r="C23" s="133">
        <v>3.28</v>
      </c>
      <c r="D23" s="134">
        <v>54</v>
      </c>
      <c r="E23" s="135">
        <v>14244</v>
      </c>
      <c r="F23" s="136">
        <v>658</v>
      </c>
      <c r="G23" s="136">
        <v>9983</v>
      </c>
      <c r="H23" s="137">
        <f t="shared" si="0"/>
        <v>858</v>
      </c>
      <c r="I23" s="147">
        <v>702</v>
      </c>
      <c r="J23" s="139">
        <v>156</v>
      </c>
      <c r="K23" s="135">
        <f t="shared" si="1"/>
        <v>9125</v>
      </c>
      <c r="L23" s="140">
        <v>0</v>
      </c>
      <c r="M23" s="136">
        <v>0</v>
      </c>
      <c r="N23" s="141">
        <f t="shared" si="2"/>
        <v>0</v>
      </c>
      <c r="O23" s="140">
        <v>182</v>
      </c>
      <c r="P23" s="142">
        <v>0</v>
      </c>
      <c r="Q23" s="143">
        <f t="shared" si="3"/>
        <v>70.085650098287</v>
      </c>
      <c r="R23" s="144">
        <f t="shared" si="4"/>
        <v>58.37132371170285</v>
      </c>
      <c r="S23" s="145" t="s">
        <v>142</v>
      </c>
      <c r="T23" s="125">
        <f t="shared" si="5"/>
        <v>12.619385524145601</v>
      </c>
      <c r="U23" s="144">
        <f t="shared" si="6"/>
        <v>3.8473736354102446</v>
      </c>
      <c r="V23" s="145" t="s">
        <v>142</v>
      </c>
      <c r="W23" s="146">
        <f t="shared" si="7"/>
        <v>15.171732522796352</v>
      </c>
      <c r="X23" s="111"/>
      <c r="Y23" s="128"/>
    </row>
    <row r="24" spans="1:25" ht="12" customHeight="1">
      <c r="A24" s="131" t="s">
        <v>126</v>
      </c>
      <c r="B24" s="132" t="s">
        <v>36</v>
      </c>
      <c r="C24" s="133">
        <v>4.04</v>
      </c>
      <c r="D24" s="134">
        <v>60</v>
      </c>
      <c r="E24" s="135">
        <v>13558</v>
      </c>
      <c r="F24" s="136">
        <v>612</v>
      </c>
      <c r="G24" s="136">
        <v>7169</v>
      </c>
      <c r="H24" s="137">
        <f t="shared" si="0"/>
        <v>647</v>
      </c>
      <c r="I24" s="147">
        <v>510</v>
      </c>
      <c r="J24" s="139">
        <v>137</v>
      </c>
      <c r="K24" s="135">
        <f t="shared" si="1"/>
        <v>6522</v>
      </c>
      <c r="L24" s="140">
        <v>0</v>
      </c>
      <c r="M24" s="136">
        <v>0</v>
      </c>
      <c r="N24" s="141">
        <f t="shared" si="2"/>
        <v>0</v>
      </c>
      <c r="O24" s="140">
        <v>87</v>
      </c>
      <c r="P24" s="142">
        <v>0</v>
      </c>
      <c r="Q24" s="143">
        <f t="shared" si="3"/>
        <v>52.876530461720016</v>
      </c>
      <c r="R24" s="144">
        <f t="shared" si="4"/>
        <v>34.032161223103245</v>
      </c>
      <c r="S24" s="145" t="s">
        <v>147</v>
      </c>
      <c r="T24" s="125">
        <f t="shared" si="5"/>
        <v>11.737179241302597</v>
      </c>
      <c r="U24" s="144">
        <f t="shared" si="6"/>
        <v>2.9052423864610386</v>
      </c>
      <c r="V24" s="145" t="s">
        <v>147</v>
      </c>
      <c r="W24" s="146">
        <f t="shared" si="7"/>
        <v>11.7140522875817</v>
      </c>
      <c r="X24" s="111"/>
      <c r="Y24" s="128"/>
    </row>
    <row r="25" spans="1:25" ht="12" customHeight="1">
      <c r="A25" s="131" t="s">
        <v>136</v>
      </c>
      <c r="B25" s="132" t="s">
        <v>90</v>
      </c>
      <c r="C25" s="133">
        <v>3.65</v>
      </c>
      <c r="D25" s="134">
        <v>99</v>
      </c>
      <c r="E25" s="135">
        <v>14227</v>
      </c>
      <c r="F25" s="136">
        <v>460</v>
      </c>
      <c r="G25" s="136">
        <v>13295</v>
      </c>
      <c r="H25" s="137">
        <f t="shared" si="0"/>
        <v>951</v>
      </c>
      <c r="I25" s="147">
        <v>1</v>
      </c>
      <c r="J25" s="139">
        <v>950</v>
      </c>
      <c r="K25" s="135">
        <f t="shared" si="1"/>
        <v>12344</v>
      </c>
      <c r="L25" s="140">
        <v>0</v>
      </c>
      <c r="M25" s="136">
        <v>0</v>
      </c>
      <c r="N25" s="141">
        <f t="shared" si="2"/>
        <v>0</v>
      </c>
      <c r="O25" s="140">
        <v>319</v>
      </c>
      <c r="P25" s="142">
        <v>0</v>
      </c>
      <c r="Q25" s="143">
        <f t="shared" si="3"/>
        <v>93.44907570113165</v>
      </c>
      <c r="R25" s="144">
        <f t="shared" si="4"/>
        <v>69.85665592851554</v>
      </c>
      <c r="S25" s="145" t="s">
        <v>131</v>
      </c>
      <c r="T25" s="125">
        <f t="shared" si="5"/>
        <v>8.822062828430056</v>
      </c>
      <c r="U25" s="144">
        <f t="shared" si="6"/>
        <v>2.4170035146383713</v>
      </c>
      <c r="V25" s="145" t="s">
        <v>148</v>
      </c>
      <c r="W25" s="146">
        <f t="shared" si="7"/>
        <v>28.902173913043477</v>
      </c>
      <c r="X25" s="111"/>
      <c r="Y25" s="128"/>
    </row>
    <row r="26" spans="1:25" ht="12" customHeight="1">
      <c r="A26" s="131" t="s">
        <v>143</v>
      </c>
      <c r="B26" s="132" t="s">
        <v>44</v>
      </c>
      <c r="C26" s="133">
        <v>3.36</v>
      </c>
      <c r="D26" s="134">
        <v>57</v>
      </c>
      <c r="E26" s="135">
        <v>10140</v>
      </c>
      <c r="F26" s="136">
        <v>665</v>
      </c>
      <c r="G26" s="136">
        <v>5636</v>
      </c>
      <c r="H26" s="137">
        <f t="shared" si="0"/>
        <v>782</v>
      </c>
      <c r="I26" s="138">
        <v>552</v>
      </c>
      <c r="J26" s="139">
        <v>230</v>
      </c>
      <c r="K26" s="135">
        <f t="shared" si="1"/>
        <v>4854</v>
      </c>
      <c r="L26" s="140">
        <v>0</v>
      </c>
      <c r="M26" s="136">
        <v>0</v>
      </c>
      <c r="N26" s="141">
        <f t="shared" si="2"/>
        <v>0</v>
      </c>
      <c r="O26" s="140">
        <v>0</v>
      </c>
      <c r="P26" s="142">
        <v>0</v>
      </c>
      <c r="Q26" s="143">
        <f t="shared" si="3"/>
        <v>55.581854043392504</v>
      </c>
      <c r="R26" s="144">
        <f t="shared" si="4"/>
        <v>32.1694785850361</v>
      </c>
      <c r="S26" s="145" t="s">
        <v>149</v>
      </c>
      <c r="T26" s="125">
        <f t="shared" si="5"/>
        <v>12.753634306317363</v>
      </c>
      <c r="U26" s="144">
        <f t="shared" si="6"/>
        <v>3.795724495927787</v>
      </c>
      <c r="V26" s="145" t="s">
        <v>123</v>
      </c>
      <c r="W26" s="146">
        <f t="shared" si="7"/>
        <v>8.475187969924812</v>
      </c>
      <c r="X26" s="111"/>
      <c r="Y26" s="128"/>
    </row>
    <row r="27" spans="1:25" ht="12" customHeight="1">
      <c r="A27" s="131" t="s">
        <v>135</v>
      </c>
      <c r="B27" s="132" t="s">
        <v>45</v>
      </c>
      <c r="C27" s="133">
        <v>4.48</v>
      </c>
      <c r="D27" s="134">
        <v>69</v>
      </c>
      <c r="E27" s="135">
        <v>14971</v>
      </c>
      <c r="F27" s="136">
        <v>597</v>
      </c>
      <c r="G27" s="136">
        <v>9427</v>
      </c>
      <c r="H27" s="137">
        <f t="shared" si="0"/>
        <v>1490</v>
      </c>
      <c r="I27" s="147">
        <v>142</v>
      </c>
      <c r="J27" s="139">
        <v>1348</v>
      </c>
      <c r="K27" s="135">
        <f t="shared" si="1"/>
        <v>7937</v>
      </c>
      <c r="L27" s="140">
        <v>1</v>
      </c>
      <c r="M27" s="136">
        <v>0</v>
      </c>
      <c r="N27" s="141">
        <f t="shared" si="2"/>
        <v>0</v>
      </c>
      <c r="O27" s="140">
        <v>339</v>
      </c>
      <c r="P27" s="142">
        <v>0</v>
      </c>
      <c r="Q27" s="143">
        <f t="shared" si="3"/>
        <v>62.968405584129314</v>
      </c>
      <c r="R27" s="144">
        <f t="shared" si="4"/>
        <v>40.35597160501268</v>
      </c>
      <c r="S27" s="145" t="s">
        <v>150</v>
      </c>
      <c r="T27" s="125">
        <f t="shared" si="5"/>
        <v>11.449503279505963</v>
      </c>
      <c r="U27" s="144">
        <f t="shared" si="6"/>
        <v>2.555692696318295</v>
      </c>
      <c r="V27" s="145" t="s">
        <v>138</v>
      </c>
      <c r="W27" s="146">
        <f t="shared" si="7"/>
        <v>15.790619765494137</v>
      </c>
      <c r="X27" s="111"/>
      <c r="Y27" s="128"/>
    </row>
    <row r="28" spans="1:25" s="129" customFormat="1" ht="12" customHeight="1">
      <c r="A28" s="131" t="s">
        <v>130</v>
      </c>
      <c r="B28" s="132" t="s">
        <v>50</v>
      </c>
      <c r="C28" s="133">
        <v>6.1</v>
      </c>
      <c r="D28" s="134">
        <v>95</v>
      </c>
      <c r="E28" s="135">
        <v>24453</v>
      </c>
      <c r="F28" s="136">
        <v>679</v>
      </c>
      <c r="G28" s="136">
        <v>6121</v>
      </c>
      <c r="H28" s="137">
        <f t="shared" si="0"/>
        <v>573</v>
      </c>
      <c r="I28" s="147">
        <v>299</v>
      </c>
      <c r="J28" s="139">
        <v>274</v>
      </c>
      <c r="K28" s="135">
        <f t="shared" si="1"/>
        <v>5548</v>
      </c>
      <c r="L28" s="140">
        <v>0</v>
      </c>
      <c r="M28" s="136">
        <v>2</v>
      </c>
      <c r="N28" s="141">
        <f t="shared" si="2"/>
        <v>0.032674399607907204</v>
      </c>
      <c r="O28" s="140">
        <v>90</v>
      </c>
      <c r="P28" s="142">
        <v>0</v>
      </c>
      <c r="Q28" s="143">
        <f t="shared" si="3"/>
        <v>25.031693452746083</v>
      </c>
      <c r="R28" s="144">
        <f t="shared" si="4"/>
        <v>19.244421444340833</v>
      </c>
      <c r="S28" s="145" t="s">
        <v>148</v>
      </c>
      <c r="T28" s="125">
        <f t="shared" si="5"/>
        <v>13.022131870660887</v>
      </c>
      <c r="U28" s="144">
        <f t="shared" si="6"/>
        <v>2.134775716501785</v>
      </c>
      <c r="V28" s="145" t="s">
        <v>145</v>
      </c>
      <c r="W28" s="146">
        <f t="shared" si="7"/>
        <v>9.014727540500736</v>
      </c>
      <c r="X28" s="127"/>
      <c r="Y28" s="128"/>
    </row>
    <row r="29" spans="1:25" ht="12" customHeight="1">
      <c r="A29" s="131" t="s">
        <v>151</v>
      </c>
      <c r="B29" s="132" t="s">
        <v>52</v>
      </c>
      <c r="C29" s="133">
        <v>5.4</v>
      </c>
      <c r="D29" s="134">
        <v>80</v>
      </c>
      <c r="E29" s="135">
        <v>22428</v>
      </c>
      <c r="F29" s="136">
        <v>806</v>
      </c>
      <c r="G29" s="136">
        <v>11436</v>
      </c>
      <c r="H29" s="137">
        <f t="shared" si="0"/>
        <v>485</v>
      </c>
      <c r="I29" s="147">
        <v>212</v>
      </c>
      <c r="J29" s="139">
        <v>273</v>
      </c>
      <c r="K29" s="135">
        <f t="shared" si="1"/>
        <v>10951</v>
      </c>
      <c r="L29" s="140">
        <v>0</v>
      </c>
      <c r="M29" s="136">
        <v>0</v>
      </c>
      <c r="N29" s="141">
        <f t="shared" si="2"/>
        <v>0</v>
      </c>
      <c r="O29" s="140">
        <v>182</v>
      </c>
      <c r="P29" s="142">
        <v>0</v>
      </c>
      <c r="Q29" s="143">
        <f t="shared" si="3"/>
        <v>50.98983413590155</v>
      </c>
      <c r="R29" s="144">
        <f t="shared" si="4"/>
        <v>40.615583939583786</v>
      </c>
      <c r="S29" s="145" t="s">
        <v>141</v>
      </c>
      <c r="T29" s="125">
        <f t="shared" si="5"/>
        <v>15.457788347205707</v>
      </c>
      <c r="U29" s="144">
        <f t="shared" si="6"/>
        <v>2.862553397630686</v>
      </c>
      <c r="V29" s="145" t="s">
        <v>152</v>
      </c>
      <c r="W29" s="146">
        <f t="shared" si="7"/>
        <v>14.188585607940446</v>
      </c>
      <c r="X29" s="111"/>
      <c r="Y29" s="128"/>
    </row>
    <row r="30" spans="1:25" ht="12" customHeight="1">
      <c r="A30" s="131" t="s">
        <v>153</v>
      </c>
      <c r="B30" s="132" t="s">
        <v>53</v>
      </c>
      <c r="C30" s="133">
        <v>2.8</v>
      </c>
      <c r="D30" s="134">
        <v>41</v>
      </c>
      <c r="E30" s="135">
        <v>6513</v>
      </c>
      <c r="F30" s="136">
        <v>312</v>
      </c>
      <c r="G30" s="136">
        <v>1535</v>
      </c>
      <c r="H30" s="137">
        <f t="shared" si="0"/>
        <v>52</v>
      </c>
      <c r="I30" s="138">
        <v>45</v>
      </c>
      <c r="J30" s="139">
        <v>7</v>
      </c>
      <c r="K30" s="135">
        <f t="shared" si="1"/>
        <v>1483</v>
      </c>
      <c r="L30" s="140">
        <v>69</v>
      </c>
      <c r="M30" s="136">
        <v>3</v>
      </c>
      <c r="N30" s="141">
        <f t="shared" si="2"/>
        <v>0.19543973941368079</v>
      </c>
      <c r="O30" s="140">
        <v>37</v>
      </c>
      <c r="P30" s="142">
        <v>0</v>
      </c>
      <c r="Q30" s="143">
        <f t="shared" si="3"/>
        <v>23.568248119146322</v>
      </c>
      <c r="R30" s="144">
        <f t="shared" si="4"/>
        <v>10.513871460900727</v>
      </c>
      <c r="S30" s="145" t="s">
        <v>154</v>
      </c>
      <c r="T30" s="125">
        <f t="shared" si="5"/>
        <v>5.983660005369951</v>
      </c>
      <c r="U30" s="144">
        <f t="shared" si="6"/>
        <v>2.137021430489268</v>
      </c>
      <c r="V30" s="145" t="s">
        <v>155</v>
      </c>
      <c r="W30" s="146">
        <f t="shared" si="7"/>
        <v>4.919871794871795</v>
      </c>
      <c r="X30" s="111"/>
      <c r="Y30" s="128"/>
    </row>
    <row r="31" spans="1:25" ht="12" customHeight="1">
      <c r="A31" s="131" t="s">
        <v>141</v>
      </c>
      <c r="B31" s="132" t="s">
        <v>156</v>
      </c>
      <c r="C31" s="133">
        <v>2.43</v>
      </c>
      <c r="D31" s="134">
        <v>28</v>
      </c>
      <c r="E31" s="135">
        <v>3917</v>
      </c>
      <c r="F31" s="136">
        <v>369</v>
      </c>
      <c r="G31" s="136">
        <v>3450</v>
      </c>
      <c r="H31" s="137">
        <f t="shared" si="0"/>
        <v>1366</v>
      </c>
      <c r="I31" s="138">
        <v>374</v>
      </c>
      <c r="J31" s="139">
        <v>992</v>
      </c>
      <c r="K31" s="135">
        <f t="shared" si="1"/>
        <v>2084</v>
      </c>
      <c r="L31" s="140">
        <v>8</v>
      </c>
      <c r="M31" s="136">
        <v>0</v>
      </c>
      <c r="N31" s="141">
        <f t="shared" si="2"/>
        <v>0</v>
      </c>
      <c r="O31" s="140">
        <v>183</v>
      </c>
      <c r="P31" s="142">
        <v>0</v>
      </c>
      <c r="Q31" s="143">
        <f t="shared" si="3"/>
        <v>88.0776104161348</v>
      </c>
      <c r="R31" s="144">
        <f t="shared" si="4"/>
        <v>27.228588976635972</v>
      </c>
      <c r="S31" s="145" t="s">
        <v>157</v>
      </c>
      <c r="T31" s="125">
        <f t="shared" si="5"/>
        <v>7.076828660197154</v>
      </c>
      <c r="U31" s="144">
        <f t="shared" si="6"/>
        <v>2.912275168805413</v>
      </c>
      <c r="V31" s="145" t="s">
        <v>158</v>
      </c>
      <c r="W31" s="146">
        <f t="shared" si="7"/>
        <v>9.34959349593496</v>
      </c>
      <c r="X31" s="111"/>
      <c r="Y31" s="128"/>
    </row>
    <row r="32" spans="1:25" ht="12" customHeight="1">
      <c r="A32" s="131" t="s">
        <v>150</v>
      </c>
      <c r="B32" s="132" t="s">
        <v>62</v>
      </c>
      <c r="C32" s="133">
        <v>3.75</v>
      </c>
      <c r="D32" s="134">
        <v>68</v>
      </c>
      <c r="E32" s="135">
        <v>11272</v>
      </c>
      <c r="F32" s="136">
        <v>645</v>
      </c>
      <c r="G32" s="136">
        <v>5649</v>
      </c>
      <c r="H32" s="137">
        <f t="shared" si="0"/>
        <v>739</v>
      </c>
      <c r="I32" s="147">
        <v>220</v>
      </c>
      <c r="J32" s="139">
        <v>519</v>
      </c>
      <c r="K32" s="135">
        <f t="shared" si="1"/>
        <v>4910</v>
      </c>
      <c r="L32" s="140">
        <v>0</v>
      </c>
      <c r="M32" s="136">
        <v>0</v>
      </c>
      <c r="N32" s="141">
        <f t="shared" si="2"/>
        <v>0</v>
      </c>
      <c r="O32" s="140">
        <v>35</v>
      </c>
      <c r="P32" s="142">
        <v>0</v>
      </c>
      <c r="Q32" s="143">
        <f t="shared" si="3"/>
        <v>50.1153300212917</v>
      </c>
      <c r="R32" s="144">
        <f t="shared" si="4"/>
        <v>28.890337923363123</v>
      </c>
      <c r="S32" s="145" t="s">
        <v>139</v>
      </c>
      <c r="T32" s="125">
        <f t="shared" si="5"/>
        <v>12.370066357255187</v>
      </c>
      <c r="U32" s="144">
        <f t="shared" si="6"/>
        <v>3.2986843619347166</v>
      </c>
      <c r="V32" s="145" t="s">
        <v>151</v>
      </c>
      <c r="W32" s="146">
        <f t="shared" si="7"/>
        <v>8.758139534883721</v>
      </c>
      <c r="X32" s="111"/>
      <c r="Y32" s="128"/>
    </row>
    <row r="33" spans="1:25" ht="12" customHeight="1">
      <c r="A33" s="131" t="s">
        <v>158</v>
      </c>
      <c r="B33" s="132" t="s">
        <v>63</v>
      </c>
      <c r="C33" s="133">
        <v>2.67</v>
      </c>
      <c r="D33" s="134">
        <v>53</v>
      </c>
      <c r="E33" s="135">
        <v>8600</v>
      </c>
      <c r="F33" s="136">
        <v>567</v>
      </c>
      <c r="G33" s="136">
        <v>4624</v>
      </c>
      <c r="H33" s="137">
        <f t="shared" si="0"/>
        <v>868</v>
      </c>
      <c r="I33" s="147">
        <v>658</v>
      </c>
      <c r="J33" s="139">
        <v>210</v>
      </c>
      <c r="K33" s="135">
        <f t="shared" si="1"/>
        <v>3756</v>
      </c>
      <c r="L33" s="140">
        <v>24</v>
      </c>
      <c r="M33" s="136">
        <v>0</v>
      </c>
      <c r="N33" s="141">
        <f t="shared" si="2"/>
        <v>0</v>
      </c>
      <c r="O33" s="140">
        <v>38</v>
      </c>
      <c r="P33" s="142">
        <v>0</v>
      </c>
      <c r="Q33" s="143">
        <f t="shared" si="3"/>
        <v>53.76744186046512</v>
      </c>
      <c r="R33" s="144">
        <f t="shared" si="4"/>
        <v>33.213823903810926</v>
      </c>
      <c r="S33" s="145" t="s">
        <v>144</v>
      </c>
      <c r="T33" s="125">
        <f t="shared" si="5"/>
        <v>10.8741513559127</v>
      </c>
      <c r="U33" s="144">
        <f t="shared" si="6"/>
        <v>4.072715863637716</v>
      </c>
      <c r="V33" s="145" t="s">
        <v>134</v>
      </c>
      <c r="W33" s="146">
        <f t="shared" si="7"/>
        <v>8.155202821869489</v>
      </c>
      <c r="X33" s="111"/>
      <c r="Y33" s="128"/>
    </row>
    <row r="34" spans="1:25" ht="12" customHeight="1">
      <c r="A34" s="131" t="s">
        <v>147</v>
      </c>
      <c r="B34" s="132" t="s">
        <v>64</v>
      </c>
      <c r="C34" s="133">
        <v>6.03</v>
      </c>
      <c r="D34" s="134">
        <v>103</v>
      </c>
      <c r="E34" s="135">
        <v>23429</v>
      </c>
      <c r="F34" s="136">
        <v>1065</v>
      </c>
      <c r="G34" s="136">
        <v>10563</v>
      </c>
      <c r="H34" s="137">
        <f t="shared" si="0"/>
        <v>1153</v>
      </c>
      <c r="I34" s="147">
        <v>509</v>
      </c>
      <c r="J34" s="139">
        <v>644</v>
      </c>
      <c r="K34" s="135">
        <f t="shared" si="1"/>
        <v>9410</v>
      </c>
      <c r="L34" s="140">
        <v>0</v>
      </c>
      <c r="M34" s="136">
        <v>0</v>
      </c>
      <c r="N34" s="141">
        <f t="shared" si="2"/>
        <v>0</v>
      </c>
      <c r="O34" s="140">
        <v>249</v>
      </c>
      <c r="P34" s="142">
        <v>0</v>
      </c>
      <c r="Q34" s="143">
        <f t="shared" si="3"/>
        <v>45.08515088138632</v>
      </c>
      <c r="R34" s="144">
        <f t="shared" si="4"/>
        <v>33.59559076238614</v>
      </c>
      <c r="S34" s="145" t="s">
        <v>152</v>
      </c>
      <c r="T34" s="125">
        <f t="shared" si="5"/>
        <v>20.42499328756089</v>
      </c>
      <c r="U34" s="144">
        <f t="shared" si="6"/>
        <v>3.387229400922204</v>
      </c>
      <c r="V34" s="145" t="s">
        <v>135</v>
      </c>
      <c r="W34" s="146">
        <f t="shared" si="7"/>
        <v>9.91830985915493</v>
      </c>
      <c r="X34" s="111"/>
      <c r="Y34" s="128"/>
    </row>
    <row r="35" spans="1:25" ht="12" customHeight="1">
      <c r="A35" s="131" t="s">
        <v>152</v>
      </c>
      <c r="B35" s="132" t="s">
        <v>32</v>
      </c>
      <c r="C35" s="133">
        <v>2.2</v>
      </c>
      <c r="D35" s="134">
        <v>30</v>
      </c>
      <c r="E35" s="135">
        <v>8620</v>
      </c>
      <c r="F35" s="136">
        <v>356</v>
      </c>
      <c r="G35" s="136">
        <v>3696</v>
      </c>
      <c r="H35" s="137">
        <f t="shared" si="0"/>
        <v>595</v>
      </c>
      <c r="I35" s="147">
        <v>547</v>
      </c>
      <c r="J35" s="139">
        <v>48</v>
      </c>
      <c r="K35" s="135">
        <f t="shared" si="1"/>
        <v>3101</v>
      </c>
      <c r="L35" s="140">
        <v>0</v>
      </c>
      <c r="M35" s="136">
        <v>0</v>
      </c>
      <c r="N35" s="141">
        <f t="shared" si="2"/>
        <v>0</v>
      </c>
      <c r="O35" s="140">
        <v>95</v>
      </c>
      <c r="P35" s="142">
        <v>1</v>
      </c>
      <c r="Q35" s="143">
        <f t="shared" si="3"/>
        <v>42.87703016241299</v>
      </c>
      <c r="R35" s="144">
        <f t="shared" si="4"/>
        <v>32.21970772122281</v>
      </c>
      <c r="S35" s="145" t="s">
        <v>146</v>
      </c>
      <c r="T35" s="125">
        <f t="shared" si="5"/>
        <v>6.827509493306739</v>
      </c>
      <c r="U35" s="144">
        <f t="shared" si="6"/>
        <v>3.1034134060485177</v>
      </c>
      <c r="V35" s="145" t="s">
        <v>150</v>
      </c>
      <c r="W35" s="146">
        <f t="shared" si="7"/>
        <v>10.382022471910112</v>
      </c>
      <c r="X35" s="111"/>
      <c r="Y35" s="128"/>
    </row>
    <row r="36" spans="1:25" ht="12" customHeight="1">
      <c r="A36" s="131" t="s">
        <v>144</v>
      </c>
      <c r="B36" s="132" t="s">
        <v>39</v>
      </c>
      <c r="C36" s="133">
        <v>4.23</v>
      </c>
      <c r="D36" s="134">
        <v>68</v>
      </c>
      <c r="E36" s="135">
        <v>15573</v>
      </c>
      <c r="F36" s="136">
        <v>875</v>
      </c>
      <c r="G36" s="136">
        <v>13261</v>
      </c>
      <c r="H36" s="137">
        <f t="shared" si="0"/>
        <v>1537</v>
      </c>
      <c r="I36" s="147">
        <v>1210</v>
      </c>
      <c r="J36" s="139">
        <v>327</v>
      </c>
      <c r="K36" s="135">
        <f t="shared" si="1"/>
        <v>11724</v>
      </c>
      <c r="L36" s="140">
        <v>1</v>
      </c>
      <c r="M36" s="136">
        <v>0</v>
      </c>
      <c r="N36" s="141">
        <f t="shared" si="2"/>
        <v>0</v>
      </c>
      <c r="O36" s="140">
        <v>167</v>
      </c>
      <c r="P36" s="142">
        <v>0</v>
      </c>
      <c r="Q36" s="143">
        <f t="shared" si="3"/>
        <v>85.15379181917422</v>
      </c>
      <c r="R36" s="144">
        <f t="shared" si="4"/>
        <v>60.12404932049078</v>
      </c>
      <c r="S36" s="145" t="s">
        <v>140</v>
      </c>
      <c r="T36" s="125">
        <f t="shared" si="5"/>
        <v>16.781097771470215</v>
      </c>
      <c r="U36" s="144">
        <f t="shared" si="6"/>
        <v>3.9671625937281827</v>
      </c>
      <c r="V36" s="145" t="s">
        <v>140</v>
      </c>
      <c r="W36" s="146">
        <f t="shared" si="7"/>
        <v>15.15542857142857</v>
      </c>
      <c r="X36" s="111"/>
      <c r="Y36" s="128"/>
    </row>
    <row r="37" spans="1:25" ht="12" customHeight="1">
      <c r="A37" s="131" t="s">
        <v>146</v>
      </c>
      <c r="B37" s="132" t="s">
        <v>41</v>
      </c>
      <c r="C37" s="133">
        <v>8</v>
      </c>
      <c r="D37" s="134">
        <v>169</v>
      </c>
      <c r="E37" s="135">
        <v>33300</v>
      </c>
      <c r="F37" s="136">
        <v>1439</v>
      </c>
      <c r="G37" s="136">
        <v>7387</v>
      </c>
      <c r="H37" s="137">
        <f t="shared" si="0"/>
        <v>799</v>
      </c>
      <c r="I37" s="147">
        <v>259</v>
      </c>
      <c r="J37" s="139">
        <v>540</v>
      </c>
      <c r="K37" s="135">
        <f t="shared" si="1"/>
        <v>6588</v>
      </c>
      <c r="L37" s="140">
        <v>0</v>
      </c>
      <c r="M37" s="136">
        <v>0</v>
      </c>
      <c r="N37" s="141">
        <f t="shared" si="2"/>
        <v>0</v>
      </c>
      <c r="O37" s="140">
        <v>406</v>
      </c>
      <c r="P37" s="142">
        <v>2</v>
      </c>
      <c r="Q37" s="143">
        <f t="shared" si="3"/>
        <v>22.183183183183182</v>
      </c>
      <c r="R37" s="144">
        <f t="shared" si="4"/>
        <v>17.708852748264356</v>
      </c>
      <c r="S37" s="145" t="s">
        <v>155</v>
      </c>
      <c r="T37" s="125">
        <f t="shared" si="5"/>
        <v>27.597713935023588</v>
      </c>
      <c r="U37" s="144">
        <f t="shared" si="6"/>
        <v>3.4497142418779485</v>
      </c>
      <c r="V37" s="145" t="s">
        <v>143</v>
      </c>
      <c r="W37" s="146">
        <f t="shared" si="7"/>
        <v>5.1334259902710215</v>
      </c>
      <c r="X37" s="111"/>
      <c r="Y37" s="128"/>
    </row>
    <row r="38" spans="1:25" ht="12" customHeight="1">
      <c r="A38" s="131" t="s">
        <v>149</v>
      </c>
      <c r="B38" s="132" t="s">
        <v>159</v>
      </c>
      <c r="C38" s="133">
        <v>3.13</v>
      </c>
      <c r="D38" s="134">
        <v>43</v>
      </c>
      <c r="E38" s="135">
        <v>7494</v>
      </c>
      <c r="F38" s="136">
        <v>441</v>
      </c>
      <c r="G38" s="136">
        <v>4832</v>
      </c>
      <c r="H38" s="137">
        <f t="shared" si="0"/>
        <v>1172</v>
      </c>
      <c r="I38" s="138">
        <v>91</v>
      </c>
      <c r="J38" s="139">
        <v>1081</v>
      </c>
      <c r="K38" s="135">
        <f t="shared" si="1"/>
        <v>3660</v>
      </c>
      <c r="L38" s="140">
        <v>0</v>
      </c>
      <c r="M38" s="136">
        <v>0</v>
      </c>
      <c r="N38" s="141">
        <f t="shared" si="2"/>
        <v>0</v>
      </c>
      <c r="O38" s="140">
        <v>93</v>
      </c>
      <c r="P38" s="142">
        <v>1</v>
      </c>
      <c r="Q38" s="143">
        <f t="shared" si="3"/>
        <v>64.47824926607953</v>
      </c>
      <c r="R38" s="144">
        <f t="shared" si="4"/>
        <v>29.607034023457445</v>
      </c>
      <c r="S38" s="145" t="s">
        <v>133</v>
      </c>
      <c r="T38" s="125">
        <f t="shared" si="5"/>
        <v>8.457673276820989</v>
      </c>
      <c r="U38" s="144">
        <f t="shared" si="6"/>
        <v>2.702132037322999</v>
      </c>
      <c r="V38" s="145" t="s">
        <v>160</v>
      </c>
      <c r="W38" s="146">
        <f t="shared" si="7"/>
        <v>10.956916099773242</v>
      </c>
      <c r="X38" s="111"/>
      <c r="Y38" s="128"/>
    </row>
    <row r="39" spans="1:25" ht="12" customHeight="1">
      <c r="A39" s="131" t="s">
        <v>160</v>
      </c>
      <c r="B39" s="132" t="s">
        <v>46</v>
      </c>
      <c r="C39" s="133">
        <v>5.6</v>
      </c>
      <c r="D39" s="134">
        <v>78</v>
      </c>
      <c r="E39" s="135">
        <v>13632</v>
      </c>
      <c r="F39" s="136">
        <v>769</v>
      </c>
      <c r="G39" s="136">
        <v>9329</v>
      </c>
      <c r="H39" s="137">
        <f t="shared" si="0"/>
        <v>160</v>
      </c>
      <c r="I39" s="138">
        <v>149</v>
      </c>
      <c r="J39" s="139">
        <v>11</v>
      </c>
      <c r="K39" s="135">
        <f t="shared" si="1"/>
        <v>9169</v>
      </c>
      <c r="L39" s="140">
        <v>0</v>
      </c>
      <c r="M39" s="136">
        <v>0</v>
      </c>
      <c r="N39" s="141">
        <f t="shared" si="2"/>
        <v>0</v>
      </c>
      <c r="O39" s="140">
        <v>51</v>
      </c>
      <c r="P39" s="142">
        <v>1</v>
      </c>
      <c r="Q39" s="143">
        <f t="shared" si="3"/>
        <v>68.43456572769954</v>
      </c>
      <c r="R39" s="144">
        <f t="shared" si="4"/>
        <v>31.949155328580744</v>
      </c>
      <c r="S39" s="145" t="s">
        <v>160</v>
      </c>
      <c r="T39" s="125">
        <f t="shared" si="5"/>
        <v>14.74818764144068</v>
      </c>
      <c r="U39" s="144">
        <f t="shared" si="6"/>
        <v>2.63360493597155</v>
      </c>
      <c r="V39" s="145" t="s">
        <v>157</v>
      </c>
      <c r="W39" s="146">
        <f t="shared" si="7"/>
        <v>12.131339401820545</v>
      </c>
      <c r="X39" s="111"/>
      <c r="Y39" s="128"/>
    </row>
    <row r="40" spans="1:25" ht="12" customHeight="1">
      <c r="A40" s="131" t="s">
        <v>133</v>
      </c>
      <c r="B40" s="132" t="s">
        <v>49</v>
      </c>
      <c r="C40" s="133">
        <v>6.2</v>
      </c>
      <c r="D40" s="134">
        <v>83</v>
      </c>
      <c r="E40" s="135">
        <v>18889</v>
      </c>
      <c r="F40" s="136">
        <v>686</v>
      </c>
      <c r="G40" s="136">
        <v>14550</v>
      </c>
      <c r="H40" s="137">
        <f t="shared" si="0"/>
        <v>1258</v>
      </c>
      <c r="I40" s="147">
        <v>415</v>
      </c>
      <c r="J40" s="139">
        <v>843</v>
      </c>
      <c r="K40" s="135">
        <f t="shared" si="1"/>
        <v>13292</v>
      </c>
      <c r="L40" s="140">
        <v>11</v>
      </c>
      <c r="M40" s="136">
        <v>3</v>
      </c>
      <c r="N40" s="141">
        <f t="shared" si="2"/>
        <v>0.020618556701030927</v>
      </c>
      <c r="O40" s="140">
        <v>299</v>
      </c>
      <c r="P40" s="142">
        <v>0</v>
      </c>
      <c r="Q40" s="143">
        <f t="shared" si="3"/>
        <v>77.02895865318439</v>
      </c>
      <c r="R40" s="144">
        <f t="shared" si="4"/>
        <v>45.00736821656988</v>
      </c>
      <c r="S40" s="145" t="s">
        <v>130</v>
      </c>
      <c r="T40" s="125">
        <f t="shared" si="5"/>
        <v>13.156380652832649</v>
      </c>
      <c r="U40" s="144">
        <f t="shared" si="6"/>
        <v>2.121996879489137</v>
      </c>
      <c r="V40" s="145" t="s">
        <v>154</v>
      </c>
      <c r="W40" s="146">
        <f t="shared" si="7"/>
        <v>21.20991253644315</v>
      </c>
      <c r="X40" s="111"/>
      <c r="Y40" s="128"/>
    </row>
    <row r="41" spans="1:25" ht="12" customHeight="1">
      <c r="A41" s="131" t="s">
        <v>139</v>
      </c>
      <c r="B41" s="132" t="s">
        <v>51</v>
      </c>
      <c r="C41" s="133">
        <v>7.75</v>
      </c>
      <c r="D41" s="134">
        <v>118</v>
      </c>
      <c r="E41" s="135">
        <v>25142</v>
      </c>
      <c r="F41" s="136">
        <v>1310</v>
      </c>
      <c r="G41" s="136">
        <v>17159</v>
      </c>
      <c r="H41" s="137">
        <f t="shared" si="0"/>
        <v>3879</v>
      </c>
      <c r="I41" s="147">
        <v>908</v>
      </c>
      <c r="J41" s="139">
        <v>2971</v>
      </c>
      <c r="K41" s="135">
        <f t="shared" si="1"/>
        <v>13280</v>
      </c>
      <c r="L41" s="140">
        <v>438</v>
      </c>
      <c r="M41" s="136">
        <v>0</v>
      </c>
      <c r="N41" s="141">
        <f t="shared" si="2"/>
        <v>0</v>
      </c>
      <c r="O41" s="140">
        <v>1070</v>
      </c>
      <c r="P41" s="142">
        <v>1</v>
      </c>
      <c r="Q41" s="143">
        <f t="shared" si="3"/>
        <v>68.2483493755469</v>
      </c>
      <c r="R41" s="144">
        <f t="shared" si="4"/>
        <v>42.462209277147636</v>
      </c>
      <c r="S41" s="145" t="s">
        <v>153</v>
      </c>
      <c r="T41" s="125">
        <f t="shared" si="5"/>
        <v>25.12370066357255</v>
      </c>
      <c r="U41" s="144">
        <f t="shared" si="6"/>
        <v>3.2417678275577484</v>
      </c>
      <c r="V41" s="145" t="s">
        <v>153</v>
      </c>
      <c r="W41" s="146">
        <f t="shared" si="7"/>
        <v>13.098473282442749</v>
      </c>
      <c r="X41" s="111"/>
      <c r="Y41" s="128"/>
    </row>
    <row r="42" spans="1:25" ht="12" customHeight="1">
      <c r="A42" s="131" t="s">
        <v>157</v>
      </c>
      <c r="B42" s="132" t="s">
        <v>54</v>
      </c>
      <c r="C42" s="133">
        <v>3.6</v>
      </c>
      <c r="D42" s="134">
        <v>55</v>
      </c>
      <c r="E42" s="135">
        <v>9481</v>
      </c>
      <c r="F42" s="136">
        <v>873</v>
      </c>
      <c r="G42" s="136">
        <v>11483</v>
      </c>
      <c r="H42" s="137">
        <f t="shared" si="0"/>
        <v>3743</v>
      </c>
      <c r="I42" s="147">
        <v>1173</v>
      </c>
      <c r="J42" s="139">
        <v>2570</v>
      </c>
      <c r="K42" s="135">
        <f t="shared" si="1"/>
        <v>7740</v>
      </c>
      <c r="L42" s="140">
        <v>2</v>
      </c>
      <c r="M42" s="136">
        <v>0</v>
      </c>
      <c r="N42" s="141">
        <f t="shared" si="2"/>
        <v>0</v>
      </c>
      <c r="O42" s="140">
        <v>13</v>
      </c>
      <c r="P42" s="142">
        <v>0</v>
      </c>
      <c r="Q42" s="143">
        <f t="shared" si="3"/>
        <v>121.11591604261154</v>
      </c>
      <c r="R42" s="144">
        <f t="shared" si="4"/>
        <v>61.173760542791264</v>
      </c>
      <c r="S42" s="145" t="s">
        <v>124</v>
      </c>
      <c r="T42" s="125">
        <f t="shared" si="5"/>
        <v>16.742740976563997</v>
      </c>
      <c r="U42" s="144">
        <f t="shared" si="6"/>
        <v>4.650761382378888</v>
      </c>
      <c r="V42" s="145" t="s">
        <v>128</v>
      </c>
      <c r="W42" s="146">
        <f t="shared" si="7"/>
        <v>13.153493699885452</v>
      </c>
      <c r="X42" s="111"/>
      <c r="Y42" s="128"/>
    </row>
    <row r="43" spans="1:25" ht="12" customHeight="1">
      <c r="A43" s="131" t="s">
        <v>138</v>
      </c>
      <c r="B43" s="132" t="s">
        <v>56</v>
      </c>
      <c r="C43" s="133">
        <v>5.6</v>
      </c>
      <c r="D43" s="134">
        <v>81</v>
      </c>
      <c r="E43" s="135">
        <v>15510</v>
      </c>
      <c r="F43" s="136">
        <v>1115</v>
      </c>
      <c r="G43" s="136">
        <v>12877</v>
      </c>
      <c r="H43" s="137">
        <f t="shared" si="0"/>
        <v>1689</v>
      </c>
      <c r="I43" s="147">
        <v>137</v>
      </c>
      <c r="J43" s="139">
        <v>1552</v>
      </c>
      <c r="K43" s="135">
        <f t="shared" si="1"/>
        <v>11188</v>
      </c>
      <c r="L43" s="140">
        <v>17</v>
      </c>
      <c r="M43" s="136">
        <v>1</v>
      </c>
      <c r="N43" s="141">
        <f t="shared" si="2"/>
        <v>0.007765783955890347</v>
      </c>
      <c r="O43" s="140">
        <v>316</v>
      </c>
      <c r="P43" s="142">
        <v>0</v>
      </c>
      <c r="Q43" s="143">
        <f t="shared" si="3"/>
        <v>83.02385557704707</v>
      </c>
      <c r="R43" s="144">
        <f t="shared" si="4"/>
        <v>44.10004000065754</v>
      </c>
      <c r="S43" s="145" t="s">
        <v>151</v>
      </c>
      <c r="T43" s="125">
        <f t="shared" si="5"/>
        <v>21.38391316021633</v>
      </c>
      <c r="U43" s="144">
        <f t="shared" si="6"/>
        <v>3.818555921467202</v>
      </c>
      <c r="V43" s="145" t="s">
        <v>132</v>
      </c>
      <c r="W43" s="146">
        <f t="shared" si="7"/>
        <v>11.548878923766816</v>
      </c>
      <c r="X43" s="111"/>
      <c r="Y43" s="128"/>
    </row>
    <row r="44" spans="1:25" ht="12" customHeight="1">
      <c r="A44" s="131" t="s">
        <v>148</v>
      </c>
      <c r="B44" s="132" t="s">
        <v>57</v>
      </c>
      <c r="C44" s="133">
        <v>0.82</v>
      </c>
      <c r="D44" s="134">
        <v>22</v>
      </c>
      <c r="E44" s="135">
        <v>8275</v>
      </c>
      <c r="F44" s="136">
        <v>222</v>
      </c>
      <c r="G44" s="136">
        <v>2135</v>
      </c>
      <c r="H44" s="137">
        <f t="shared" si="0"/>
        <v>511</v>
      </c>
      <c r="I44" s="138">
        <v>133</v>
      </c>
      <c r="J44" s="139">
        <v>378</v>
      </c>
      <c r="K44" s="135">
        <f t="shared" si="1"/>
        <v>1624</v>
      </c>
      <c r="L44" s="140">
        <v>23</v>
      </c>
      <c r="M44" s="136">
        <v>0</v>
      </c>
      <c r="N44" s="141">
        <f t="shared" si="2"/>
        <v>0</v>
      </c>
      <c r="O44" s="140">
        <v>38</v>
      </c>
      <c r="P44" s="142">
        <v>0</v>
      </c>
      <c r="Q44" s="143">
        <f t="shared" si="3"/>
        <v>25.800604229607252</v>
      </c>
      <c r="R44" s="144">
        <f t="shared" si="4"/>
        <v>49.933998246813815</v>
      </c>
      <c r="S44" s="145" t="s">
        <v>136</v>
      </c>
      <c r="T44" s="125">
        <f t="shared" si="5"/>
        <v>4.257604234590158</v>
      </c>
      <c r="U44" s="144">
        <f t="shared" si="6"/>
        <v>5.1922002860855585</v>
      </c>
      <c r="V44" s="145" t="s">
        <v>121</v>
      </c>
      <c r="W44" s="146">
        <f t="shared" si="7"/>
        <v>9.617117117117116</v>
      </c>
      <c r="X44" s="111"/>
      <c r="Y44" s="128"/>
    </row>
    <row r="45" spans="1:25" ht="12" customHeight="1">
      <c r="A45" s="131" t="s">
        <v>155</v>
      </c>
      <c r="B45" s="132" t="s">
        <v>92</v>
      </c>
      <c r="C45" s="133">
        <v>2</v>
      </c>
      <c r="D45" s="134">
        <v>29</v>
      </c>
      <c r="E45" s="135">
        <v>7156</v>
      </c>
      <c r="F45" s="136">
        <v>285</v>
      </c>
      <c r="G45" s="136">
        <v>8785</v>
      </c>
      <c r="H45" s="137">
        <f t="shared" si="0"/>
        <v>1924</v>
      </c>
      <c r="I45" s="147">
        <v>0</v>
      </c>
      <c r="J45" s="139">
        <v>1924</v>
      </c>
      <c r="K45" s="135">
        <f t="shared" si="1"/>
        <v>6861</v>
      </c>
      <c r="L45" s="140">
        <v>0</v>
      </c>
      <c r="M45" s="136">
        <v>0</v>
      </c>
      <c r="N45" s="141">
        <f t="shared" si="2"/>
        <v>0</v>
      </c>
      <c r="O45" s="140">
        <v>0</v>
      </c>
      <c r="P45" s="142">
        <v>0</v>
      </c>
      <c r="Q45" s="143">
        <f t="shared" si="3"/>
        <v>122.76411403018446</v>
      </c>
      <c r="R45" s="144">
        <f t="shared" si="4"/>
        <v>84.24111081278048</v>
      </c>
      <c r="S45" s="145" t="s">
        <v>125</v>
      </c>
      <c r="T45" s="125">
        <f t="shared" si="5"/>
        <v>5.465843274136013</v>
      </c>
      <c r="U45" s="144">
        <f t="shared" si="6"/>
        <v>2.7329216370680065</v>
      </c>
      <c r="V45" s="145" t="s">
        <v>149</v>
      </c>
      <c r="W45" s="146">
        <f t="shared" si="7"/>
        <v>30.82456140350877</v>
      </c>
      <c r="X45" s="111"/>
      <c r="Y45" s="128"/>
    </row>
    <row r="46" spans="1:25" ht="12" customHeight="1">
      <c r="A46" s="131" t="s">
        <v>145</v>
      </c>
      <c r="B46" s="132" t="s">
        <v>59</v>
      </c>
      <c r="C46" s="133">
        <v>3.7</v>
      </c>
      <c r="D46" s="134">
        <v>59</v>
      </c>
      <c r="E46" s="135">
        <v>9186</v>
      </c>
      <c r="F46" s="136">
        <v>780</v>
      </c>
      <c r="G46" s="136">
        <v>7077</v>
      </c>
      <c r="H46" s="137">
        <f t="shared" si="0"/>
        <v>866</v>
      </c>
      <c r="I46" s="147">
        <v>524</v>
      </c>
      <c r="J46" s="139">
        <v>342</v>
      </c>
      <c r="K46" s="135">
        <f t="shared" si="1"/>
        <v>6211</v>
      </c>
      <c r="L46" s="140">
        <v>0</v>
      </c>
      <c r="M46" s="136">
        <v>0</v>
      </c>
      <c r="N46" s="141">
        <f t="shared" si="2"/>
        <v>0</v>
      </c>
      <c r="O46" s="140">
        <v>59</v>
      </c>
      <c r="P46" s="136">
        <v>5</v>
      </c>
      <c r="Q46" s="143">
        <f t="shared" si="3"/>
        <v>77.04114957544088</v>
      </c>
      <c r="R46" s="144">
        <f t="shared" si="4"/>
        <v>36.68257264206787</v>
      </c>
      <c r="S46" s="145" t="s">
        <v>158</v>
      </c>
      <c r="T46" s="125">
        <f t="shared" si="5"/>
        <v>14.959150013424876</v>
      </c>
      <c r="U46" s="144">
        <f t="shared" si="6"/>
        <v>4.043013517141858</v>
      </c>
      <c r="V46" s="145" t="s">
        <v>137</v>
      </c>
      <c r="W46" s="146">
        <f t="shared" si="7"/>
        <v>9.073076923076924</v>
      </c>
      <c r="X46" s="111"/>
      <c r="Y46" s="128"/>
    </row>
    <row r="47" spans="1:25" ht="12" customHeight="1" thickBot="1">
      <c r="A47" s="148" t="s">
        <v>154</v>
      </c>
      <c r="B47" s="149" t="s">
        <v>161</v>
      </c>
      <c r="C47" s="150">
        <v>2.09</v>
      </c>
      <c r="D47" s="151">
        <v>38</v>
      </c>
      <c r="E47" s="152">
        <v>7362</v>
      </c>
      <c r="F47" s="153">
        <v>505</v>
      </c>
      <c r="G47" s="153">
        <v>9756</v>
      </c>
      <c r="H47" s="154">
        <f t="shared" si="0"/>
        <v>2770</v>
      </c>
      <c r="I47" s="155">
        <v>201</v>
      </c>
      <c r="J47" s="156">
        <v>2569</v>
      </c>
      <c r="K47" s="152">
        <f t="shared" si="1"/>
        <v>6986</v>
      </c>
      <c r="L47" s="157">
        <v>0</v>
      </c>
      <c r="M47" s="153">
        <v>0</v>
      </c>
      <c r="N47" s="158">
        <f t="shared" si="2"/>
        <v>0</v>
      </c>
      <c r="O47" s="157">
        <v>239</v>
      </c>
      <c r="P47" s="153">
        <v>1</v>
      </c>
      <c r="Q47" s="159">
        <f t="shared" si="3"/>
        <v>132.51833740831296</v>
      </c>
      <c r="R47" s="160">
        <f t="shared" si="4"/>
        <v>89.52365815910508</v>
      </c>
      <c r="S47" s="161" t="s">
        <v>121</v>
      </c>
      <c r="T47" s="125">
        <f t="shared" si="5"/>
        <v>9.685090713819953</v>
      </c>
      <c r="U47" s="160">
        <f t="shared" si="6"/>
        <v>4.634014695607633</v>
      </c>
      <c r="V47" s="161" t="s">
        <v>131</v>
      </c>
      <c r="W47" s="162">
        <f t="shared" si="7"/>
        <v>19.318811881188118</v>
      </c>
      <c r="X47" s="111"/>
      <c r="Y47" s="163"/>
    </row>
    <row r="48" spans="1:25" ht="24.75" customHeight="1" thickBot="1">
      <c r="A48" s="662" t="s">
        <v>162</v>
      </c>
      <c r="B48" s="663"/>
      <c r="C48" s="164">
        <f aca="true" t="shared" si="8" ref="C48:M48">SUM(C10:C47)</f>
        <v>176.26</v>
      </c>
      <c r="D48" s="165">
        <f t="shared" si="8"/>
        <v>2983</v>
      </c>
      <c r="E48" s="166">
        <f t="shared" si="8"/>
        <v>659181</v>
      </c>
      <c r="F48" s="167">
        <f t="shared" si="8"/>
        <v>31323</v>
      </c>
      <c r="G48" s="168">
        <f t="shared" si="8"/>
        <v>428230</v>
      </c>
      <c r="H48" s="169">
        <f t="shared" si="8"/>
        <v>61637</v>
      </c>
      <c r="I48" s="170">
        <f t="shared" si="8"/>
        <v>18747</v>
      </c>
      <c r="J48" s="169">
        <f t="shared" si="8"/>
        <v>42890</v>
      </c>
      <c r="K48" s="169">
        <f t="shared" si="8"/>
        <v>366593</v>
      </c>
      <c r="L48" s="166">
        <f t="shared" si="8"/>
        <v>665</v>
      </c>
      <c r="M48" s="167">
        <f t="shared" si="8"/>
        <v>14</v>
      </c>
      <c r="N48" s="164">
        <f t="shared" si="2"/>
        <v>0.003269271186044883</v>
      </c>
      <c r="O48" s="171">
        <f>SUM(O10:O47)</f>
        <v>9284</v>
      </c>
      <c r="P48" s="167">
        <f>SUM(P10:P47)</f>
        <v>19</v>
      </c>
      <c r="Q48" s="172">
        <f t="shared" si="3"/>
        <v>64.96394768659897</v>
      </c>
      <c r="R48" s="173">
        <f t="shared" si="4"/>
        <v>46.59460536335408</v>
      </c>
      <c r="S48" s="174"/>
      <c r="T48" s="172">
        <f>F48/52.142/38</f>
        <v>15.808551142729671</v>
      </c>
      <c r="U48" s="173">
        <f t="shared" si="6"/>
        <v>3.4081751016891384</v>
      </c>
      <c r="V48" s="175"/>
      <c r="W48" s="176">
        <f t="shared" si="7"/>
        <v>13.67142355457651</v>
      </c>
      <c r="X48" s="111"/>
      <c r="Y48" s="111"/>
    </row>
    <row r="49" spans="7:25" ht="0.75" customHeight="1">
      <c r="G49" s="178">
        <f>H49+N49</f>
        <v>0</v>
      </c>
      <c r="O49" s="127"/>
      <c r="X49" s="111"/>
      <c r="Y49" s="111"/>
    </row>
    <row r="50" spans="7:29" s="111" customFormat="1" ht="12.75">
      <c r="G50" s="179"/>
      <c r="Z50" s="110"/>
      <c r="AA50" s="110"/>
      <c r="AB50" s="110"/>
      <c r="AC50" s="110"/>
    </row>
    <row r="51" spans="1:29" s="111" customFormat="1" ht="12.75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Z51" s="110"/>
      <c r="AA51" s="110"/>
      <c r="AB51" s="110"/>
      <c r="AC51" s="110"/>
    </row>
    <row r="52" spans="1:29" s="111" customFormat="1" ht="12.75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Z52" s="110"/>
      <c r="AA52" s="110"/>
      <c r="AB52" s="110"/>
      <c r="AC52" s="110"/>
    </row>
    <row r="53" spans="1:29" s="111" customFormat="1" ht="12.75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Y53" s="110"/>
      <c r="Z53" s="110"/>
      <c r="AA53" s="110"/>
      <c r="AB53" s="110"/>
      <c r="AC53" s="110"/>
    </row>
    <row r="54" spans="1:29" s="111" customFormat="1" ht="12.75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Y54" s="110"/>
      <c r="Z54" s="110"/>
      <c r="AA54" s="110"/>
      <c r="AB54" s="110"/>
      <c r="AC54" s="110"/>
    </row>
    <row r="55" spans="1:16" ht="12.75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</row>
    <row r="56" spans="1:16" ht="12.75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</row>
    <row r="57" spans="1:16" ht="12.75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</row>
    <row r="58" spans="1:16" ht="12.75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</row>
    <row r="59" spans="1:16" ht="12.75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</row>
    <row r="60" spans="1:16" ht="12.75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</row>
    <row r="61" spans="1:16" ht="12.75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</row>
    <row r="62" spans="1:16" ht="12.75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</row>
    <row r="63" spans="1:16" ht="12.7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</row>
    <row r="64" spans="1:16" ht="12.7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</row>
    <row r="65" spans="1:16" ht="12.75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</row>
    <row r="66" spans="1:16" ht="12.75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</row>
    <row r="67" spans="1:16" ht="12.7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</row>
    <row r="68" spans="1:16" ht="12.7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</row>
    <row r="69" spans="1:16" ht="12.7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</row>
    <row r="70" spans="1:16" ht="12.7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</row>
    <row r="71" spans="1:16" ht="12.7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</row>
    <row r="72" spans="1:16" ht="12.7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</row>
    <row r="73" spans="1:16" ht="12.75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</row>
    <row r="74" spans="1:16" ht="12.75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</row>
    <row r="75" spans="1:16" ht="12.75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</row>
    <row r="76" spans="1:16" ht="12.75">
      <c r="A76" s="110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</row>
    <row r="77" spans="1:16" ht="12.75">
      <c r="A77" s="110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</row>
    <row r="78" spans="1:16" ht="12.75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</row>
    <row r="79" spans="1:16" ht="12.75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</row>
    <row r="80" spans="1:16" ht="12.75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</row>
    <row r="81" spans="1:16" ht="12.75">
      <c r="A81" s="110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</row>
    <row r="82" spans="1:16" ht="12.75">
      <c r="A82" s="110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</row>
    <row r="83" spans="1:16" ht="12.75">
      <c r="A83" s="110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</row>
    <row r="84" spans="1:16" ht="12.75">
      <c r="A84" s="110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</row>
    <row r="85" spans="1:16" ht="12.75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</row>
    <row r="86" spans="1:16" ht="12.75">
      <c r="A86" s="110"/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</row>
    <row r="87" spans="1:16" ht="12.75">
      <c r="A87" s="110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</row>
    <row r="88" spans="1:16" ht="12.75">
      <c r="A88" s="110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</row>
    <row r="89" spans="1:16" ht="12.75">
      <c r="A89" s="110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</row>
    <row r="90" spans="1:16" ht="12.75">
      <c r="A90" s="110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</row>
    <row r="91" spans="1:16" ht="12.75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</row>
    <row r="92" spans="1:16" ht="12.75">
      <c r="A92" s="110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</row>
    <row r="93" spans="1:16" ht="12.75">
      <c r="A93" s="110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</row>
    <row r="94" spans="1:16" ht="12.75">
      <c r="A94" s="110"/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</row>
    <row r="95" spans="1:16" ht="12.75">
      <c r="A95" s="110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</row>
    <row r="96" spans="1:16" ht="12.75">
      <c r="A96" s="110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</row>
  </sheetData>
  <mergeCells count="29">
    <mergeCell ref="A48:B48"/>
    <mergeCell ref="K6:K9"/>
    <mergeCell ref="L6:L9"/>
    <mergeCell ref="H7:H9"/>
    <mergeCell ref="I7:J7"/>
    <mergeCell ref="I9:J9"/>
    <mergeCell ref="G6:G9"/>
    <mergeCell ref="E6:E9"/>
    <mergeCell ref="F6:F9"/>
    <mergeCell ref="R6:R9"/>
    <mergeCell ref="T6:T9"/>
    <mergeCell ref="A5:A9"/>
    <mergeCell ref="B5:B9"/>
    <mergeCell ref="C5:P5"/>
    <mergeCell ref="C6:C9"/>
    <mergeCell ref="D6:D9"/>
    <mergeCell ref="H6:J6"/>
    <mergeCell ref="N6:N9"/>
    <mergeCell ref="M6:M9"/>
    <mergeCell ref="U2:X2"/>
    <mergeCell ref="W6:W9"/>
    <mergeCell ref="A4:W4"/>
    <mergeCell ref="Q5:W5"/>
    <mergeCell ref="O6:O9"/>
    <mergeCell ref="P6:P9"/>
    <mergeCell ref="Q6:Q9"/>
    <mergeCell ref="V6:V9"/>
    <mergeCell ref="U6:U9"/>
    <mergeCell ref="S6:S9"/>
  </mergeCells>
  <printOptions horizontalCentered="1" verticalCentered="1"/>
  <pageMargins left="0.2362204724409449" right="0" top="0.1968503937007874" bottom="0" header="0.1968503937007874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ba-spevar_j</dc:creator>
  <cp:keywords/>
  <dc:description/>
  <cp:lastModifiedBy>ba-spevar_j</cp:lastModifiedBy>
  <cp:lastPrinted>2007-04-16T12:31:17Z</cp:lastPrinted>
  <dcterms:created xsi:type="dcterms:W3CDTF">2007-03-14T08:30:38Z</dcterms:created>
  <dcterms:modified xsi:type="dcterms:W3CDTF">2007-04-16T12:35:45Z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