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171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'Sheet1'!$A$12:$H$209</definedName>
  </definedNames>
  <calcPr fullCalcOnLoad="1"/>
</workbook>
</file>

<file path=xl/sharedStrings.xml><?xml version="1.0" encoding="utf-8"?>
<sst xmlns="http://schemas.openxmlformats.org/spreadsheetml/2006/main" count="208" uniqueCount="58">
  <si>
    <t>Surovina</t>
  </si>
  <si>
    <t>ropa [kt]</t>
  </si>
  <si>
    <t>hnedé uhlie [kt]</t>
  </si>
  <si>
    <t>lignit [kt]</t>
  </si>
  <si>
    <t>Počet ložísk celkom</t>
  </si>
  <si>
    <t xml:space="preserve"> - z toho ťažených</t>
  </si>
  <si>
    <t>Zásoby celkom</t>
  </si>
  <si>
    <t xml:space="preserve"> - bilančné (Z-1 + Z-2)</t>
  </si>
  <si>
    <t xml:space="preserve"> - bilančné (Z-3) </t>
  </si>
  <si>
    <t xml:space="preserve"> - nebilančné</t>
  </si>
  <si>
    <t>Ťažba 2003</t>
  </si>
  <si>
    <t>Podiel na dom.spotrebe (%)</t>
  </si>
  <si>
    <t>Prehľad ložísk rudných surovín a objemy overených geologických zásob (stav k 1.1.2004)</t>
  </si>
  <si>
    <t>Bilancia zásob ťažených palivo-energetických surovín SR, k 1.1.2004</t>
  </si>
  <si>
    <t>Fe rudy [kt]</t>
  </si>
  <si>
    <t>Mn rudy [kt]</t>
  </si>
  <si>
    <t>Ni [kt]</t>
  </si>
  <si>
    <t>Cu [kt]</t>
  </si>
  <si>
    <t>Sb [kt]</t>
  </si>
  <si>
    <t>Hg</t>
  </si>
  <si>
    <t>W</t>
  </si>
  <si>
    <t>Mo</t>
  </si>
  <si>
    <t>Hg [kt]</t>
  </si>
  <si>
    <t>W [kt]</t>
  </si>
  <si>
    <t>Mo [kt]</t>
  </si>
  <si>
    <t>počet ložísk celkom</t>
  </si>
  <si>
    <t>z toho v ťažbe</t>
  </si>
  <si>
    <t>zásoby celkom</t>
  </si>
  <si>
    <t>nebilančné</t>
  </si>
  <si>
    <t>ťažba v roku 2003</t>
  </si>
  <si>
    <t>antracit [kt]</t>
  </si>
  <si>
    <t>z1</t>
  </si>
  <si>
    <t>z3</t>
  </si>
  <si>
    <t>z2</t>
  </si>
  <si>
    <t>lignit</t>
  </si>
  <si>
    <t>spolu</t>
  </si>
  <si>
    <t>Fe</t>
  </si>
  <si>
    <t>Mn</t>
  </si>
  <si>
    <t>Ni</t>
  </si>
  <si>
    <t>Cu</t>
  </si>
  <si>
    <t>polymetalicke</t>
  </si>
  <si>
    <t>Sb</t>
  </si>
  <si>
    <t>Au-Ag</t>
  </si>
  <si>
    <t>Au-Ag [kt]</t>
  </si>
  <si>
    <t>Ostatné rudy</t>
  </si>
  <si>
    <t>ostatne</t>
  </si>
  <si>
    <t>U rudy</t>
  </si>
  <si>
    <t>bilančné        (Z-1 + Z-2 )</t>
  </si>
  <si>
    <t>bilančné                (Z-3)</t>
  </si>
  <si>
    <t>bituminózne horniny</t>
  </si>
  <si>
    <t>Životnosť bilančných zásob</t>
  </si>
  <si>
    <r>
      <t>zemný plyn [mil.m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</si>
  <si>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Polymetalicke</t>
  </si>
  <si>
    <t>ťazba</t>
  </si>
  <si>
    <t>voľné</t>
  </si>
  <si>
    <t>viazané</t>
  </si>
  <si>
    <t>Príloha 4</t>
  </si>
  <si>
    <t xml:space="preserve">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</si>
</sst>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3" fontId="0" fillId="2" borderId="0" xfId="0" applyNumberFormat="1" applyFill="1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3" fontId="1" fillId="0" borderId="8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5" zoomScaleNormal="75" workbookViewId="0" topLeftCell="A1">
      <selection activeCell="B10" sqref="B9:B10"/>
    </sheetView>
  </sheetViews>
  <sheetFormatPr defaultColWidth="9.140625" defaultRowHeight="12.75"/>
  <cols>
    <col min="1" max="1" width="26.8515625" style="0" bestFit="1" customWidth="1"/>
    <col min="2" max="2" width="12.7109375" style="0" customWidth="1"/>
    <col min="3" max="3" width="12.7109375" style="1" customWidth="1"/>
    <col min="4" max="4" width="12.7109375" style="0" customWidth="1"/>
    <col min="5" max="5" width="12.7109375" style="1" customWidth="1"/>
    <col min="6" max="6" width="12.7109375" style="2" customWidth="1"/>
    <col min="7" max="8" width="12.7109375" style="1" customWidth="1"/>
  </cols>
  <sheetData>
    <row r="1" ht="15">
      <c r="H1" s="32" t="s">
        <v>56</v>
      </c>
    </row>
    <row r="2" ht="12.75">
      <c r="H2" s="31"/>
    </row>
    <row r="3" ht="12.75">
      <c r="H3" s="31"/>
    </row>
    <row r="4" ht="13.5" customHeight="1">
      <c r="H4" s="31"/>
    </row>
    <row r="5" ht="12.75">
      <c r="H5" s="31"/>
    </row>
    <row r="6" ht="12.75">
      <c r="H6" s="31"/>
    </row>
    <row r="7" ht="12.75">
      <c r="H7" s="31"/>
    </row>
    <row r="8" ht="12.75">
      <c r="H8" s="31"/>
    </row>
    <row r="9" ht="12.75">
      <c r="H9" s="31"/>
    </row>
    <row r="10" ht="12.75">
      <c r="H10" s="31"/>
    </row>
    <row r="11" ht="13.5" thickBot="1">
      <c r="A11" t="s">
        <v>57</v>
      </c>
    </row>
    <row r="12" spans="1:8" ht="13.5" customHeight="1" thickTop="1">
      <c r="A12" s="46" t="s">
        <v>13</v>
      </c>
      <c r="B12" s="47"/>
      <c r="C12" s="47"/>
      <c r="D12" s="47"/>
      <c r="E12" s="47"/>
      <c r="F12" s="47"/>
      <c r="G12" s="47"/>
      <c r="H12" s="48"/>
    </row>
    <row r="13" spans="1:8" ht="12.75" customHeight="1">
      <c r="A13" s="49"/>
      <c r="B13" s="50"/>
      <c r="C13" s="50"/>
      <c r="D13" s="50"/>
      <c r="E13" s="50"/>
      <c r="F13" s="50"/>
      <c r="G13" s="50"/>
      <c r="H13" s="51"/>
    </row>
    <row r="14" spans="1:8" ht="13.5" thickBot="1">
      <c r="A14" s="52"/>
      <c r="B14" s="53"/>
      <c r="C14" s="53"/>
      <c r="D14" s="53"/>
      <c r="E14" s="53"/>
      <c r="F14" s="53"/>
      <c r="G14" s="53"/>
      <c r="H14" s="54"/>
    </row>
    <row r="15" spans="1:8" ht="14.25" thickBot="1" thickTop="1">
      <c r="A15" s="37"/>
      <c r="B15" s="40" t="s">
        <v>0</v>
      </c>
      <c r="C15" s="41"/>
      <c r="D15" s="41"/>
      <c r="E15" s="41"/>
      <c r="F15" s="41"/>
      <c r="G15" s="41"/>
      <c r="H15" s="42"/>
    </row>
    <row r="16" spans="1:8" ht="13.5" thickTop="1">
      <c r="A16" s="38"/>
      <c r="B16" s="43" t="s">
        <v>1</v>
      </c>
      <c r="C16" s="35" t="s">
        <v>51</v>
      </c>
      <c r="D16" s="33" t="s">
        <v>2</v>
      </c>
      <c r="E16" s="45" t="s">
        <v>3</v>
      </c>
      <c r="F16" s="45" t="s">
        <v>30</v>
      </c>
      <c r="G16" s="35" t="s">
        <v>46</v>
      </c>
      <c r="H16" s="35" t="s">
        <v>49</v>
      </c>
    </row>
    <row r="17" spans="1:8" ht="13.5" thickBot="1">
      <c r="A17" s="39"/>
      <c r="B17" s="44"/>
      <c r="C17" s="36"/>
      <c r="D17" s="34"/>
      <c r="E17" s="34"/>
      <c r="F17" s="34"/>
      <c r="G17" s="36"/>
      <c r="H17" s="36"/>
    </row>
    <row r="18" spans="1:8" s="3" customFormat="1" ht="13.5" thickTop="1">
      <c r="A18" s="24" t="s">
        <v>4</v>
      </c>
      <c r="B18" s="9">
        <v>11</v>
      </c>
      <c r="C18" s="10">
        <v>42</v>
      </c>
      <c r="D18" s="11">
        <v>12</v>
      </c>
      <c r="E18" s="10">
        <v>8</v>
      </c>
      <c r="F18" s="12">
        <v>1</v>
      </c>
      <c r="G18" s="10">
        <v>2</v>
      </c>
      <c r="H18" s="10">
        <v>1</v>
      </c>
    </row>
    <row r="19" spans="1:8" ht="12.75">
      <c r="A19" s="15" t="s">
        <v>5</v>
      </c>
      <c r="B19" s="13">
        <v>7</v>
      </c>
      <c r="C19" s="14">
        <v>13</v>
      </c>
      <c r="D19" s="15">
        <v>4</v>
      </c>
      <c r="E19" s="14">
        <v>1</v>
      </c>
      <c r="F19" s="16">
        <v>0</v>
      </c>
      <c r="G19" s="14">
        <v>0</v>
      </c>
      <c r="H19" s="14">
        <v>0</v>
      </c>
    </row>
    <row r="20" spans="1:8" s="3" customFormat="1" ht="12.75">
      <c r="A20" s="25" t="s">
        <v>6</v>
      </c>
      <c r="B20" s="17">
        <f aca="true" t="shared" si="0" ref="B20:H20">B21+B22</f>
        <v>1804</v>
      </c>
      <c r="C20" s="17">
        <f t="shared" si="0"/>
        <v>10953</v>
      </c>
      <c r="D20" s="17">
        <f t="shared" si="0"/>
        <v>300052</v>
      </c>
      <c r="E20" s="17">
        <f t="shared" si="0"/>
        <v>280386</v>
      </c>
      <c r="F20" s="18">
        <f t="shared" si="0"/>
        <v>2008</v>
      </c>
      <c r="G20" s="17">
        <f t="shared" si="0"/>
        <v>1148</v>
      </c>
      <c r="H20" s="17">
        <f t="shared" si="0"/>
        <v>10797</v>
      </c>
    </row>
    <row r="21" spans="1:8" ht="12.75">
      <c r="A21" s="15" t="s">
        <v>7</v>
      </c>
      <c r="B21" s="13">
        <f>23+3+6+36+3+29+117+2</f>
        <v>219</v>
      </c>
      <c r="C21" s="14">
        <f>10+42+467+10+12+176+1+97+39+63+121+300+1864+131+595+57+52+207+34+37+419+1+14+661+2+6+24+93+12+7+22+25+44+47+113+30+21+52+610+31+64+62+74+23+788+59+49</f>
        <v>7668</v>
      </c>
      <c r="D21" s="14">
        <f>27141+16407+20875+14187+19793+987+15538+2025+3857+7162+141+11779</f>
        <v>139892</v>
      </c>
      <c r="E21" s="14">
        <v>92067</v>
      </c>
      <c r="F21" s="16">
        <v>0</v>
      </c>
      <c r="G21" s="14">
        <v>0</v>
      </c>
      <c r="H21" s="14">
        <f>6686</f>
        <v>6686</v>
      </c>
    </row>
    <row r="22" spans="1:8" ht="12.75">
      <c r="A22" s="15" t="s">
        <v>8</v>
      </c>
      <c r="B22" s="13">
        <f>1585</f>
        <v>1585</v>
      </c>
      <c r="C22" s="14">
        <f>325+399+147+124+15+72+228+1312+36+11+111+505</f>
        <v>3285</v>
      </c>
      <c r="D22" s="14">
        <f>7775+51070+2074+26820+17756+11012+22145+5250+16258</f>
        <v>160160</v>
      </c>
      <c r="E22" s="14">
        <v>188319</v>
      </c>
      <c r="F22" s="16">
        <v>2008</v>
      </c>
      <c r="G22" s="14">
        <v>1148</v>
      </c>
      <c r="H22" s="14">
        <f>3094+1017</f>
        <v>4111</v>
      </c>
    </row>
    <row r="23" spans="1:8" ht="12.75">
      <c r="A23" s="15" t="s">
        <v>9</v>
      </c>
      <c r="B23" s="13">
        <f>158+1137+653+1433+573+1934+918+3+743+598</f>
        <v>8150</v>
      </c>
      <c r="C23" s="14">
        <f>4+11+374+145+114+572+258+18+27+219+35+53+350+456+966+238+578+2875+234+10+2454+243+3325+2+302+6+1067+521+70+238+248+32+10+158+6360+348+26+18+12+21+60</f>
        <v>23058</v>
      </c>
      <c r="D23" s="14">
        <f>18455+14171+49917+11155+16434+30220+12659+16716+1060+22324+12098</f>
        <v>205209</v>
      </c>
      <c r="E23" s="14">
        <v>336028</v>
      </c>
      <c r="F23" s="16">
        <v>5998</v>
      </c>
      <c r="G23" s="14">
        <v>1713</v>
      </c>
      <c r="H23" s="14">
        <v>0</v>
      </c>
    </row>
    <row r="24" spans="1:8" s="3" customFormat="1" ht="12.75">
      <c r="A24" s="25" t="s">
        <v>10</v>
      </c>
      <c r="B24" s="19">
        <f>3+2+1+1+9+24+1</f>
        <v>41</v>
      </c>
      <c r="C24" s="17">
        <f>23+13+11+28+23+14+3+15+37+1+34+14+14</f>
        <v>230</v>
      </c>
      <c r="D24" s="17">
        <f>1605+599+270+765</f>
        <v>3239</v>
      </c>
      <c r="E24" s="17">
        <v>304</v>
      </c>
      <c r="F24" s="18">
        <v>0</v>
      </c>
      <c r="G24" s="17">
        <v>0</v>
      </c>
      <c r="H24" s="17">
        <v>0</v>
      </c>
    </row>
    <row r="25" spans="1:8" ht="12.75">
      <c r="A25" s="15" t="s">
        <v>11</v>
      </c>
      <c r="B25" s="13"/>
      <c r="C25" s="14"/>
      <c r="D25" s="15"/>
      <c r="E25" s="14"/>
      <c r="F25" s="16"/>
      <c r="G25" s="14"/>
      <c r="H25" s="14"/>
    </row>
    <row r="26" spans="1:8" ht="13.5" thickBot="1">
      <c r="A26" s="22" t="s">
        <v>50</v>
      </c>
      <c r="B26" s="20"/>
      <c r="C26" s="21"/>
      <c r="D26" s="22"/>
      <c r="E26" s="21"/>
      <c r="F26" s="23"/>
      <c r="G26" s="21"/>
      <c r="H26" s="21"/>
    </row>
    <row r="27" ht="13.5" thickTop="1"/>
    <row r="36" ht="13.5" thickBot="1"/>
    <row r="37" spans="1:8" ht="13.5" thickTop="1">
      <c r="A37" s="55" t="s">
        <v>12</v>
      </c>
      <c r="B37" s="56"/>
      <c r="C37" s="56"/>
      <c r="D37" s="56"/>
      <c r="E37" s="56"/>
      <c r="F37" s="56"/>
      <c r="G37" s="56"/>
      <c r="H37" s="57"/>
    </row>
    <row r="38" spans="1:8" ht="13.5" thickBot="1">
      <c r="A38" s="58"/>
      <c r="B38" s="59"/>
      <c r="C38" s="60"/>
      <c r="D38" s="59"/>
      <c r="E38" s="60"/>
      <c r="F38" s="61"/>
      <c r="G38" s="60"/>
      <c r="H38" s="62"/>
    </row>
    <row r="39" spans="1:8" ht="13.5" thickTop="1">
      <c r="A39" s="37"/>
      <c r="B39" s="33" t="s">
        <v>25</v>
      </c>
      <c r="C39" s="35" t="s">
        <v>26</v>
      </c>
      <c r="D39" s="33" t="s">
        <v>27</v>
      </c>
      <c r="E39" s="35" t="s">
        <v>47</v>
      </c>
      <c r="F39" s="35" t="s">
        <v>48</v>
      </c>
      <c r="G39" s="35" t="s">
        <v>28</v>
      </c>
      <c r="H39" s="35" t="s">
        <v>29</v>
      </c>
    </row>
    <row r="40" spans="1:8" ht="13.5" thickBot="1">
      <c r="A40" s="39"/>
      <c r="B40" s="34"/>
      <c r="C40" s="36"/>
      <c r="D40" s="34"/>
      <c r="E40" s="36"/>
      <c r="F40" s="36"/>
      <c r="G40" s="36"/>
      <c r="H40" s="36"/>
    </row>
    <row r="41" spans="1:8" ht="13.5" thickTop="1">
      <c r="A41" s="11" t="s">
        <v>14</v>
      </c>
      <c r="B41" s="26">
        <v>13</v>
      </c>
      <c r="C41" s="27">
        <v>1</v>
      </c>
      <c r="D41" s="10">
        <f aca="true" t="shared" si="1" ref="D41:D51">E41+F41</f>
        <v>26290</v>
      </c>
      <c r="E41" s="27">
        <v>22224</v>
      </c>
      <c r="F41" s="28">
        <v>4066</v>
      </c>
      <c r="G41" s="27">
        <v>75609</v>
      </c>
      <c r="H41" s="27">
        <v>630</v>
      </c>
    </row>
    <row r="42" spans="1:8" ht="12.75">
      <c r="A42" s="25" t="s">
        <v>15</v>
      </c>
      <c r="B42" s="15">
        <v>2</v>
      </c>
      <c r="C42" s="14">
        <v>0</v>
      </c>
      <c r="D42" s="17">
        <f t="shared" si="1"/>
        <v>0</v>
      </c>
      <c r="E42" s="14">
        <v>0</v>
      </c>
      <c r="F42" s="16">
        <v>0</v>
      </c>
      <c r="G42" s="14">
        <v>11008</v>
      </c>
      <c r="H42" s="14">
        <v>0</v>
      </c>
    </row>
    <row r="43" spans="1:8" ht="12.75">
      <c r="A43" s="25" t="s">
        <v>16</v>
      </c>
      <c r="B43" s="15">
        <v>1</v>
      </c>
      <c r="C43" s="14">
        <v>0</v>
      </c>
      <c r="D43" s="17">
        <f t="shared" si="1"/>
        <v>0</v>
      </c>
      <c r="E43" s="14">
        <v>0</v>
      </c>
      <c r="F43" s="16">
        <v>0</v>
      </c>
      <c r="G43" s="14">
        <v>17000</v>
      </c>
      <c r="H43" s="14">
        <v>0</v>
      </c>
    </row>
    <row r="44" spans="1:8" ht="12.75">
      <c r="A44" s="25" t="s">
        <v>17</v>
      </c>
      <c r="B44" s="15">
        <v>15</v>
      </c>
      <c r="C44" s="14">
        <v>0</v>
      </c>
      <c r="D44" s="17">
        <f t="shared" si="1"/>
        <v>0</v>
      </c>
      <c r="E44" s="14">
        <v>0</v>
      </c>
      <c r="F44" s="16">
        <v>0</v>
      </c>
      <c r="G44" s="14">
        <v>49335</v>
      </c>
      <c r="H44" s="14">
        <v>0</v>
      </c>
    </row>
    <row r="45" spans="1:8" ht="12.75">
      <c r="A45" s="25" t="s">
        <v>52</v>
      </c>
      <c r="B45" s="15">
        <v>8</v>
      </c>
      <c r="C45" s="14">
        <v>0</v>
      </c>
      <c r="D45" s="17">
        <f t="shared" si="1"/>
        <v>1623</v>
      </c>
      <c r="E45" s="14">
        <v>49</v>
      </c>
      <c r="F45" s="16">
        <v>1574</v>
      </c>
      <c r="G45" s="14">
        <v>24836</v>
      </c>
      <c r="H45" s="14">
        <v>0</v>
      </c>
    </row>
    <row r="46" spans="1:8" ht="12.75">
      <c r="A46" s="25" t="s">
        <v>18</v>
      </c>
      <c r="B46" s="15">
        <v>9</v>
      </c>
      <c r="C46" s="14">
        <v>0</v>
      </c>
      <c r="D46" s="17">
        <f t="shared" si="1"/>
        <v>85</v>
      </c>
      <c r="E46" s="14">
        <v>0</v>
      </c>
      <c r="F46" s="16">
        <v>85</v>
      </c>
      <c r="G46" s="14">
        <v>3259</v>
      </c>
      <c r="H46" s="14">
        <v>0</v>
      </c>
    </row>
    <row r="47" spans="1:8" ht="12.75">
      <c r="A47" s="25" t="s">
        <v>22</v>
      </c>
      <c r="B47" s="15">
        <v>4</v>
      </c>
      <c r="C47" s="14">
        <v>0</v>
      </c>
      <c r="D47" s="17">
        <f t="shared" si="1"/>
        <v>0</v>
      </c>
      <c r="E47" s="14">
        <v>0</v>
      </c>
      <c r="F47" s="16">
        <v>0</v>
      </c>
      <c r="G47" s="14">
        <v>3311</v>
      </c>
      <c r="H47" s="14">
        <v>0</v>
      </c>
    </row>
    <row r="48" spans="1:8" ht="12.75">
      <c r="A48" s="25" t="s">
        <v>23</v>
      </c>
      <c r="B48" s="15">
        <v>2</v>
      </c>
      <c r="C48" s="14">
        <v>0</v>
      </c>
      <c r="D48" s="17">
        <f t="shared" si="1"/>
        <v>0</v>
      </c>
      <c r="E48" s="14">
        <v>0</v>
      </c>
      <c r="F48" s="16">
        <v>0</v>
      </c>
      <c r="G48" s="14">
        <v>10286</v>
      </c>
      <c r="H48" s="14">
        <v>0</v>
      </c>
    </row>
    <row r="49" spans="1:8" ht="12.75">
      <c r="A49" s="25" t="s">
        <v>24</v>
      </c>
      <c r="B49" s="15">
        <v>2</v>
      </c>
      <c r="C49" s="14">
        <v>0</v>
      </c>
      <c r="D49" s="17">
        <f t="shared" si="1"/>
        <v>0</v>
      </c>
      <c r="E49" s="14">
        <v>0</v>
      </c>
      <c r="F49" s="16">
        <v>0</v>
      </c>
      <c r="G49" s="14">
        <v>131855</v>
      </c>
      <c r="H49" s="14">
        <v>0</v>
      </c>
    </row>
    <row r="50" spans="1:8" ht="12.75">
      <c r="A50" s="25" t="s">
        <v>43</v>
      </c>
      <c r="B50" s="15">
        <v>12</v>
      </c>
      <c r="C50" s="14">
        <v>1</v>
      </c>
      <c r="D50" s="17">
        <f t="shared" si="1"/>
        <v>2086</v>
      </c>
      <c r="E50" s="14">
        <v>610</v>
      </c>
      <c r="F50" s="16">
        <v>1476</v>
      </c>
      <c r="G50" s="14">
        <v>10965</v>
      </c>
      <c r="H50" s="14">
        <v>12</v>
      </c>
    </row>
    <row r="51" spans="1:8" ht="13.5" thickBot="1">
      <c r="A51" s="29" t="s">
        <v>44</v>
      </c>
      <c r="B51" s="22">
        <v>1</v>
      </c>
      <c r="C51" s="21">
        <v>0</v>
      </c>
      <c r="D51" s="30">
        <f t="shared" si="1"/>
        <v>0</v>
      </c>
      <c r="E51" s="21">
        <v>0</v>
      </c>
      <c r="F51" s="23">
        <v>0</v>
      </c>
      <c r="G51" s="21">
        <v>73</v>
      </c>
      <c r="H51" s="21">
        <v>0</v>
      </c>
    </row>
    <row r="52" ht="13.5" thickTop="1"/>
  </sheetData>
  <mergeCells count="19">
    <mergeCell ref="A12:H14"/>
    <mergeCell ref="A37:H38"/>
    <mergeCell ref="H39:H40"/>
    <mergeCell ref="D39:D40"/>
    <mergeCell ref="F16:F17"/>
    <mergeCell ref="G16:G17"/>
    <mergeCell ref="E39:E40"/>
    <mergeCell ref="F39:F40"/>
    <mergeCell ref="G39:G40"/>
    <mergeCell ref="A39:A40"/>
    <mergeCell ref="B39:B40"/>
    <mergeCell ref="C39:C40"/>
    <mergeCell ref="A15:A17"/>
    <mergeCell ref="H16:H17"/>
    <mergeCell ref="B15:H15"/>
    <mergeCell ref="B16:B17"/>
    <mergeCell ref="C16:C17"/>
    <mergeCell ref="D16:D17"/>
    <mergeCell ref="E16:E17"/>
  </mergeCells>
  <printOptions/>
  <pageMargins left="0.51" right="0.36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7"/>
  <sheetViews>
    <sheetView workbookViewId="0" topLeftCell="A121">
      <selection activeCell="A156" sqref="A156:A157"/>
    </sheetView>
  </sheetViews>
  <sheetFormatPr defaultColWidth="9.140625" defaultRowHeight="12.75"/>
  <cols>
    <col min="1" max="1" width="9.8515625" style="0" bestFit="1" customWidth="1"/>
  </cols>
  <sheetData>
    <row r="2" spans="3:8" ht="12.75">
      <c r="C2" s="1"/>
      <c r="E2" s="1"/>
      <c r="F2" s="2"/>
      <c r="G2" s="1"/>
      <c r="H2" s="1"/>
    </row>
    <row r="3" spans="1:8" ht="12.75">
      <c r="A3" s="4"/>
      <c r="B3" s="63" t="s">
        <v>34</v>
      </c>
      <c r="C3" s="63"/>
      <c r="D3" s="4" t="s">
        <v>35</v>
      </c>
      <c r="E3" s="1"/>
      <c r="F3" s="2"/>
      <c r="G3" s="1"/>
      <c r="H3" s="1"/>
    </row>
    <row r="4" spans="1:8" ht="12.75">
      <c r="A4" s="4" t="s">
        <v>31</v>
      </c>
      <c r="B4" s="4" t="s">
        <v>54</v>
      </c>
      <c r="C4" s="8">
        <f>5255</f>
        <v>5255</v>
      </c>
      <c r="D4" s="4">
        <f>C4+C5+C6+C7</f>
        <v>92067</v>
      </c>
      <c r="E4" s="1"/>
      <c r="F4" s="2"/>
      <c r="G4" s="1"/>
      <c r="H4" s="1"/>
    </row>
    <row r="5" spans="1:8" ht="12.75">
      <c r="A5" s="4"/>
      <c r="B5" s="4" t="s">
        <v>55</v>
      </c>
      <c r="C5" s="8">
        <f>6381</f>
        <v>6381</v>
      </c>
      <c r="D5" s="4"/>
      <c r="E5" s="1"/>
      <c r="F5" s="2"/>
      <c r="G5" s="1"/>
      <c r="H5" s="1"/>
    </row>
    <row r="6" spans="1:8" ht="12.75">
      <c r="A6" s="4" t="s">
        <v>33</v>
      </c>
      <c r="B6" s="4" t="s">
        <v>54</v>
      </c>
      <c r="C6" s="8">
        <f>38860+4640+12226</f>
        <v>55726</v>
      </c>
      <c r="D6" s="4"/>
      <c r="E6" s="1"/>
      <c r="F6" s="2"/>
      <c r="G6" s="1"/>
      <c r="H6" s="1"/>
    </row>
    <row r="7" spans="1:8" ht="12.75">
      <c r="A7" s="4"/>
      <c r="B7" s="4" t="s">
        <v>55</v>
      </c>
      <c r="C7" s="8">
        <f>2589+22116</f>
        <v>24705</v>
      </c>
      <c r="D7" s="4"/>
      <c r="E7" s="1"/>
      <c r="F7" s="2"/>
      <c r="G7" s="1"/>
      <c r="H7" s="1"/>
    </row>
    <row r="8" spans="1:8" ht="12.75">
      <c r="A8" s="4" t="s">
        <v>32</v>
      </c>
      <c r="B8" s="4" t="s">
        <v>54</v>
      </c>
      <c r="C8" s="8">
        <f>3165+1185+47340</f>
        <v>51690</v>
      </c>
      <c r="D8" s="4">
        <f>C8+C9</f>
        <v>188319</v>
      </c>
      <c r="E8" s="1"/>
      <c r="F8" s="2"/>
      <c r="G8" s="1"/>
      <c r="H8" s="1"/>
    </row>
    <row r="9" spans="1:8" ht="12.75">
      <c r="A9" s="4"/>
      <c r="B9" s="4" t="s">
        <v>55</v>
      </c>
      <c r="C9" s="8">
        <f>2297+34+134298</f>
        <v>136629</v>
      </c>
      <c r="D9" s="4"/>
      <c r="E9" s="1"/>
      <c r="F9" s="2"/>
      <c r="G9" s="1"/>
      <c r="H9" s="1"/>
    </row>
    <row r="10" spans="1:8" ht="12.75">
      <c r="A10" s="4"/>
      <c r="B10" s="4"/>
      <c r="C10" s="8"/>
      <c r="D10" s="4">
        <f>SUM(D4:D9)</f>
        <v>280386</v>
      </c>
      <c r="E10" s="1"/>
      <c r="F10" s="2"/>
      <c r="G10" s="1"/>
      <c r="H10" s="1"/>
    </row>
    <row r="11" spans="1:8" ht="12.75">
      <c r="A11" s="4" t="s">
        <v>28</v>
      </c>
      <c r="B11" s="4"/>
      <c r="C11" s="8">
        <f>205066+2181+71880+14306+997+15147+8267+18184</f>
        <v>336028</v>
      </c>
      <c r="D11" s="4"/>
      <c r="E11" s="1"/>
      <c r="F11" s="2"/>
      <c r="G11" s="1"/>
      <c r="H11" s="1"/>
    </row>
    <row r="12" spans="1:8" ht="12.75">
      <c r="A12" s="4" t="s">
        <v>53</v>
      </c>
      <c r="B12" s="4"/>
      <c r="C12" s="8">
        <f>298+6</f>
        <v>304</v>
      </c>
      <c r="D12" s="4"/>
      <c r="E12" s="1"/>
      <c r="F12" s="2"/>
      <c r="G12" s="1"/>
      <c r="H12" s="1"/>
    </row>
    <row r="13" spans="3:8" ht="12.75">
      <c r="C13" s="1"/>
      <c r="E13" s="1"/>
      <c r="F13" s="2"/>
      <c r="G13" s="1"/>
      <c r="H13" s="1"/>
    </row>
    <row r="14" spans="3:8" ht="12.75">
      <c r="C14" s="1"/>
      <c r="E14" s="1"/>
      <c r="F14" s="2"/>
      <c r="G14" s="1"/>
      <c r="H14" s="1"/>
    </row>
    <row r="15" spans="1:8" ht="12.75">
      <c r="A15" s="4"/>
      <c r="B15" s="63" t="s">
        <v>36</v>
      </c>
      <c r="C15" s="63"/>
      <c r="D15" s="4" t="s">
        <v>35</v>
      </c>
      <c r="E15" s="1"/>
      <c r="F15" s="2"/>
      <c r="G15" s="1"/>
      <c r="H15" s="1"/>
    </row>
    <row r="16" spans="1:8" ht="12.75">
      <c r="A16" s="4" t="s">
        <v>31</v>
      </c>
      <c r="B16" s="4" t="s">
        <v>54</v>
      </c>
      <c r="C16" s="8">
        <f>8312</f>
        <v>8312</v>
      </c>
      <c r="D16" s="4">
        <f>C16+C17+C18+C19</f>
        <v>22224</v>
      </c>
      <c r="E16" s="1"/>
      <c r="F16" s="2"/>
      <c r="G16" s="1"/>
      <c r="H16" s="1"/>
    </row>
    <row r="17" spans="1:8" ht="12.75">
      <c r="A17" s="4"/>
      <c r="B17" s="4" t="s">
        <v>55</v>
      </c>
      <c r="C17" s="8"/>
      <c r="D17" s="4"/>
      <c r="E17" s="1"/>
      <c r="F17" s="2"/>
      <c r="G17" s="1"/>
      <c r="H17" s="1"/>
    </row>
    <row r="18" spans="1:8" ht="12.75">
      <c r="A18" s="4" t="s">
        <v>33</v>
      </c>
      <c r="B18" s="4" t="s">
        <v>54</v>
      </c>
      <c r="C18" s="8">
        <f>11132+2780</f>
        <v>13912</v>
      </c>
      <c r="D18" s="4"/>
      <c r="E18" s="1"/>
      <c r="F18" s="2"/>
      <c r="G18" s="1"/>
      <c r="H18" s="1"/>
    </row>
    <row r="19" spans="1:8" ht="12.75">
      <c r="A19" s="4"/>
      <c r="B19" s="4" t="s">
        <v>55</v>
      </c>
      <c r="C19" s="8"/>
      <c r="D19" s="4"/>
      <c r="E19" s="1"/>
      <c r="F19" s="2"/>
      <c r="G19" s="1"/>
      <c r="H19" s="1"/>
    </row>
    <row r="20" spans="1:8" ht="12.75">
      <c r="A20" s="4" t="s">
        <v>32</v>
      </c>
      <c r="B20" s="4" t="s">
        <v>54</v>
      </c>
      <c r="C20" s="8">
        <f>2314+1037+715</f>
        <v>4066</v>
      </c>
      <c r="D20" s="4">
        <f>C20+C21</f>
        <v>4066</v>
      </c>
      <c r="E20" s="1"/>
      <c r="F20" s="2"/>
      <c r="G20" s="1"/>
      <c r="H20" s="1"/>
    </row>
    <row r="21" spans="1:8" ht="12.75">
      <c r="A21" s="4"/>
      <c r="B21" s="4" t="s">
        <v>55</v>
      </c>
      <c r="C21" s="8"/>
      <c r="D21" s="4"/>
      <c r="E21" s="1"/>
      <c r="F21" s="2"/>
      <c r="G21" s="1"/>
      <c r="H21" s="1"/>
    </row>
    <row r="22" spans="1:8" ht="12.75">
      <c r="A22" s="4"/>
      <c r="B22" s="4"/>
      <c r="C22" s="8"/>
      <c r="D22" s="4">
        <f>SUM(D16:D21)</f>
        <v>26290</v>
      </c>
      <c r="E22" s="1"/>
      <c r="F22" s="2"/>
      <c r="G22" s="1"/>
      <c r="H22" s="1"/>
    </row>
    <row r="23" spans="1:8" ht="12.75">
      <c r="A23" s="4" t="s">
        <v>28</v>
      </c>
      <c r="B23" s="4"/>
      <c r="C23" s="8">
        <f>847+3005+4519+7340+15160+13000+716+4195+21792+648+2740+1647</f>
        <v>75609</v>
      </c>
      <c r="D23" s="4"/>
      <c r="E23" s="1"/>
      <c r="F23" s="2"/>
      <c r="G23" s="1"/>
      <c r="H23" s="1"/>
    </row>
    <row r="24" spans="1:8" ht="12.75">
      <c r="A24" s="4" t="s">
        <v>53</v>
      </c>
      <c r="B24" s="4"/>
      <c r="C24" s="8">
        <f>630</f>
        <v>630</v>
      </c>
      <c r="D24" s="4"/>
      <c r="E24" s="1"/>
      <c r="F24" s="2"/>
      <c r="G24" s="1"/>
      <c r="H24" s="1"/>
    </row>
    <row r="25" spans="3:8" ht="12.75">
      <c r="C25" s="1"/>
      <c r="E25" s="1"/>
      <c r="F25" s="2"/>
      <c r="G25" s="1"/>
      <c r="H25" s="1"/>
    </row>
    <row r="26" spans="3:8" ht="12.75">
      <c r="C26" s="1"/>
      <c r="E26" s="1"/>
      <c r="F26" s="2"/>
      <c r="G26" s="1"/>
      <c r="H26" s="1"/>
    </row>
    <row r="27" spans="1:8" ht="12.75">
      <c r="A27" s="4"/>
      <c r="B27" s="63" t="s">
        <v>37</v>
      </c>
      <c r="C27" s="63"/>
      <c r="D27" s="4" t="s">
        <v>35</v>
      </c>
      <c r="E27" s="1"/>
      <c r="F27" s="2"/>
      <c r="G27" s="1"/>
      <c r="H27" s="1"/>
    </row>
    <row r="28" spans="1:8" ht="12.75">
      <c r="A28" s="4" t="s">
        <v>31</v>
      </c>
      <c r="B28" s="4" t="s">
        <v>54</v>
      </c>
      <c r="C28" s="8">
        <v>0</v>
      </c>
      <c r="D28" s="4">
        <f>C28+C29+C30+C31</f>
        <v>0</v>
      </c>
      <c r="E28" s="1"/>
      <c r="F28" s="2"/>
      <c r="G28" s="1"/>
      <c r="H28" s="1"/>
    </row>
    <row r="29" spans="1:8" ht="12.75">
      <c r="A29" s="4"/>
      <c r="B29" s="4" t="s">
        <v>55</v>
      </c>
      <c r="C29" s="8"/>
      <c r="D29" s="4"/>
      <c r="E29" s="1"/>
      <c r="F29" s="2"/>
      <c r="G29" s="1"/>
      <c r="H29" s="1"/>
    </row>
    <row r="30" spans="1:8" ht="12.75">
      <c r="A30" s="4" t="s">
        <v>33</v>
      </c>
      <c r="B30" s="4" t="s">
        <v>54</v>
      </c>
      <c r="C30" s="8">
        <v>0</v>
      </c>
      <c r="D30" s="4"/>
      <c r="E30" s="1"/>
      <c r="F30" s="2"/>
      <c r="G30" s="1"/>
      <c r="H30" s="1"/>
    </row>
    <row r="31" spans="1:8" ht="12.75">
      <c r="A31" s="4"/>
      <c r="B31" s="4" t="s">
        <v>55</v>
      </c>
      <c r="C31" s="8"/>
      <c r="D31" s="4"/>
      <c r="E31" s="1"/>
      <c r="F31" s="2"/>
      <c r="G31" s="1"/>
      <c r="H31" s="1"/>
    </row>
    <row r="32" spans="1:8" ht="12.75">
      <c r="A32" s="4" t="s">
        <v>32</v>
      </c>
      <c r="B32" s="4" t="s">
        <v>54</v>
      </c>
      <c r="C32" s="8">
        <v>0</v>
      </c>
      <c r="D32" s="4">
        <f>C32+C33</f>
        <v>0</v>
      </c>
      <c r="E32" s="1"/>
      <c r="F32" s="2"/>
      <c r="G32" s="1"/>
      <c r="H32" s="1"/>
    </row>
    <row r="33" spans="1:8" ht="12.75">
      <c r="A33" s="4"/>
      <c r="B33" s="4" t="s">
        <v>55</v>
      </c>
      <c r="C33" s="8"/>
      <c r="D33" s="4"/>
      <c r="E33" s="1"/>
      <c r="F33" s="2"/>
      <c r="G33" s="1"/>
      <c r="H33" s="1"/>
    </row>
    <row r="34" spans="1:8" ht="12.75">
      <c r="A34" s="4"/>
      <c r="B34" s="4"/>
      <c r="C34" s="8"/>
      <c r="D34" s="4">
        <f>SUM(D28:D33)</f>
        <v>0</v>
      </c>
      <c r="E34" s="1"/>
      <c r="F34" s="2"/>
      <c r="G34" s="1"/>
      <c r="H34" s="1"/>
    </row>
    <row r="35" spans="1:8" ht="12.75">
      <c r="A35" s="4" t="s">
        <v>28</v>
      </c>
      <c r="B35" s="4"/>
      <c r="C35" s="8">
        <f>1052+9956</f>
        <v>11008</v>
      </c>
      <c r="D35" s="4"/>
      <c r="E35" s="1"/>
      <c r="F35" s="2"/>
      <c r="G35" s="1"/>
      <c r="H35" s="1"/>
    </row>
    <row r="36" spans="1:8" ht="12.75">
      <c r="A36" s="4" t="s">
        <v>53</v>
      </c>
      <c r="B36" s="4"/>
      <c r="C36" s="8">
        <v>0</v>
      </c>
      <c r="D36" s="4"/>
      <c r="E36" s="1"/>
      <c r="F36" s="2"/>
      <c r="G36" s="1"/>
      <c r="H36" s="1"/>
    </row>
    <row r="37" spans="3:8" ht="12.75">
      <c r="C37" s="1"/>
      <c r="E37" s="1"/>
      <c r="F37" s="2"/>
      <c r="G37" s="1"/>
      <c r="H37" s="1"/>
    </row>
    <row r="38" spans="3:8" ht="12.75">
      <c r="C38" s="1"/>
      <c r="E38" s="1"/>
      <c r="F38" s="2"/>
      <c r="G38" s="1"/>
      <c r="H38" s="1"/>
    </row>
    <row r="39" spans="1:8" ht="12.75">
      <c r="A39" s="4"/>
      <c r="B39" s="63" t="s">
        <v>38</v>
      </c>
      <c r="C39" s="63"/>
      <c r="D39" s="4" t="s">
        <v>35</v>
      </c>
      <c r="E39" s="1"/>
      <c r="F39" s="2"/>
      <c r="G39" s="1"/>
      <c r="H39" s="1"/>
    </row>
    <row r="40" spans="1:8" ht="12.75">
      <c r="A40" s="4" t="s">
        <v>31</v>
      </c>
      <c r="B40" s="4" t="s">
        <v>54</v>
      </c>
      <c r="C40" s="8">
        <v>0</v>
      </c>
      <c r="D40" s="4">
        <f>C40+C41+C42+C43</f>
        <v>0</v>
      </c>
      <c r="E40" s="1"/>
      <c r="F40" s="2"/>
      <c r="G40" s="1"/>
      <c r="H40" s="1"/>
    </row>
    <row r="41" spans="1:8" ht="12.75">
      <c r="A41" s="4"/>
      <c r="B41" s="4" t="s">
        <v>55</v>
      </c>
      <c r="C41" s="8"/>
      <c r="D41" s="4"/>
      <c r="E41" s="1"/>
      <c r="F41" s="2"/>
      <c r="G41" s="1"/>
      <c r="H41" s="1"/>
    </row>
    <row r="42" spans="1:8" ht="12.75">
      <c r="A42" s="4" t="s">
        <v>33</v>
      </c>
      <c r="B42" s="4" t="s">
        <v>54</v>
      </c>
      <c r="C42" s="8">
        <v>0</v>
      </c>
      <c r="D42" s="4"/>
      <c r="E42" s="1"/>
      <c r="F42" s="2"/>
      <c r="G42" s="1"/>
      <c r="H42" s="1"/>
    </row>
    <row r="43" spans="1:8" ht="12.75">
      <c r="A43" s="4"/>
      <c r="B43" s="4" t="s">
        <v>55</v>
      </c>
      <c r="C43" s="8"/>
      <c r="D43" s="4"/>
      <c r="E43" s="1"/>
      <c r="F43" s="2"/>
      <c r="G43" s="1"/>
      <c r="H43" s="1"/>
    </row>
    <row r="44" spans="1:8" ht="12.75">
      <c r="A44" s="4" t="s">
        <v>32</v>
      </c>
      <c r="B44" s="4" t="s">
        <v>54</v>
      </c>
      <c r="C44" s="8">
        <v>0</v>
      </c>
      <c r="D44" s="4">
        <f>C44+C45</f>
        <v>0</v>
      </c>
      <c r="E44" s="1"/>
      <c r="F44" s="2"/>
      <c r="G44" s="1"/>
      <c r="H44" s="1"/>
    </row>
    <row r="45" spans="1:8" ht="12.75">
      <c r="A45" s="4"/>
      <c r="B45" s="4" t="s">
        <v>55</v>
      </c>
      <c r="C45" s="8"/>
      <c r="D45" s="4"/>
      <c r="E45" s="1"/>
      <c r="F45" s="2"/>
      <c r="G45" s="1"/>
      <c r="H45" s="1"/>
    </row>
    <row r="46" spans="1:8" ht="12.75">
      <c r="A46" s="4"/>
      <c r="B46" s="4"/>
      <c r="C46" s="8"/>
      <c r="D46" s="4">
        <f>SUM(D40:D45)</f>
        <v>0</v>
      </c>
      <c r="E46" s="1"/>
      <c r="F46" s="2"/>
      <c r="G46" s="1"/>
      <c r="H46" s="1"/>
    </row>
    <row r="47" spans="1:8" ht="12.75">
      <c r="A47" s="4" t="s">
        <v>28</v>
      </c>
      <c r="B47" s="4"/>
      <c r="C47" s="8">
        <f>17000</f>
        <v>17000</v>
      </c>
      <c r="D47" s="4"/>
      <c r="E47" s="1"/>
      <c r="F47" s="2"/>
      <c r="G47" s="1"/>
      <c r="H47" s="1"/>
    </row>
    <row r="48" spans="1:8" ht="12.75">
      <c r="A48" s="4" t="s">
        <v>53</v>
      </c>
      <c r="B48" s="4"/>
      <c r="C48" s="8">
        <v>0</v>
      </c>
      <c r="D48" s="4"/>
      <c r="E48" s="1"/>
      <c r="F48" s="2"/>
      <c r="G48" s="1"/>
      <c r="H48" s="1"/>
    </row>
    <row r="49" spans="3:8" ht="12.75">
      <c r="C49" s="1"/>
      <c r="E49" s="1"/>
      <c r="F49" s="2"/>
      <c r="G49" s="1"/>
      <c r="H49" s="1"/>
    </row>
    <row r="50" spans="3:8" ht="12.75">
      <c r="C50" s="1"/>
      <c r="E50" s="1"/>
      <c r="F50" s="2"/>
      <c r="G50" s="1"/>
      <c r="H50" s="1"/>
    </row>
    <row r="51" spans="1:8" ht="12.75">
      <c r="A51" s="4"/>
      <c r="B51" s="63" t="s">
        <v>39</v>
      </c>
      <c r="C51" s="63"/>
      <c r="D51" s="4" t="s">
        <v>35</v>
      </c>
      <c r="E51" s="1"/>
      <c r="F51" s="2"/>
      <c r="G51" s="1"/>
      <c r="H51" s="1"/>
    </row>
    <row r="52" spans="1:8" ht="12.75">
      <c r="A52" s="4" t="s">
        <v>31</v>
      </c>
      <c r="B52" s="4" t="s">
        <v>54</v>
      </c>
      <c r="C52" s="8">
        <v>0</v>
      </c>
      <c r="D52" s="4">
        <f>C52+C53+C54+C55</f>
        <v>0</v>
      </c>
      <c r="E52" s="1"/>
      <c r="F52" s="2"/>
      <c r="G52" s="1"/>
      <c r="H52" s="1"/>
    </row>
    <row r="53" spans="1:8" ht="12.75">
      <c r="A53" s="4"/>
      <c r="B53" s="4" t="s">
        <v>55</v>
      </c>
      <c r="C53" s="8"/>
      <c r="D53" s="4"/>
      <c r="E53" s="1"/>
      <c r="F53" s="2"/>
      <c r="G53" s="1"/>
      <c r="H53" s="1"/>
    </row>
    <row r="54" spans="1:8" ht="12.75">
      <c r="A54" s="4" t="s">
        <v>33</v>
      </c>
      <c r="B54" s="4" t="s">
        <v>54</v>
      </c>
      <c r="C54" s="8">
        <v>0</v>
      </c>
      <c r="D54" s="4"/>
      <c r="E54" s="1"/>
      <c r="F54" s="2"/>
      <c r="G54" s="1"/>
      <c r="H54" s="1"/>
    </row>
    <row r="55" spans="1:8" ht="12.75">
      <c r="A55" s="4"/>
      <c r="B55" s="4" t="s">
        <v>55</v>
      </c>
      <c r="C55" s="8"/>
      <c r="D55" s="4"/>
      <c r="E55" s="1"/>
      <c r="F55" s="2"/>
      <c r="G55" s="1"/>
      <c r="H55" s="1"/>
    </row>
    <row r="56" spans="1:8" ht="12.75">
      <c r="A56" s="4" t="s">
        <v>32</v>
      </c>
      <c r="B56" s="4" t="s">
        <v>54</v>
      </c>
      <c r="C56" s="8">
        <v>0</v>
      </c>
      <c r="D56" s="4">
        <f>C56+C57</f>
        <v>0</v>
      </c>
      <c r="E56" s="1"/>
      <c r="F56" s="2"/>
      <c r="G56" s="1"/>
      <c r="H56" s="1"/>
    </row>
    <row r="57" spans="1:8" ht="12.75">
      <c r="A57" s="4"/>
      <c r="B57" s="4" t="s">
        <v>55</v>
      </c>
      <c r="C57" s="8"/>
      <c r="D57" s="4"/>
      <c r="E57" s="1"/>
      <c r="F57" s="2"/>
      <c r="G57" s="1"/>
      <c r="H57" s="1"/>
    </row>
    <row r="58" spans="1:8" ht="12.75">
      <c r="A58" s="4"/>
      <c r="B58" s="4"/>
      <c r="C58" s="8"/>
      <c r="D58" s="4">
        <f>SUM(D52:D57)</f>
        <v>0</v>
      </c>
      <c r="E58" s="1"/>
      <c r="F58" s="2"/>
      <c r="G58" s="1"/>
      <c r="H58" s="1"/>
    </row>
    <row r="59" spans="1:8" ht="12.75">
      <c r="A59" s="4" t="s">
        <v>28</v>
      </c>
      <c r="B59" s="4"/>
      <c r="C59" s="8">
        <f>60+1075+4740+2545+247+11957+7214+434+516+833+730+679+1492+13000+3813</f>
        <v>49335</v>
      </c>
      <c r="D59" s="4"/>
      <c r="E59" s="1"/>
      <c r="F59" s="2"/>
      <c r="G59" s="1"/>
      <c r="H59" s="1"/>
    </row>
    <row r="60" spans="1:8" ht="12.75">
      <c r="A60" s="4" t="s">
        <v>53</v>
      </c>
      <c r="B60" s="4"/>
      <c r="C60" s="8">
        <v>0</v>
      </c>
      <c r="D60" s="4"/>
      <c r="E60" s="1"/>
      <c r="F60" s="2"/>
      <c r="G60" s="1"/>
      <c r="H60" s="1"/>
    </row>
    <row r="61" spans="1:8" ht="12.75">
      <c r="A61" s="4"/>
      <c r="B61" s="4"/>
      <c r="C61" s="8"/>
      <c r="D61" s="4"/>
      <c r="E61" s="1"/>
      <c r="F61" s="2"/>
      <c r="G61" s="1"/>
      <c r="H61" s="1"/>
    </row>
    <row r="62" spans="3:8" ht="12.75">
      <c r="C62" s="1"/>
      <c r="E62" s="1"/>
      <c r="F62" s="2"/>
      <c r="G62" s="1"/>
      <c r="H62" s="1"/>
    </row>
    <row r="63" spans="3:8" ht="12.75">
      <c r="C63" s="1"/>
      <c r="E63" s="1"/>
      <c r="F63" s="2"/>
      <c r="G63" s="1"/>
      <c r="H63" s="1"/>
    </row>
    <row r="64" spans="1:8" ht="12.75">
      <c r="A64" s="4"/>
      <c r="B64" s="63" t="s">
        <v>40</v>
      </c>
      <c r="C64" s="63"/>
      <c r="D64" s="4" t="s">
        <v>35</v>
      </c>
      <c r="E64" s="1"/>
      <c r="F64" s="2"/>
      <c r="G64" s="1"/>
      <c r="H64" s="1"/>
    </row>
    <row r="65" spans="1:8" ht="12.75">
      <c r="A65" s="4" t="s">
        <v>31</v>
      </c>
      <c r="B65" s="4" t="s">
        <v>54</v>
      </c>
      <c r="C65" s="8">
        <v>0</v>
      </c>
      <c r="D65" s="4">
        <f>C65+C66+C67+C68</f>
        <v>49</v>
      </c>
      <c r="E65" s="1"/>
      <c r="F65" s="2"/>
      <c r="G65" s="1"/>
      <c r="H65" s="1"/>
    </row>
    <row r="66" spans="1:8" ht="12.75">
      <c r="A66" s="4"/>
      <c r="B66" s="4" t="s">
        <v>55</v>
      </c>
      <c r="C66" s="8"/>
      <c r="D66" s="4"/>
      <c r="E66" s="1"/>
      <c r="F66" s="2"/>
      <c r="G66" s="1"/>
      <c r="H66" s="1"/>
    </row>
    <row r="67" spans="1:8" ht="12.75">
      <c r="A67" s="4" t="s">
        <v>33</v>
      </c>
      <c r="B67" s="4" t="s">
        <v>54</v>
      </c>
      <c r="C67" s="8">
        <f>49</f>
        <v>49</v>
      </c>
      <c r="D67" s="4"/>
      <c r="E67" s="1"/>
      <c r="F67" s="2"/>
      <c r="G67" s="1"/>
      <c r="H67" s="1"/>
    </row>
    <row r="68" spans="1:8" ht="12.75">
      <c r="A68" s="4"/>
      <c r="B68" s="4" t="s">
        <v>55</v>
      </c>
      <c r="C68" s="8"/>
      <c r="D68" s="4"/>
      <c r="E68" s="1"/>
      <c r="F68" s="2"/>
      <c r="G68" s="1"/>
      <c r="H68" s="1"/>
    </row>
    <row r="69" spans="1:8" ht="12.75">
      <c r="A69" s="4" t="s">
        <v>32</v>
      </c>
      <c r="B69" s="4" t="s">
        <v>54</v>
      </c>
      <c r="C69" s="8">
        <f>1574</f>
        <v>1574</v>
      </c>
      <c r="D69" s="4">
        <f>C69+C70</f>
        <v>1574</v>
      </c>
      <c r="E69" s="1"/>
      <c r="F69" s="2"/>
      <c r="G69" s="1"/>
      <c r="H69" s="1"/>
    </row>
    <row r="70" spans="1:8" ht="12.75">
      <c r="A70" s="4"/>
      <c r="B70" s="4" t="s">
        <v>55</v>
      </c>
      <c r="C70" s="8"/>
      <c r="D70" s="4"/>
      <c r="E70" s="1"/>
      <c r="F70" s="2"/>
      <c r="G70" s="1"/>
      <c r="H70" s="1"/>
    </row>
    <row r="71" spans="1:8" ht="12.75">
      <c r="A71" s="4"/>
      <c r="B71" s="4"/>
      <c r="C71" s="8"/>
      <c r="D71" s="4">
        <f>SUM(D65:D70)</f>
        <v>1623</v>
      </c>
      <c r="E71" s="1"/>
      <c r="F71" s="2"/>
      <c r="G71" s="1"/>
      <c r="H71" s="1"/>
    </row>
    <row r="72" spans="1:8" ht="12.75">
      <c r="A72" s="4" t="s">
        <v>28</v>
      </c>
      <c r="B72" s="4"/>
      <c r="C72" s="8">
        <f>6699+5257+197+559+1772+610+9482+260</f>
        <v>24836</v>
      </c>
      <c r="D72" s="4"/>
      <c r="E72" s="1"/>
      <c r="F72" s="2"/>
      <c r="G72" s="1"/>
      <c r="H72" s="1"/>
    </row>
    <row r="73" spans="1:8" ht="12.75">
      <c r="A73" s="4" t="s">
        <v>53</v>
      </c>
      <c r="B73" s="4"/>
      <c r="C73" s="8">
        <v>0</v>
      </c>
      <c r="D73" s="4"/>
      <c r="E73" s="1"/>
      <c r="F73" s="2"/>
      <c r="G73" s="1"/>
      <c r="H73" s="1"/>
    </row>
    <row r="74" spans="3:8" ht="12.75">
      <c r="C74" s="1"/>
      <c r="E74" s="1"/>
      <c r="F74" s="2"/>
      <c r="G74" s="1"/>
      <c r="H74" s="1"/>
    </row>
    <row r="75" spans="3:8" ht="12.75">
      <c r="C75" s="1"/>
      <c r="E75" s="1"/>
      <c r="F75" s="2"/>
      <c r="G75" s="1"/>
      <c r="H75" s="1"/>
    </row>
    <row r="76" spans="1:8" ht="12.75">
      <c r="A76" s="4"/>
      <c r="B76" s="63" t="s">
        <v>41</v>
      </c>
      <c r="C76" s="63"/>
      <c r="D76" s="4" t="s">
        <v>35</v>
      </c>
      <c r="E76" s="1"/>
      <c r="F76" s="2"/>
      <c r="G76" s="1"/>
      <c r="H76" s="1"/>
    </row>
    <row r="77" spans="1:8" ht="12.75">
      <c r="A77" s="4" t="s">
        <v>31</v>
      </c>
      <c r="B77" s="4" t="s">
        <v>54</v>
      </c>
      <c r="C77" s="8">
        <v>0</v>
      </c>
      <c r="D77" s="4">
        <f>C77+C78+C79+C80</f>
        <v>0</v>
      </c>
      <c r="E77" s="1"/>
      <c r="F77" s="2"/>
      <c r="G77" s="1"/>
      <c r="H77" s="1"/>
    </row>
    <row r="78" spans="1:8" ht="12.75">
      <c r="A78" s="4"/>
      <c r="B78" s="4" t="s">
        <v>55</v>
      </c>
      <c r="C78" s="8"/>
      <c r="D78" s="4"/>
      <c r="E78" s="1"/>
      <c r="F78" s="2"/>
      <c r="G78" s="1"/>
      <c r="H78" s="1"/>
    </row>
    <row r="79" spans="1:8" ht="12.75">
      <c r="A79" s="4" t="s">
        <v>33</v>
      </c>
      <c r="B79" s="4" t="s">
        <v>54</v>
      </c>
      <c r="C79" s="8">
        <v>0</v>
      </c>
      <c r="D79" s="4"/>
      <c r="E79" s="1"/>
      <c r="F79" s="2"/>
      <c r="G79" s="1"/>
      <c r="H79" s="1"/>
    </row>
    <row r="80" spans="1:8" ht="12.75">
      <c r="A80" s="4"/>
      <c r="B80" s="4" t="s">
        <v>55</v>
      </c>
      <c r="C80" s="8"/>
      <c r="D80" s="4"/>
      <c r="E80" s="1"/>
      <c r="F80" s="2"/>
      <c r="G80" s="1"/>
      <c r="H80" s="1"/>
    </row>
    <row r="81" spans="1:8" ht="12.75">
      <c r="A81" s="4" t="s">
        <v>32</v>
      </c>
      <c r="B81" s="4" t="s">
        <v>54</v>
      </c>
      <c r="C81" s="8">
        <f>85</f>
        <v>85</v>
      </c>
      <c r="D81" s="4">
        <f>C81+C82</f>
        <v>85</v>
      </c>
      <c r="E81" s="1"/>
      <c r="F81" s="2"/>
      <c r="G81" s="1"/>
      <c r="H81" s="1"/>
    </row>
    <row r="82" spans="1:8" ht="12.75">
      <c r="A82" s="4"/>
      <c r="B82" s="4" t="s">
        <v>55</v>
      </c>
      <c r="C82" s="8"/>
      <c r="D82" s="4"/>
      <c r="E82" s="1"/>
      <c r="F82" s="2"/>
      <c r="G82" s="1"/>
      <c r="H82" s="1"/>
    </row>
    <row r="83" spans="1:8" ht="12.75">
      <c r="A83" s="4"/>
      <c r="B83" s="4"/>
      <c r="C83" s="8"/>
      <c r="D83" s="4">
        <f>SUM(D77:D82)</f>
        <v>85</v>
      </c>
      <c r="E83" s="1"/>
      <c r="F83" s="2"/>
      <c r="G83" s="1"/>
      <c r="H83" s="1"/>
    </row>
    <row r="84" spans="1:8" ht="12.75">
      <c r="A84" s="4" t="s">
        <v>28</v>
      </c>
      <c r="B84" s="4"/>
      <c r="C84" s="8">
        <f>245+15+171+644+315+532+634+703</f>
        <v>3259</v>
      </c>
      <c r="D84" s="4"/>
      <c r="E84" s="1"/>
      <c r="F84" s="2"/>
      <c r="G84" s="1"/>
      <c r="H84" s="1"/>
    </row>
    <row r="85" spans="1:8" ht="12.75">
      <c r="A85" s="4" t="s">
        <v>53</v>
      </c>
      <c r="B85" s="4"/>
      <c r="C85" s="8">
        <v>0</v>
      </c>
      <c r="D85" s="4"/>
      <c r="E85" s="1"/>
      <c r="F85" s="2"/>
      <c r="G85" s="1"/>
      <c r="H85" s="1"/>
    </row>
    <row r="86" spans="3:8" ht="12.75">
      <c r="C86" s="1"/>
      <c r="E86" s="1"/>
      <c r="F86" s="2"/>
      <c r="G86" s="1"/>
      <c r="H86" s="1"/>
    </row>
    <row r="87" spans="3:8" ht="12.75">
      <c r="C87" s="1"/>
      <c r="E87" s="1"/>
      <c r="F87" s="2"/>
      <c r="G87" s="1"/>
      <c r="H87" s="1"/>
    </row>
    <row r="88" spans="1:8" ht="12.75">
      <c r="A88" s="4"/>
      <c r="B88" s="63" t="s">
        <v>19</v>
      </c>
      <c r="C88" s="63"/>
      <c r="D88" s="4" t="s">
        <v>35</v>
      </c>
      <c r="E88" s="1"/>
      <c r="F88" s="2"/>
      <c r="G88" s="1"/>
      <c r="H88" s="1"/>
    </row>
    <row r="89" spans="1:8" ht="12.75">
      <c r="A89" s="4" t="s">
        <v>31</v>
      </c>
      <c r="B89" s="4" t="s">
        <v>54</v>
      </c>
      <c r="C89" s="8">
        <v>0</v>
      </c>
      <c r="D89" s="4">
        <f>C89+C90+C91+C92</f>
        <v>0</v>
      </c>
      <c r="E89" s="1"/>
      <c r="F89" s="2"/>
      <c r="G89" s="1"/>
      <c r="H89" s="1"/>
    </row>
    <row r="90" spans="1:8" ht="12.75">
      <c r="A90" s="4"/>
      <c r="B90" s="4" t="s">
        <v>55</v>
      </c>
      <c r="C90" s="8"/>
      <c r="D90" s="4"/>
      <c r="E90" s="1"/>
      <c r="F90" s="2"/>
      <c r="G90" s="1"/>
      <c r="H90" s="1"/>
    </row>
    <row r="91" spans="1:8" ht="12.75">
      <c r="A91" s="4" t="s">
        <v>33</v>
      </c>
      <c r="B91" s="4" t="s">
        <v>54</v>
      </c>
      <c r="C91" s="8">
        <v>0</v>
      </c>
      <c r="D91" s="4"/>
      <c r="E91" s="1"/>
      <c r="F91" s="2"/>
      <c r="G91" s="1"/>
      <c r="H91" s="1"/>
    </row>
    <row r="92" spans="1:8" ht="12.75">
      <c r="A92" s="4"/>
      <c r="B92" s="4" t="s">
        <v>55</v>
      </c>
      <c r="C92" s="8"/>
      <c r="D92" s="4"/>
      <c r="E92" s="1"/>
      <c r="F92" s="2"/>
      <c r="G92" s="1"/>
      <c r="H92" s="1"/>
    </row>
    <row r="93" spans="1:8" ht="12.75">
      <c r="A93" s="4" t="s">
        <v>32</v>
      </c>
      <c r="B93" s="4" t="s">
        <v>54</v>
      </c>
      <c r="C93" s="8">
        <v>0</v>
      </c>
      <c r="D93" s="4">
        <f>C93+C94</f>
        <v>0</v>
      </c>
      <c r="E93" s="1"/>
      <c r="F93" s="2"/>
      <c r="G93" s="1"/>
      <c r="H93" s="1"/>
    </row>
    <row r="94" spans="1:8" ht="12.75">
      <c r="A94" s="4"/>
      <c r="B94" s="4" t="s">
        <v>55</v>
      </c>
      <c r="C94" s="8"/>
      <c r="D94" s="4"/>
      <c r="E94" s="1"/>
      <c r="F94" s="2"/>
      <c r="G94" s="1"/>
      <c r="H94" s="1"/>
    </row>
    <row r="95" spans="1:8" ht="12.75">
      <c r="A95" s="4"/>
      <c r="B95" s="4"/>
      <c r="C95" s="8"/>
      <c r="D95" s="4">
        <f>SUM(D89:D94)</f>
        <v>0</v>
      </c>
      <c r="E95" s="1"/>
      <c r="F95" s="2"/>
      <c r="G95" s="1"/>
      <c r="H95" s="1"/>
    </row>
    <row r="96" spans="1:8" ht="12.75">
      <c r="A96" s="4" t="s">
        <v>28</v>
      </c>
      <c r="B96" s="4"/>
      <c r="C96" s="8">
        <f>282+2426+474+129</f>
        <v>3311</v>
      </c>
      <c r="D96" s="4"/>
      <c r="E96" s="1"/>
      <c r="F96" s="2"/>
      <c r="G96" s="1"/>
      <c r="H96" s="1"/>
    </row>
    <row r="97" spans="1:8" ht="12.75">
      <c r="A97" s="4" t="s">
        <v>53</v>
      </c>
      <c r="B97" s="4"/>
      <c r="C97" s="8">
        <v>0</v>
      </c>
      <c r="D97" s="4"/>
      <c r="E97" s="1"/>
      <c r="F97" s="2"/>
      <c r="G97" s="1"/>
      <c r="H97" s="1"/>
    </row>
    <row r="98" spans="3:8" s="5" customFormat="1" ht="12.75">
      <c r="C98" s="6"/>
      <c r="E98" s="6"/>
      <c r="F98" s="7"/>
      <c r="G98" s="6"/>
      <c r="H98" s="6"/>
    </row>
    <row r="99" spans="3:8" ht="12.75">
      <c r="C99" s="1"/>
      <c r="E99" s="1"/>
      <c r="F99" s="2"/>
      <c r="G99" s="1"/>
      <c r="H99" s="1"/>
    </row>
    <row r="100" spans="1:8" ht="12.75">
      <c r="A100" s="4"/>
      <c r="B100" s="63" t="s">
        <v>20</v>
      </c>
      <c r="C100" s="63"/>
      <c r="D100" s="4" t="s">
        <v>35</v>
      </c>
      <c r="E100" s="1"/>
      <c r="F100" s="2"/>
      <c r="G100" s="1"/>
      <c r="H100" s="1"/>
    </row>
    <row r="101" spans="1:8" ht="12.75">
      <c r="A101" s="4" t="s">
        <v>31</v>
      </c>
      <c r="B101" s="4" t="s">
        <v>54</v>
      </c>
      <c r="C101" s="8">
        <v>0</v>
      </c>
      <c r="D101" s="4">
        <f>C101+C102+C103+C104</f>
        <v>0</v>
      </c>
      <c r="E101" s="1"/>
      <c r="F101" s="2"/>
      <c r="G101" s="1"/>
      <c r="H101" s="1"/>
    </row>
    <row r="102" spans="1:8" ht="12.75">
      <c r="A102" s="4"/>
      <c r="B102" s="4" t="s">
        <v>55</v>
      </c>
      <c r="C102" s="8"/>
      <c r="D102" s="4"/>
      <c r="E102" s="1"/>
      <c r="F102" s="2"/>
      <c r="G102" s="1"/>
      <c r="H102" s="1"/>
    </row>
    <row r="103" spans="1:8" ht="12.75">
      <c r="A103" s="4" t="s">
        <v>33</v>
      </c>
      <c r="B103" s="4" t="s">
        <v>54</v>
      </c>
      <c r="C103" s="8">
        <v>0</v>
      </c>
      <c r="D103" s="4"/>
      <c r="E103" s="1"/>
      <c r="F103" s="2"/>
      <c r="G103" s="1"/>
      <c r="H103" s="1"/>
    </row>
    <row r="104" spans="1:8" ht="12.75">
      <c r="A104" s="4"/>
      <c r="B104" s="4" t="s">
        <v>55</v>
      </c>
      <c r="C104" s="8"/>
      <c r="D104" s="4"/>
      <c r="E104" s="1"/>
      <c r="F104" s="2"/>
      <c r="G104" s="1"/>
      <c r="H104" s="1"/>
    </row>
    <row r="105" spans="1:8" ht="12.75">
      <c r="A105" s="4" t="s">
        <v>32</v>
      </c>
      <c r="B105" s="4" t="s">
        <v>54</v>
      </c>
      <c r="C105" s="8">
        <v>0</v>
      </c>
      <c r="D105" s="4">
        <f>C105+C106</f>
        <v>0</v>
      </c>
      <c r="E105" s="1"/>
      <c r="F105" s="2"/>
      <c r="G105" s="1"/>
      <c r="H105" s="1"/>
    </row>
    <row r="106" spans="1:8" ht="12.75">
      <c r="A106" s="4"/>
      <c r="B106" s="4" t="s">
        <v>55</v>
      </c>
      <c r="C106" s="8"/>
      <c r="D106" s="4"/>
      <c r="E106" s="1"/>
      <c r="F106" s="2"/>
      <c r="G106" s="1"/>
      <c r="H106" s="1"/>
    </row>
    <row r="107" spans="1:8" ht="12.75">
      <c r="A107" s="4"/>
      <c r="B107" s="4"/>
      <c r="C107" s="8"/>
      <c r="D107" s="4">
        <f>SUM(D101:D106)</f>
        <v>0</v>
      </c>
      <c r="E107" s="1"/>
      <c r="F107" s="2"/>
      <c r="G107" s="1"/>
      <c r="H107" s="1"/>
    </row>
    <row r="108" spans="1:8" ht="12.75">
      <c r="A108" s="4" t="s">
        <v>28</v>
      </c>
      <c r="B108" s="4"/>
      <c r="C108" s="8">
        <f>7405+2881</f>
        <v>10286</v>
      </c>
      <c r="D108" s="4"/>
      <c r="E108" s="1"/>
      <c r="F108" s="2"/>
      <c r="G108" s="1"/>
      <c r="H108" s="1"/>
    </row>
    <row r="109" spans="1:8" ht="12.75">
      <c r="A109" s="4" t="s">
        <v>53</v>
      </c>
      <c r="B109" s="4"/>
      <c r="C109" s="8">
        <v>0</v>
      </c>
      <c r="D109" s="4"/>
      <c r="E109" s="1"/>
      <c r="F109" s="2"/>
      <c r="G109" s="1"/>
      <c r="H109" s="1"/>
    </row>
    <row r="110" spans="3:8" ht="12.75">
      <c r="C110" s="1"/>
      <c r="E110" s="1"/>
      <c r="F110" s="2"/>
      <c r="G110" s="1"/>
      <c r="H110" s="1"/>
    </row>
    <row r="111" spans="3:8" ht="12.75">
      <c r="C111" s="1"/>
      <c r="E111" s="1"/>
      <c r="F111" s="2"/>
      <c r="G111" s="1"/>
      <c r="H111" s="1"/>
    </row>
    <row r="112" spans="1:8" ht="12.75">
      <c r="A112" s="4"/>
      <c r="B112" s="63" t="s">
        <v>21</v>
      </c>
      <c r="C112" s="63"/>
      <c r="D112" s="4" t="s">
        <v>35</v>
      </c>
      <c r="E112" s="1"/>
      <c r="F112" s="2"/>
      <c r="G112" s="1"/>
      <c r="H112" s="1"/>
    </row>
    <row r="113" spans="1:8" ht="12.75">
      <c r="A113" s="4" t="s">
        <v>31</v>
      </c>
      <c r="B113" s="4" t="s">
        <v>54</v>
      </c>
      <c r="C113" s="8">
        <v>0</v>
      </c>
      <c r="D113" s="4">
        <f>C113+C114+C115+C116</f>
        <v>0</v>
      </c>
      <c r="E113" s="1"/>
      <c r="F113" s="2"/>
      <c r="G113" s="1"/>
      <c r="H113" s="1"/>
    </row>
    <row r="114" spans="1:8" ht="12.75">
      <c r="A114" s="4"/>
      <c r="B114" s="4" t="s">
        <v>55</v>
      </c>
      <c r="C114" s="8"/>
      <c r="D114" s="4"/>
      <c r="E114" s="1"/>
      <c r="F114" s="2"/>
      <c r="G114" s="1"/>
      <c r="H114" s="1"/>
    </row>
    <row r="115" spans="1:8" ht="12.75">
      <c r="A115" s="4" t="s">
        <v>33</v>
      </c>
      <c r="B115" s="4" t="s">
        <v>54</v>
      </c>
      <c r="C115" s="8">
        <v>0</v>
      </c>
      <c r="D115" s="4"/>
      <c r="E115" s="1"/>
      <c r="F115" s="2"/>
      <c r="G115" s="1"/>
      <c r="H115" s="1"/>
    </row>
    <row r="116" spans="1:8" ht="12.75">
      <c r="A116" s="4"/>
      <c r="B116" s="4" t="s">
        <v>55</v>
      </c>
      <c r="C116" s="8"/>
      <c r="D116" s="4"/>
      <c r="E116" s="1"/>
      <c r="F116" s="2"/>
      <c r="G116" s="1"/>
      <c r="H116" s="1"/>
    </row>
    <row r="117" spans="1:8" ht="12.75">
      <c r="A117" s="4" t="s">
        <v>32</v>
      </c>
      <c r="B117" s="4" t="s">
        <v>54</v>
      </c>
      <c r="C117" s="8">
        <v>0</v>
      </c>
      <c r="D117" s="4">
        <f>C117+C118</f>
        <v>0</v>
      </c>
      <c r="E117" s="1"/>
      <c r="F117" s="2"/>
      <c r="G117" s="1"/>
      <c r="H117" s="1"/>
    </row>
    <row r="118" spans="1:8" ht="12.75">
      <c r="A118" s="4"/>
      <c r="B118" s="4" t="s">
        <v>55</v>
      </c>
      <c r="C118" s="8"/>
      <c r="D118" s="4"/>
      <c r="E118" s="1"/>
      <c r="F118" s="2"/>
      <c r="G118" s="1"/>
      <c r="H118" s="1"/>
    </row>
    <row r="119" spans="1:8" ht="12.75">
      <c r="A119" s="4"/>
      <c r="B119" s="4"/>
      <c r="C119" s="8"/>
      <c r="D119" s="4">
        <f>SUM(D113:D118)</f>
        <v>0</v>
      </c>
      <c r="E119" s="1"/>
      <c r="F119" s="2"/>
      <c r="G119" s="1"/>
      <c r="H119" s="1"/>
    </row>
    <row r="120" spans="1:8" ht="12.75">
      <c r="A120" s="4" t="s">
        <v>28</v>
      </c>
      <c r="B120" s="4"/>
      <c r="C120" s="8">
        <f>50891+80964</f>
        <v>131855</v>
      </c>
      <c r="D120" s="4"/>
      <c r="E120" s="1"/>
      <c r="F120" s="2"/>
      <c r="G120" s="1"/>
      <c r="H120" s="1"/>
    </row>
    <row r="121" spans="1:8" ht="12.75">
      <c r="A121" s="4" t="s">
        <v>53</v>
      </c>
      <c r="B121" s="4"/>
      <c r="C121" s="8">
        <v>0</v>
      </c>
      <c r="D121" s="4"/>
      <c r="E121" s="1"/>
      <c r="F121" s="2"/>
      <c r="G121" s="1"/>
      <c r="H121" s="1"/>
    </row>
    <row r="122" spans="3:8" ht="12.75">
      <c r="C122" s="1"/>
      <c r="E122" s="1"/>
      <c r="F122" s="2"/>
      <c r="G122" s="1"/>
      <c r="H122" s="1"/>
    </row>
    <row r="123" spans="3:8" ht="12.75">
      <c r="C123" s="1"/>
      <c r="E123" s="1"/>
      <c r="F123" s="2"/>
      <c r="G123" s="1"/>
      <c r="H123" s="1"/>
    </row>
    <row r="124" spans="1:8" ht="12.75">
      <c r="A124" s="4"/>
      <c r="B124" s="63" t="s">
        <v>42</v>
      </c>
      <c r="C124" s="63"/>
      <c r="D124" s="4" t="s">
        <v>35</v>
      </c>
      <c r="E124" s="1"/>
      <c r="F124" s="2"/>
      <c r="G124" s="1"/>
      <c r="H124" s="1"/>
    </row>
    <row r="125" spans="1:8" ht="12.75">
      <c r="A125" s="4" t="s">
        <v>31</v>
      </c>
      <c r="B125" s="4" t="s">
        <v>54</v>
      </c>
      <c r="C125" s="8">
        <f>0</f>
        <v>0</v>
      </c>
      <c r="D125" s="4">
        <f>C125+C126+C127+C128</f>
        <v>610</v>
      </c>
      <c r="E125" s="1"/>
      <c r="F125" s="2"/>
      <c r="G125" s="1"/>
      <c r="H125" s="1"/>
    </row>
    <row r="126" spans="1:8" ht="12.75">
      <c r="A126" s="4"/>
      <c r="B126" s="4" t="s">
        <v>55</v>
      </c>
      <c r="C126" s="8"/>
      <c r="D126" s="4"/>
      <c r="E126" s="1"/>
      <c r="F126" s="2"/>
      <c r="G126" s="1"/>
      <c r="H126" s="1"/>
    </row>
    <row r="127" spans="1:8" ht="12.75">
      <c r="A127" s="4" t="s">
        <v>33</v>
      </c>
      <c r="B127" s="4" t="s">
        <v>54</v>
      </c>
      <c r="C127" s="8">
        <f>250+360</f>
        <v>610</v>
      </c>
      <c r="D127" s="4"/>
      <c r="E127" s="1"/>
      <c r="F127" s="2"/>
      <c r="G127" s="1"/>
      <c r="H127" s="1"/>
    </row>
    <row r="128" spans="1:8" ht="12.75">
      <c r="A128" s="4"/>
      <c r="B128" s="4" t="s">
        <v>55</v>
      </c>
      <c r="C128" s="8"/>
      <c r="D128" s="4"/>
      <c r="E128" s="1"/>
      <c r="F128" s="2"/>
      <c r="G128" s="1"/>
      <c r="H128" s="1"/>
    </row>
    <row r="129" spans="1:8" ht="12.75">
      <c r="A129" s="4" t="s">
        <v>32</v>
      </c>
      <c r="B129" s="4" t="s">
        <v>54</v>
      </c>
      <c r="C129" s="8">
        <f>269+811+30+366</f>
        <v>1476</v>
      </c>
      <c r="D129" s="4">
        <f>C129+C130</f>
        <v>1476</v>
      </c>
      <c r="E129" s="1"/>
      <c r="F129" s="2"/>
      <c r="G129" s="1"/>
      <c r="H129" s="1"/>
    </row>
    <row r="130" spans="1:8" ht="12.75">
      <c r="A130" s="4"/>
      <c r="B130" s="4" t="s">
        <v>55</v>
      </c>
      <c r="C130" s="8"/>
      <c r="D130" s="4"/>
      <c r="E130" s="1"/>
      <c r="F130" s="2"/>
      <c r="G130" s="1"/>
      <c r="H130" s="1"/>
    </row>
    <row r="131" spans="1:8" ht="12.75">
      <c r="A131" s="4"/>
      <c r="B131" s="4"/>
      <c r="C131" s="8"/>
      <c r="D131" s="4">
        <f>SUM(D125:D130)</f>
        <v>2086</v>
      </c>
      <c r="E131" s="1"/>
      <c r="F131" s="2"/>
      <c r="G131" s="1"/>
      <c r="H131" s="1"/>
    </row>
    <row r="132" spans="1:8" ht="12.75">
      <c r="A132" s="4" t="s">
        <v>28</v>
      </c>
      <c r="B132" s="4"/>
      <c r="C132" s="8">
        <f>25+1206+415+1+457+7922+521+418</f>
        <v>10965</v>
      </c>
      <c r="D132" s="4"/>
      <c r="E132" s="1"/>
      <c r="F132" s="2"/>
      <c r="G132" s="1"/>
      <c r="H132" s="1"/>
    </row>
    <row r="133" spans="1:8" ht="12.75">
      <c r="A133" s="4" t="s">
        <v>53</v>
      </c>
      <c r="B133" s="4"/>
      <c r="C133" s="8">
        <f>12</f>
        <v>12</v>
      </c>
      <c r="D133" s="4"/>
      <c r="E133" s="1"/>
      <c r="F133" s="2"/>
      <c r="G133" s="1"/>
      <c r="H133" s="1"/>
    </row>
    <row r="134" spans="3:8" ht="12.75">
      <c r="C134" s="1"/>
      <c r="E134" s="1"/>
      <c r="F134" s="2"/>
      <c r="G134" s="1"/>
      <c r="H134" s="1"/>
    </row>
    <row r="135" spans="3:8" ht="12.75">
      <c r="C135" s="1"/>
      <c r="E135" s="1"/>
      <c r="F135" s="2"/>
      <c r="G135" s="1"/>
      <c r="H135" s="1"/>
    </row>
    <row r="136" spans="1:8" ht="12.75">
      <c r="A136" s="4"/>
      <c r="B136" s="63" t="s">
        <v>45</v>
      </c>
      <c r="C136" s="63"/>
      <c r="D136" s="4" t="s">
        <v>35</v>
      </c>
      <c r="E136" s="1"/>
      <c r="F136" s="2"/>
      <c r="G136" s="1"/>
      <c r="H136" s="1"/>
    </row>
    <row r="137" spans="1:8" ht="12.75">
      <c r="A137" s="4" t="s">
        <v>31</v>
      </c>
      <c r="B137" s="4" t="s">
        <v>54</v>
      </c>
      <c r="C137" s="8">
        <f>0</f>
        <v>0</v>
      </c>
      <c r="D137" s="4">
        <f>C137+C138+C139+C140</f>
        <v>0</v>
      </c>
      <c r="E137" s="1"/>
      <c r="F137" s="2"/>
      <c r="G137" s="1"/>
      <c r="H137" s="1"/>
    </row>
    <row r="138" spans="1:8" ht="12.75">
      <c r="A138" s="4"/>
      <c r="B138" s="4" t="s">
        <v>55</v>
      </c>
      <c r="C138" s="8"/>
      <c r="D138" s="4"/>
      <c r="E138" s="1"/>
      <c r="F138" s="2"/>
      <c r="G138" s="1"/>
      <c r="H138" s="1"/>
    </row>
    <row r="139" spans="1:8" ht="12.75">
      <c r="A139" s="4" t="s">
        <v>33</v>
      </c>
      <c r="B139" s="4" t="s">
        <v>54</v>
      </c>
      <c r="C139" s="8">
        <v>0</v>
      </c>
      <c r="D139" s="4"/>
      <c r="E139" s="1"/>
      <c r="F139" s="2"/>
      <c r="G139" s="1"/>
      <c r="H139" s="1"/>
    </row>
    <row r="140" spans="1:8" ht="12.75">
      <c r="A140" s="4"/>
      <c r="B140" s="4" t="s">
        <v>55</v>
      </c>
      <c r="C140" s="8"/>
      <c r="D140" s="4"/>
      <c r="E140" s="1"/>
      <c r="F140" s="2"/>
      <c r="G140" s="1"/>
      <c r="H140" s="1"/>
    </row>
    <row r="141" spans="1:8" ht="12.75">
      <c r="A141" s="4" t="s">
        <v>32</v>
      </c>
      <c r="B141" s="4" t="s">
        <v>54</v>
      </c>
      <c r="C141" s="8">
        <v>0</v>
      </c>
      <c r="D141" s="4">
        <f>C141+C142</f>
        <v>0</v>
      </c>
      <c r="E141" s="1"/>
      <c r="F141" s="2"/>
      <c r="G141" s="1"/>
      <c r="H141" s="1"/>
    </row>
    <row r="142" spans="1:8" ht="12.75">
      <c r="A142" s="4"/>
      <c r="B142" s="4" t="s">
        <v>55</v>
      </c>
      <c r="C142" s="8"/>
      <c r="D142" s="4"/>
      <c r="E142" s="1"/>
      <c r="F142" s="2"/>
      <c r="G142" s="1"/>
      <c r="H142" s="1"/>
    </row>
    <row r="143" spans="1:8" ht="12.75">
      <c r="A143" s="4"/>
      <c r="B143" s="4"/>
      <c r="C143" s="8"/>
      <c r="D143" s="4">
        <f>SUM(D137:D142)</f>
        <v>0</v>
      </c>
      <c r="E143" s="1"/>
      <c r="F143" s="2"/>
      <c r="G143" s="1"/>
      <c r="H143" s="1"/>
    </row>
    <row r="144" spans="1:8" ht="12.75">
      <c r="A144" s="4" t="s">
        <v>28</v>
      </c>
      <c r="B144" s="4"/>
      <c r="C144" s="8">
        <f>73</f>
        <v>73</v>
      </c>
      <c r="D144" s="4"/>
      <c r="E144" s="1"/>
      <c r="F144" s="2"/>
      <c r="G144" s="1"/>
      <c r="H144" s="1"/>
    </row>
    <row r="145" spans="1:8" ht="12.75">
      <c r="A145" s="4" t="s">
        <v>53</v>
      </c>
      <c r="B145" s="4"/>
      <c r="C145" s="8">
        <v>0</v>
      </c>
      <c r="D145" s="4"/>
      <c r="E145" s="1"/>
      <c r="F145" s="2"/>
      <c r="G145" s="1"/>
      <c r="H145" s="1"/>
    </row>
    <row r="146" spans="3:8" ht="12.75">
      <c r="C146" s="1"/>
      <c r="E146" s="1"/>
      <c r="F146" s="2"/>
      <c r="G146" s="1"/>
      <c r="H146" s="1"/>
    </row>
    <row r="147" spans="3:8" ht="12.75">
      <c r="C147" s="1"/>
      <c r="E147" s="1"/>
      <c r="F147" s="2"/>
      <c r="G147" s="1"/>
      <c r="H147" s="1"/>
    </row>
    <row r="148" spans="1:8" ht="12.75">
      <c r="A148" s="4"/>
      <c r="B148" s="63" t="s">
        <v>46</v>
      </c>
      <c r="C148" s="63"/>
      <c r="D148" s="4" t="s">
        <v>35</v>
      </c>
      <c r="E148" s="1"/>
      <c r="F148" s="2"/>
      <c r="G148" s="1"/>
      <c r="H148" s="1"/>
    </row>
    <row r="149" spans="1:8" ht="12.75">
      <c r="A149" s="4" t="s">
        <v>31</v>
      </c>
      <c r="B149" s="4" t="s">
        <v>54</v>
      </c>
      <c r="C149" s="8">
        <f>0</f>
        <v>0</v>
      </c>
      <c r="D149" s="4">
        <f>C149+C150+C151+C152</f>
        <v>0</v>
      </c>
      <c r="E149" s="1"/>
      <c r="F149" s="2"/>
      <c r="G149" s="1"/>
      <c r="H149" s="1"/>
    </row>
    <row r="150" spans="1:8" ht="12.75">
      <c r="A150" s="4"/>
      <c r="B150" s="4" t="s">
        <v>55</v>
      </c>
      <c r="C150" s="8"/>
      <c r="D150" s="4"/>
      <c r="E150" s="1"/>
      <c r="F150" s="2"/>
      <c r="G150" s="1"/>
      <c r="H150" s="1"/>
    </row>
    <row r="151" spans="1:8" ht="12.75">
      <c r="A151" s="4" t="s">
        <v>33</v>
      </c>
      <c r="B151" s="4" t="s">
        <v>54</v>
      </c>
      <c r="C151" s="8">
        <v>0</v>
      </c>
      <c r="D151" s="4"/>
      <c r="E151" s="1"/>
      <c r="F151" s="2"/>
      <c r="G151" s="1"/>
      <c r="H151" s="1"/>
    </row>
    <row r="152" spans="1:8" ht="12.75">
      <c r="A152" s="4"/>
      <c r="B152" s="4" t="s">
        <v>55</v>
      </c>
      <c r="C152" s="8"/>
      <c r="D152" s="4"/>
      <c r="E152" s="1"/>
      <c r="F152" s="2"/>
      <c r="G152" s="1"/>
      <c r="H152" s="1"/>
    </row>
    <row r="153" spans="1:8" ht="12.75">
      <c r="A153" s="4" t="s">
        <v>32</v>
      </c>
      <c r="B153" s="4" t="s">
        <v>54</v>
      </c>
      <c r="C153" s="8">
        <f>1148</f>
        <v>1148</v>
      </c>
      <c r="D153" s="4">
        <f>C153+C154</f>
        <v>1148</v>
      </c>
      <c r="E153" s="1"/>
      <c r="F153" s="2"/>
      <c r="G153" s="1"/>
      <c r="H153" s="1"/>
    </row>
    <row r="154" spans="1:8" ht="12.75">
      <c r="A154" s="4"/>
      <c r="B154" s="4" t="s">
        <v>55</v>
      </c>
      <c r="C154" s="8"/>
      <c r="D154" s="4"/>
      <c r="E154" s="1"/>
      <c r="F154" s="2"/>
      <c r="G154" s="1"/>
      <c r="H154" s="1"/>
    </row>
    <row r="155" spans="1:8" ht="12.75">
      <c r="A155" s="4"/>
      <c r="B155" s="4"/>
      <c r="C155" s="8"/>
      <c r="D155" s="4">
        <f>SUM(D149:D154)</f>
        <v>1148</v>
      </c>
      <c r="E155" s="1"/>
      <c r="F155" s="2"/>
      <c r="G155" s="1"/>
      <c r="H155" s="1"/>
    </row>
    <row r="156" spans="1:8" ht="12.75">
      <c r="A156" s="4" t="s">
        <v>28</v>
      </c>
      <c r="B156" s="4"/>
      <c r="C156" s="8">
        <f>631+1082</f>
        <v>1713</v>
      </c>
      <c r="D156" s="4"/>
      <c r="E156" s="1"/>
      <c r="F156" s="2"/>
      <c r="G156" s="1"/>
      <c r="H156" s="1"/>
    </row>
    <row r="157" spans="1:8" ht="12.75">
      <c r="A157" s="4" t="s">
        <v>53</v>
      </c>
      <c r="B157" s="4"/>
      <c r="C157" s="8">
        <v>0</v>
      </c>
      <c r="D157" s="4"/>
      <c r="E157" s="1"/>
      <c r="F157" s="2"/>
      <c r="G157" s="1"/>
      <c r="H157" s="1"/>
    </row>
  </sheetData>
  <mergeCells count="13">
    <mergeCell ref="B136:C136"/>
    <mergeCell ref="B148:C148"/>
    <mergeCell ref="B100:C100"/>
    <mergeCell ref="B112:C112"/>
    <mergeCell ref="B124:C124"/>
    <mergeCell ref="B51:C51"/>
    <mergeCell ref="B88:C88"/>
    <mergeCell ref="B3:C3"/>
    <mergeCell ref="B15:C15"/>
    <mergeCell ref="B27:C27"/>
    <mergeCell ref="B39:C39"/>
    <mergeCell ref="B64:C64"/>
    <mergeCell ref="B76:C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Dionyza Stura - Slovak Republic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mizak</dc:creator>
  <cp:keywords/>
  <dc:description/>
  <cp:lastModifiedBy>Sembera</cp:lastModifiedBy>
  <cp:lastPrinted>2004-04-01T08:59:52Z</cp:lastPrinted>
  <dcterms:created xsi:type="dcterms:W3CDTF">2004-03-30T12:54:11Z</dcterms:created>
  <dcterms:modified xsi:type="dcterms:W3CDTF">2004-09-22T05:32:22Z</dcterms:modified>
  <cp:category/>
  <cp:version/>
  <cp:contentType/>
  <cp:contentStatus/>
</cp:coreProperties>
</file>