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96" windowWidth="12120" windowHeight="9120" activeTab="0"/>
  </bookViews>
  <sheets>
    <sheet name="Príloha3" sheetId="1" r:id="rId1"/>
  </sheets>
  <definedNames>
    <definedName name="_xlnm.Print_Area" localSheetId="0">'Príloha3'!$A$1:$G$58</definedName>
  </definedNames>
  <calcPr fullCalcOnLoad="1"/>
</workbook>
</file>

<file path=xl/sharedStrings.xml><?xml version="1.0" encoding="utf-8"?>
<sst xmlns="http://schemas.openxmlformats.org/spreadsheetml/2006/main" count="104" uniqueCount="65">
  <si>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</si>
  <si>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</si>
  <si>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</si>
  <si>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</si>
  <si>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</si>
  <si>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</si>
  <si>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</si>
  <si>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</si>
  <si>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</si>
  <si>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</si>
  <si>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</si>
  <si>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 toho:</t>
  </si>
  <si>
    <t>11.</t>
  </si>
  <si>
    <t>12.</t>
  </si>
  <si>
    <t xml:space="preserve">Náklady na finančné činnosti </t>
  </si>
  <si>
    <t xml:space="preserve">Náklady spojené s poisťovacou činnosťou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</si>
  <si>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</si>
  <si>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</si>
  <si>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</si>
  <si>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</si>
  <si>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Hospodársky výsledok pred zdanením</t>
  </si>
  <si>
    <t>NÁKLADY SPOLU</t>
  </si>
  <si>
    <t>Výnosy z finančných činností</t>
  </si>
  <si>
    <t xml:space="preserve">Výnosy spojené s poisťovacou činnosťou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</si>
  <si>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</si>
  <si>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</si>
  <si>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</si>
  <si>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</si>
  <si>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</si>
  <si>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</si>
  <si>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Zisk za účtovné obdobie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</si>
  <si>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</si>
  <si>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</si>
  <si>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</si>
  <si>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</si>
  <si>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</si>
  <si>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 xml:space="preserve">Tvorba rezerv a opravných položiek z bankovej činnosti </t>
  </si>
  <si>
    <t>- náklady na poistné plnenia</t>
  </si>
  <si>
    <t>- ostatné náklady</t>
  </si>
  <si>
    <t>- výnosy z bankovej činnosti (úverové aktivity)</t>
  </si>
  <si>
    <t xml:space="preserve">  z toho: - výnosy z refinančných úverov</t>
  </si>
  <si>
    <t>- výnosy zo štátnych pokladničných poukážok</t>
  </si>
  <si>
    <t>- ostatné výnosy</t>
  </si>
  <si>
    <t>- prijaté poistné</t>
  </si>
  <si>
    <t>Tvorba rezerv a opravných položiek z prevádzkovej činnosti</t>
  </si>
  <si>
    <t>Použitie rezerv a opravných položiek z prevádzkovej činnosti</t>
  </si>
  <si>
    <t>NÁKLADY (v tis. Sk)</t>
  </si>
  <si>
    <t>VÝNOSY (v tis. Sk)</t>
  </si>
  <si>
    <t>- výnosy z účtov v bankách (TV, BÚ)</t>
  </si>
  <si>
    <t>-</t>
  </si>
  <si>
    <t>Náklady spolu bez dane z príjmov</t>
  </si>
  <si>
    <t>x</t>
  </si>
  <si>
    <t>Rozpočet</t>
  </si>
  <si>
    <t>Skutočnosť</t>
  </si>
  <si>
    <t>na rok 2001</t>
  </si>
  <si>
    <t>- výnosy z operácií s cennými papiermi (bez ŠPP)</t>
  </si>
  <si>
    <t>za rok 2000</t>
  </si>
  <si>
    <t>Príloha č. 3</t>
  </si>
  <si>
    <t>Daň z príjmu</t>
  </si>
  <si>
    <t xml:space="preserve">Použitie rezerv a opravných položiek z bankovej činnosti </t>
  </si>
  <si>
    <t>za rok 2001</t>
  </si>
  <si>
    <t>Index v %</t>
  </si>
  <si>
    <t>skut. / rozp.</t>
  </si>
  <si>
    <t>skut. 2001 / skut. 2000</t>
  </si>
  <si>
    <t>Prehľad plnenia rozpočtu nákladov a výnosov za rok 2001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</si>
</sst>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0.0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1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3" fontId="4" fillId="0" borderId="0" xfId="0" applyFont="1" applyAlignment="1">
      <alignment/>
    </xf>
    <xf numFmtId="3" fontId="1" fillId="2" borderId="0" xfId="0" applyFont="1" applyFill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171" fontId="1" fillId="0" borderId="8" xfId="0" applyNumberFormat="1" applyFont="1" applyBorder="1" applyAlignment="1">
      <alignment horizontal="right" vertical="center" wrapText="1"/>
    </xf>
    <xf numFmtId="171" fontId="2" fillId="0" borderId="5" xfId="0" applyNumberFormat="1" applyFont="1" applyBorder="1" applyAlignment="1">
      <alignment horizontal="right" vertical="center" wrapText="1"/>
    </xf>
    <xf numFmtId="171" fontId="1" fillId="0" borderId="3" xfId="0" applyNumberFormat="1" applyFont="1" applyBorder="1" applyAlignment="1">
      <alignment horizontal="right" vertical="center" wrapText="1"/>
    </xf>
    <xf numFmtId="171" fontId="1" fillId="0" borderId="4" xfId="0" applyNumberFormat="1" applyFont="1" applyBorder="1" applyAlignment="1">
      <alignment horizontal="right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171" fontId="1" fillId="0" borderId="8" xfId="0" applyNumberFormat="1" applyFont="1" applyBorder="1" applyAlignment="1">
      <alignment horizontal="right"/>
    </xf>
    <xf numFmtId="171" fontId="1" fillId="0" borderId="3" xfId="0" applyNumberFormat="1" applyFont="1" applyBorder="1" applyAlignment="1">
      <alignment horizontal="right"/>
    </xf>
    <xf numFmtId="171" fontId="2" fillId="0" borderId="5" xfId="0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1" fillId="0" borderId="8" xfId="0" applyNumberFormat="1" applyFont="1" applyBorder="1" applyAlignment="1">
      <alignment horizontal="center" vertical="center" wrapText="1"/>
    </xf>
    <xf numFmtId="171" fontId="1" fillId="0" borderId="4" xfId="0" applyNumberFormat="1" applyFont="1" applyBorder="1" applyAlignment="1">
      <alignment horizontal="center" vertical="center" wrapText="1"/>
    </xf>
    <xf numFmtId="171" fontId="1" fillId="0" borderId="8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6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3" fontId="4" fillId="0" borderId="0" xfId="0" applyFont="1" applyAlignment="1">
      <alignment horizontal="left"/>
    </xf>
    <xf numFmtId="3" fontId="2" fillId="3" borderId="1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right" vertical="center"/>
    </xf>
    <xf numFmtId="171" fontId="2" fillId="3" borderId="5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71" fontId="2" fillId="3" borderId="5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right" wrapText="1"/>
    </xf>
    <xf numFmtId="171" fontId="5" fillId="3" borderId="1" xfId="0" applyNumberFormat="1" applyFont="1" applyFill="1" applyBorder="1" applyAlignment="1">
      <alignment horizontal="right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shrinkToFit="1"/>
    </xf>
    <xf numFmtId="3" fontId="2" fillId="3" borderId="10" xfId="0" applyFont="1" applyFill="1" applyBorder="1" applyAlignment="1">
      <alignment horizontal="centerContinuous"/>
    </xf>
    <xf numFmtId="3" fontId="3" fillId="3" borderId="10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60" workbookViewId="0" topLeftCell="A1">
      <selection activeCell="E25" sqref="E25"/>
    </sheetView>
  </sheetViews>
  <sheetFormatPr defaultColWidth="9.00390625" defaultRowHeight="12.75" outlineLevelRow="1"/>
  <cols>
    <col min="1" max="1" width="3.625" style="8" customWidth="1"/>
    <col min="2" max="2" width="45.50390625" style="8" customWidth="1"/>
    <col min="3" max="5" width="11.625" style="8" customWidth="1"/>
    <col min="6" max="7" width="11.50390625" style="8" customWidth="1"/>
    <col min="8" max="8" width="17.625" style="8" customWidth="1"/>
    <col min="9" max="16384" width="9.125" style="8" customWidth="1"/>
  </cols>
  <sheetData>
    <row r="1" spans="1:7" ht="23.25" customHeight="1">
      <c r="A1" s="12"/>
      <c r="D1" s="61"/>
      <c r="G1" s="62" t="s">
        <v>57</v>
      </c>
    </row>
    <row r="2" spans="1:2" ht="17.25">
      <c r="A2" s="63" t="s">
        <v>64</v>
      </c>
      <c r="B2" s="60"/>
    </row>
    <row r="3" spans="1:2" ht="18" thickBot="1">
      <c r="A3" s="60"/>
      <c r="B3" s="60"/>
    </row>
    <row r="4" spans="1:7" ht="18.75" customHeight="1">
      <c r="A4" s="78"/>
      <c r="B4" s="79"/>
      <c r="C4" s="64" t="s">
        <v>53</v>
      </c>
      <c r="D4" s="64" t="s">
        <v>52</v>
      </c>
      <c r="E4" s="64" t="s">
        <v>53</v>
      </c>
      <c r="F4" s="64" t="s">
        <v>61</v>
      </c>
      <c r="G4" s="64" t="s">
        <v>61</v>
      </c>
    </row>
    <row r="5" spans="1:7" ht="26.25" customHeight="1" thickBot="1">
      <c r="A5" s="80" t="s">
        <v>0</v>
      </c>
      <c r="B5" s="81" t="s">
        <v>46</v>
      </c>
      <c r="C5" s="65" t="s">
        <v>56</v>
      </c>
      <c r="D5" s="65" t="s">
        <v>54</v>
      </c>
      <c r="E5" s="65" t="s">
        <v>60</v>
      </c>
      <c r="F5" s="65" t="s">
        <v>62</v>
      </c>
      <c r="G5" s="65" t="s">
        <v>63</v>
      </c>
    </row>
    <row r="6" spans="1:7" ht="17.25" customHeight="1" thickBot="1">
      <c r="A6" s="17" t="s">
        <v>1</v>
      </c>
      <c r="B6" s="23" t="s">
        <v>14</v>
      </c>
      <c r="C6" s="38">
        <v>3366</v>
      </c>
      <c r="D6" s="38">
        <v>3005</v>
      </c>
      <c r="E6" s="38">
        <v>20951</v>
      </c>
      <c r="F6" s="55" t="s">
        <v>51</v>
      </c>
      <c r="G6" s="55" t="s">
        <v>51</v>
      </c>
    </row>
    <row r="7" spans="1:7" ht="17.25" customHeight="1" thickBot="1">
      <c r="A7" s="14" t="s">
        <v>2</v>
      </c>
      <c r="B7" s="1" t="s">
        <v>15</v>
      </c>
      <c r="C7" s="38">
        <f>C9+C10</f>
        <v>2453</v>
      </c>
      <c r="D7" s="38">
        <v>7400</v>
      </c>
      <c r="E7" s="38">
        <v>5630</v>
      </c>
      <c r="F7" s="44">
        <f>E7/D7</f>
        <v>0.7608108108108108</v>
      </c>
      <c r="G7" s="44">
        <f>E7/C7</f>
        <v>2.29514879739095</v>
      </c>
    </row>
    <row r="8" spans="1:7" ht="12" customHeight="1" hidden="1">
      <c r="A8" s="19"/>
      <c r="B8" s="2" t="s">
        <v>11</v>
      </c>
      <c r="C8" s="35"/>
      <c r="D8" s="35"/>
      <c r="E8" s="35"/>
      <c r="F8" s="45" t="e">
        <f>E8/D8</f>
        <v>#DIV/0!</v>
      </c>
      <c r="G8" s="45" t="e">
        <f>E8/C8</f>
        <v>#DIV/0!</v>
      </c>
    </row>
    <row r="9" spans="1:7" ht="15.75" customHeight="1" hidden="1">
      <c r="A9" s="19"/>
      <c r="B9" s="9" t="s">
        <v>37</v>
      </c>
      <c r="C9" s="36">
        <f>3681-2393</f>
        <v>1288</v>
      </c>
      <c r="D9" s="36"/>
      <c r="E9" s="36"/>
      <c r="F9" s="46" t="e">
        <f>E9/D9</f>
        <v>#DIV/0!</v>
      </c>
      <c r="G9" s="46">
        <f>E9/C9</f>
        <v>0</v>
      </c>
    </row>
    <row r="10" spans="1:7" ht="15.75" customHeight="1" hidden="1" thickBot="1">
      <c r="A10" s="19"/>
      <c r="B10" s="9" t="s">
        <v>38</v>
      </c>
      <c r="C10" s="36">
        <f>956+599-390</f>
        <v>1165</v>
      </c>
      <c r="D10" s="36"/>
      <c r="E10" s="36"/>
      <c r="F10" s="46" t="e">
        <f>E10/D10</f>
        <v>#DIV/0!</v>
      </c>
      <c r="G10" s="46">
        <f>E10/C10</f>
        <v>0</v>
      </c>
    </row>
    <row r="11" spans="1:7" ht="17.25" customHeight="1" thickBot="1">
      <c r="A11" s="18" t="s">
        <v>3</v>
      </c>
      <c r="B11" s="5" t="s">
        <v>35</v>
      </c>
      <c r="C11" s="39">
        <v>173058</v>
      </c>
      <c r="D11" s="39">
        <v>207306</v>
      </c>
      <c r="E11" s="39">
        <v>162676</v>
      </c>
      <c r="F11" s="47">
        <f>E11/D11</f>
        <v>0.7847143835682517</v>
      </c>
      <c r="G11" s="47">
        <f>E11/C11</f>
        <v>0.9400085520461349</v>
      </c>
    </row>
    <row r="12" spans="1:7" ht="27.75" customHeight="1">
      <c r="A12" s="14" t="s">
        <v>4</v>
      </c>
      <c r="B12" s="1" t="s">
        <v>36</v>
      </c>
      <c r="C12" s="38">
        <f>C14+C15</f>
        <v>64924</v>
      </c>
      <c r="D12" s="38">
        <f>D14+D15</f>
        <v>72167</v>
      </c>
      <c r="E12" s="38">
        <f>E14+E15</f>
        <v>17523</v>
      </c>
      <c r="F12" s="44">
        <f>E12/D12</f>
        <v>0.24281181149278755</v>
      </c>
      <c r="G12" s="44">
        <f>E12/C12</f>
        <v>0.26990019099254514</v>
      </c>
    </row>
    <row r="13" spans="1:7" ht="12" customHeight="1">
      <c r="A13" s="19"/>
      <c r="B13" s="2" t="s">
        <v>11</v>
      </c>
      <c r="C13" s="35"/>
      <c r="D13" s="35"/>
      <c r="E13" s="35"/>
      <c r="F13" s="45"/>
      <c r="G13" s="45"/>
    </row>
    <row r="14" spans="1:7" ht="15.75" customHeight="1">
      <c r="A14" s="19"/>
      <c r="B14" s="2" t="s">
        <v>32</v>
      </c>
      <c r="C14" s="35">
        <v>6208</v>
      </c>
      <c r="D14" s="35">
        <v>20167</v>
      </c>
      <c r="E14" s="35">
        <v>12284</v>
      </c>
      <c r="F14" s="45">
        <f>E14/D14</f>
        <v>0.6091138989438191</v>
      </c>
      <c r="G14" s="45">
        <f>E14/C14</f>
        <v>1.978737113402062</v>
      </c>
    </row>
    <row r="15" spans="1:7" ht="15.75" customHeight="1" thickBot="1">
      <c r="A15" s="19"/>
      <c r="B15" s="3" t="s">
        <v>16</v>
      </c>
      <c r="C15" s="37">
        <v>58716</v>
      </c>
      <c r="D15" s="37">
        <v>52000</v>
      </c>
      <c r="E15" s="37">
        <f>2478+2761</f>
        <v>5239</v>
      </c>
      <c r="F15" s="48">
        <f>E15/D15</f>
        <v>0.10075</v>
      </c>
      <c r="G15" s="48">
        <f>E15/C15</f>
        <v>0.08922610532052593</v>
      </c>
    </row>
    <row r="16" spans="1:7" ht="28.5" customHeight="1">
      <c r="A16" s="14" t="s">
        <v>5</v>
      </c>
      <c r="B16" s="1" t="s">
        <v>17</v>
      </c>
      <c r="C16" s="38">
        <f>C18+C19</f>
        <v>31485</v>
      </c>
      <c r="D16" s="38">
        <f>D18+D19</f>
        <v>28400</v>
      </c>
      <c r="E16" s="38">
        <f>E18+E19</f>
        <v>11698</v>
      </c>
      <c r="F16" s="44">
        <f>E16/D16</f>
        <v>0.4119014084507042</v>
      </c>
      <c r="G16" s="44">
        <f>E16/C16</f>
        <v>0.3715420041289503</v>
      </c>
    </row>
    <row r="17" spans="1:7" ht="12" customHeight="1">
      <c r="A17" s="20"/>
      <c r="B17" s="2" t="s">
        <v>11</v>
      </c>
      <c r="C17" s="35"/>
      <c r="D17" s="35"/>
      <c r="E17" s="35"/>
      <c r="F17" s="54"/>
      <c r="G17" s="54"/>
    </row>
    <row r="18" spans="1:7" ht="15.75" customHeight="1">
      <c r="A18" s="20"/>
      <c r="B18" s="2" t="s">
        <v>33</v>
      </c>
      <c r="C18" s="35">
        <f>29400+1328</f>
        <v>30728</v>
      </c>
      <c r="D18" s="35">
        <v>27000</v>
      </c>
      <c r="E18" s="35">
        <v>11339</v>
      </c>
      <c r="F18" s="45">
        <f>E18/D18</f>
        <v>0.419962962962963</v>
      </c>
      <c r="G18" s="45">
        <f>E18/C18</f>
        <v>0.3690119760479042</v>
      </c>
    </row>
    <row r="19" spans="1:7" ht="15.75" customHeight="1" thickBot="1">
      <c r="A19" s="21"/>
      <c r="B19" s="4" t="s">
        <v>18</v>
      </c>
      <c r="C19" s="34">
        <v>757</v>
      </c>
      <c r="D19" s="34">
        <v>1400</v>
      </c>
      <c r="E19" s="34">
        <v>359</v>
      </c>
      <c r="F19" s="49">
        <f>E19/D19</f>
        <v>0.25642857142857145</v>
      </c>
      <c r="G19" s="49">
        <f>E19/C19</f>
        <v>0.47424042272126815</v>
      </c>
    </row>
    <row r="20" spans="1:7" s="25" customFormat="1" ht="27.75" customHeight="1">
      <c r="A20" s="14" t="s">
        <v>6</v>
      </c>
      <c r="B20" s="1" t="s">
        <v>44</v>
      </c>
      <c r="C20" s="38">
        <f>C22+C23</f>
        <v>0</v>
      </c>
      <c r="D20" s="38">
        <f>D22+D23</f>
        <v>600</v>
      </c>
      <c r="E20" s="38">
        <f>E22+E23</f>
        <v>0</v>
      </c>
      <c r="F20" s="44">
        <f>E20/D20</f>
        <v>0</v>
      </c>
      <c r="G20" s="55" t="s">
        <v>49</v>
      </c>
    </row>
    <row r="21" spans="1:7" s="25" customFormat="1" ht="12" customHeight="1">
      <c r="A21" s="20"/>
      <c r="B21" s="2" t="s">
        <v>11</v>
      </c>
      <c r="C21" s="35"/>
      <c r="D21" s="35"/>
      <c r="E21" s="35"/>
      <c r="F21" s="54"/>
      <c r="G21" s="54"/>
    </row>
    <row r="22" spans="1:7" s="25" customFormat="1" ht="15" customHeight="1">
      <c r="A22" s="20"/>
      <c r="B22" s="2" t="s">
        <v>33</v>
      </c>
      <c r="C22" s="35">
        <v>0</v>
      </c>
      <c r="D22" s="35">
        <v>0</v>
      </c>
      <c r="E22" s="35">
        <v>0</v>
      </c>
      <c r="F22" s="54" t="s">
        <v>49</v>
      </c>
      <c r="G22" s="54" t="s">
        <v>49</v>
      </c>
    </row>
    <row r="23" spans="1:7" s="25" customFormat="1" ht="15.75" customHeight="1" thickBot="1">
      <c r="A23" s="21"/>
      <c r="B23" s="4" t="s">
        <v>18</v>
      </c>
      <c r="C23" s="34">
        <v>0</v>
      </c>
      <c r="D23" s="34">
        <v>600</v>
      </c>
      <c r="E23" s="34">
        <v>0</v>
      </c>
      <c r="F23" s="49">
        <f>E23/D23</f>
        <v>0</v>
      </c>
      <c r="G23" s="57" t="s">
        <v>49</v>
      </c>
    </row>
    <row r="24" spans="1:7" ht="17.25" customHeight="1" thickBot="1">
      <c r="A24" s="16" t="s">
        <v>7</v>
      </c>
      <c r="B24" s="24" t="s">
        <v>34</v>
      </c>
      <c r="C24" s="40">
        <v>2182</v>
      </c>
      <c r="D24" s="40">
        <v>3185</v>
      </c>
      <c r="E24" s="40">
        <v>1842</v>
      </c>
      <c r="F24" s="50">
        <f>E24/D24</f>
        <v>0.5783359497645212</v>
      </c>
      <c r="G24" s="50">
        <f>E24/C24</f>
        <v>0.844179651695692</v>
      </c>
    </row>
    <row r="25" spans="1:7" ht="17.25" customHeight="1" thickBot="1">
      <c r="A25" s="18" t="s">
        <v>8</v>
      </c>
      <c r="B25" s="5" t="s">
        <v>19</v>
      </c>
      <c r="C25" s="39">
        <v>572</v>
      </c>
      <c r="D25" s="39">
        <v>1000</v>
      </c>
      <c r="E25" s="39">
        <v>1070</v>
      </c>
      <c r="F25" s="47">
        <f>E25/D25</f>
        <v>1.07</v>
      </c>
      <c r="G25" s="47">
        <f>E25/C25</f>
        <v>1.8706293706293706</v>
      </c>
    </row>
    <row r="26" spans="1:7" ht="20.25" customHeight="1" thickBot="1">
      <c r="A26" s="66" t="s">
        <v>9</v>
      </c>
      <c r="B26" s="77" t="s">
        <v>50</v>
      </c>
      <c r="C26" s="71">
        <f>C6+C7+C11+C12+C16+C20+C24+C25</f>
        <v>278040</v>
      </c>
      <c r="D26" s="71">
        <f>D6+D7+D11+D12+D16+D20+D24+D25</f>
        <v>323063</v>
      </c>
      <c r="E26" s="71">
        <f>E6+E7+E11+E12+E16+E20+E24+E25</f>
        <v>221390</v>
      </c>
      <c r="F26" s="72">
        <f>E26/D26</f>
        <v>0.6852842943945918</v>
      </c>
      <c r="G26" s="72">
        <f>E26/C26</f>
        <v>0.7962523377931233</v>
      </c>
    </row>
    <row r="27" spans="1:7" ht="17.25" customHeight="1" outlineLevel="1" thickBot="1">
      <c r="A27" s="18"/>
      <c r="B27" s="5" t="s">
        <v>20</v>
      </c>
      <c r="C27" s="39">
        <f>C58-C6-C7-C11-C12-C16-C20-C24-C25</f>
        <v>337332</v>
      </c>
      <c r="D27" s="39">
        <f>D58-D6-D7-D11-D12-D16-D20-D24-D25</f>
        <v>165790</v>
      </c>
      <c r="E27" s="39">
        <f>E58-E6-E7-E11-E12-E16-E20-E24-E25</f>
        <v>281788</v>
      </c>
      <c r="F27" s="47">
        <f>E27/D27</f>
        <v>1.6996682550214126</v>
      </c>
      <c r="G27" s="47">
        <f>E27/C27</f>
        <v>0.835343222700485</v>
      </c>
    </row>
    <row r="28" spans="1:7" ht="17.25" customHeight="1" thickBot="1">
      <c r="A28" s="18" t="s">
        <v>10</v>
      </c>
      <c r="B28" s="5" t="s">
        <v>58</v>
      </c>
      <c r="C28" s="39">
        <v>62279</v>
      </c>
      <c r="D28" s="39">
        <v>44018</v>
      </c>
      <c r="E28" s="39">
        <v>59140</v>
      </c>
      <c r="F28" s="47">
        <f>E28/D28</f>
        <v>1.3435412785678587</v>
      </c>
      <c r="G28" s="47">
        <f>E28/C28</f>
        <v>0.9495977777420961</v>
      </c>
    </row>
    <row r="29" spans="1:7" ht="17.25" customHeight="1" thickBot="1">
      <c r="A29" s="18" t="s">
        <v>12</v>
      </c>
      <c r="B29" s="10" t="s">
        <v>30</v>
      </c>
      <c r="C29" s="39">
        <f>C27-C28</f>
        <v>275053</v>
      </c>
      <c r="D29" s="39">
        <f>D27-D28</f>
        <v>121772</v>
      </c>
      <c r="E29" s="39">
        <f>E27-E28</f>
        <v>222648</v>
      </c>
      <c r="F29" s="47">
        <f>E29/D29</f>
        <v>1.8284006175475478</v>
      </c>
      <c r="G29" s="47">
        <f>E29/C29</f>
        <v>0.809473083369387</v>
      </c>
    </row>
    <row r="30" spans="1:7" ht="22.5" customHeight="1" thickBot="1">
      <c r="A30" s="66" t="s">
        <v>13</v>
      </c>
      <c r="B30" s="70" t="s">
        <v>21</v>
      </c>
      <c r="C30" s="71">
        <f>C6+C7+C11+C12+C16+C20+C24+C25+C28</f>
        <v>340319</v>
      </c>
      <c r="D30" s="71">
        <f>D6+D7+D11+D12+D16+D20+D24+D25+D28</f>
        <v>367081</v>
      </c>
      <c r="E30" s="71">
        <f>E26+E28</f>
        <v>280530</v>
      </c>
      <c r="F30" s="72">
        <f>E30/D30</f>
        <v>0.7642182515575582</v>
      </c>
      <c r="G30" s="72">
        <f>E30/C30</f>
        <v>0.8243148340233721</v>
      </c>
    </row>
    <row r="31" spans="1:7" s="13" customFormat="1" ht="22.5" customHeight="1" thickBot="1">
      <c r="A31" s="73" t="s">
        <v>0</v>
      </c>
      <c r="B31" s="74" t="s">
        <v>47</v>
      </c>
      <c r="C31" s="75"/>
      <c r="D31" s="75"/>
      <c r="E31" s="75"/>
      <c r="F31" s="76"/>
      <c r="G31" s="76"/>
    </row>
    <row r="32" spans="1:7" ht="17.25" customHeight="1">
      <c r="A32" s="14" t="s">
        <v>1</v>
      </c>
      <c r="B32" s="7" t="s">
        <v>22</v>
      </c>
      <c r="C32" s="38">
        <f>C34+C36+C37+C38+C39</f>
        <v>477455</v>
      </c>
      <c r="D32" s="38">
        <f>D34+D36+D37+D38+D39</f>
        <v>369308</v>
      </c>
      <c r="E32" s="38">
        <f>E34+E36+E37+E38+E39</f>
        <v>448006</v>
      </c>
      <c r="F32" s="44">
        <f>E32/D32</f>
        <v>1.2130958441192716</v>
      </c>
      <c r="G32" s="44">
        <f>E32/C32</f>
        <v>0.9383208888795803</v>
      </c>
    </row>
    <row r="33" spans="1:7" ht="12" customHeight="1">
      <c r="A33" s="15"/>
      <c r="B33" s="31" t="s">
        <v>11</v>
      </c>
      <c r="C33" s="35"/>
      <c r="D33" s="35"/>
      <c r="E33" s="35"/>
      <c r="F33" s="45"/>
      <c r="G33" s="45"/>
    </row>
    <row r="34" spans="1:7" ht="15.75" customHeight="1">
      <c r="A34" s="15"/>
      <c r="B34" s="31" t="s">
        <v>39</v>
      </c>
      <c r="C34" s="35">
        <f>C35+4601+16813</f>
        <v>155682</v>
      </c>
      <c r="D34" s="35">
        <v>206796</v>
      </c>
      <c r="E34" s="35">
        <f>148151+1807+31633</f>
        <v>181591</v>
      </c>
      <c r="F34" s="45">
        <f>E34/D34</f>
        <v>0.8781165979999613</v>
      </c>
      <c r="G34" s="45">
        <f>E34/C34</f>
        <v>1.1664225793604912</v>
      </c>
    </row>
    <row r="35" spans="1:7" ht="15.75" customHeight="1">
      <c r="A35" s="15"/>
      <c r="B35" s="27" t="s">
        <v>40</v>
      </c>
      <c r="C35" s="36">
        <f>134042+226</f>
        <v>134268</v>
      </c>
      <c r="D35" s="36">
        <v>171910</v>
      </c>
      <c r="E35" s="36">
        <v>148151</v>
      </c>
      <c r="F35" s="46">
        <f>E35/D35</f>
        <v>0.8617939619568379</v>
      </c>
      <c r="G35" s="46">
        <f>E35/C35</f>
        <v>1.1033976822474454</v>
      </c>
    </row>
    <row r="36" spans="1:7" ht="15.75" customHeight="1">
      <c r="A36" s="15"/>
      <c r="B36" s="32" t="s">
        <v>48</v>
      </c>
      <c r="C36" s="37">
        <f>130+261930</f>
        <v>262060</v>
      </c>
      <c r="D36" s="37">
        <v>106849</v>
      </c>
      <c r="E36" s="37">
        <f>171+155965</f>
        <v>156136</v>
      </c>
      <c r="F36" s="48">
        <f>E36/D36</f>
        <v>1.46127712940692</v>
      </c>
      <c r="G36" s="48">
        <f>E36/C36</f>
        <v>0.5958024879798519</v>
      </c>
    </row>
    <row r="37" spans="1:7" ht="15.75" customHeight="1">
      <c r="A37" s="15"/>
      <c r="B37" s="32" t="s">
        <v>55</v>
      </c>
      <c r="C37" s="37">
        <v>28378</v>
      </c>
      <c r="D37" s="37">
        <v>16100</v>
      </c>
      <c r="E37" s="37">
        <f>91486-42781</f>
        <v>48705</v>
      </c>
      <c r="F37" s="59" t="s">
        <v>51</v>
      </c>
      <c r="G37" s="48">
        <f>E37/C37</f>
        <v>1.7162943124955952</v>
      </c>
    </row>
    <row r="38" spans="1:7" ht="15.75" customHeight="1">
      <c r="A38" s="15"/>
      <c r="B38" s="32" t="s">
        <v>41</v>
      </c>
      <c r="C38" s="37">
        <v>28282</v>
      </c>
      <c r="D38" s="37">
        <v>33753</v>
      </c>
      <c r="E38" s="37">
        <v>42781</v>
      </c>
      <c r="F38" s="48">
        <f>E38/D38</f>
        <v>1.2674725209610997</v>
      </c>
      <c r="G38" s="48">
        <f>E38/C38</f>
        <v>1.5126582278481013</v>
      </c>
    </row>
    <row r="39" spans="1:7" ht="15.75" customHeight="1" thickBot="1">
      <c r="A39" s="16"/>
      <c r="B39" s="26" t="s">
        <v>42</v>
      </c>
      <c r="C39" s="33">
        <f>229+2824</f>
        <v>3053</v>
      </c>
      <c r="D39" s="33">
        <v>5810</v>
      </c>
      <c r="E39" s="33">
        <f>13442+5351</f>
        <v>18793</v>
      </c>
      <c r="F39" s="59" t="s">
        <v>51</v>
      </c>
      <c r="G39" s="59" t="s">
        <v>51</v>
      </c>
    </row>
    <row r="40" spans="1:7" ht="17.25" customHeight="1" thickBot="1">
      <c r="A40" s="14" t="s">
        <v>2</v>
      </c>
      <c r="B40" s="1" t="s">
        <v>23</v>
      </c>
      <c r="C40" s="38">
        <f>C42+C43</f>
        <v>47544</v>
      </c>
      <c r="D40" s="38">
        <v>26030</v>
      </c>
      <c r="E40" s="38">
        <v>30411</v>
      </c>
      <c r="F40" s="44">
        <f>E40/D40</f>
        <v>1.1683058009988474</v>
      </c>
      <c r="G40" s="44">
        <f>E40/C40</f>
        <v>0.6396390711761737</v>
      </c>
    </row>
    <row r="41" spans="1:7" ht="12" customHeight="1" hidden="1">
      <c r="A41" s="19"/>
      <c r="B41" s="2" t="s">
        <v>11</v>
      </c>
      <c r="C41" s="35"/>
      <c r="D41" s="35"/>
      <c r="E41" s="35"/>
      <c r="F41" s="45" t="e">
        <f>E41/D41</f>
        <v>#DIV/0!</v>
      </c>
      <c r="G41" s="45" t="e">
        <f>E41/C41</f>
        <v>#DIV/0!</v>
      </c>
    </row>
    <row r="42" spans="1:7" ht="15.75" customHeight="1" hidden="1">
      <c r="A42" s="19"/>
      <c r="B42" s="9" t="s">
        <v>43</v>
      </c>
      <c r="C42" s="36">
        <f>58428-17621</f>
        <v>40807</v>
      </c>
      <c r="D42" s="36"/>
      <c r="E42" s="36"/>
      <c r="F42" s="46" t="e">
        <f>E42/D42</f>
        <v>#DIV/0!</v>
      </c>
      <c r="G42" s="46">
        <f>E42/C42</f>
        <v>0</v>
      </c>
    </row>
    <row r="43" spans="1:7" ht="15.75" customHeight="1" hidden="1" thickBot="1">
      <c r="A43" s="19"/>
      <c r="B43" s="9" t="s">
        <v>42</v>
      </c>
      <c r="C43" s="36">
        <f>1302+5281+154</f>
        <v>6737</v>
      </c>
      <c r="D43" s="36"/>
      <c r="E43" s="36"/>
      <c r="F43" s="46" t="e">
        <f>E43/D43</f>
        <v>#DIV/0!</v>
      </c>
      <c r="G43" s="46">
        <f>E43/C43</f>
        <v>0</v>
      </c>
    </row>
    <row r="44" spans="1:7" ht="27.75" customHeight="1">
      <c r="A44" s="14" t="s">
        <v>3</v>
      </c>
      <c r="B44" s="7" t="s">
        <v>59</v>
      </c>
      <c r="C44" s="38">
        <f>C46+C47</f>
        <v>76188</v>
      </c>
      <c r="D44" s="38">
        <f>D46+D47</f>
        <v>75765</v>
      </c>
      <c r="E44" s="38">
        <f>E46+E47</f>
        <v>2792</v>
      </c>
      <c r="F44" s="44">
        <f>E44/D44</f>
        <v>0.03685078862271497</v>
      </c>
      <c r="G44" s="44">
        <f>E44/C44</f>
        <v>0.03664619100120754</v>
      </c>
    </row>
    <row r="45" spans="1:7" ht="12" customHeight="1">
      <c r="A45" s="11"/>
      <c r="B45" s="6" t="s">
        <v>11</v>
      </c>
      <c r="C45" s="35"/>
      <c r="D45" s="35"/>
      <c r="E45" s="35"/>
      <c r="F45" s="45"/>
      <c r="G45" s="45"/>
    </row>
    <row r="46" spans="1:7" ht="15.75" customHeight="1">
      <c r="A46" s="11"/>
      <c r="B46" s="27" t="s">
        <v>31</v>
      </c>
      <c r="C46" s="36">
        <v>0</v>
      </c>
      <c r="D46" s="36">
        <v>10676</v>
      </c>
      <c r="E46" s="36">
        <v>0</v>
      </c>
      <c r="F46" s="46">
        <f>E46/D46</f>
        <v>0</v>
      </c>
      <c r="G46" s="56" t="s">
        <v>49</v>
      </c>
    </row>
    <row r="47" spans="1:7" ht="15.75" customHeight="1" thickBot="1">
      <c r="A47" s="11"/>
      <c r="B47" s="28" t="s">
        <v>24</v>
      </c>
      <c r="C47" s="34">
        <v>76188</v>
      </c>
      <c r="D47" s="34">
        <v>65089</v>
      </c>
      <c r="E47" s="34">
        <v>2792</v>
      </c>
      <c r="F47" s="49">
        <f>E47/D47</f>
        <v>0.042895112845488484</v>
      </c>
      <c r="G47" s="49">
        <f>E47/C47</f>
        <v>0.03664619100120754</v>
      </c>
    </row>
    <row r="48" spans="1:7" ht="27.75" customHeight="1">
      <c r="A48" s="14" t="s">
        <v>4</v>
      </c>
      <c r="B48" s="7" t="s">
        <v>25</v>
      </c>
      <c r="C48" s="38">
        <f>C50+C51</f>
        <v>12581</v>
      </c>
      <c r="D48" s="38">
        <f>D50+D51</f>
        <v>16000</v>
      </c>
      <c r="E48" s="38">
        <f>E50+E51</f>
        <v>21228</v>
      </c>
      <c r="F48" s="44">
        <f>E48/D48</f>
        <v>1.32675</v>
      </c>
      <c r="G48" s="44">
        <f>E48/C48</f>
        <v>1.6873062554645895</v>
      </c>
    </row>
    <row r="49" spans="1:7" ht="12" customHeight="1">
      <c r="A49" s="11"/>
      <c r="B49" s="6" t="s">
        <v>11</v>
      </c>
      <c r="C49" s="35"/>
      <c r="D49" s="35"/>
      <c r="E49" s="35"/>
      <c r="F49" s="45"/>
      <c r="G49" s="45"/>
    </row>
    <row r="50" spans="1:7" ht="15" customHeight="1">
      <c r="A50" s="11"/>
      <c r="B50" s="29" t="s">
        <v>31</v>
      </c>
      <c r="C50" s="41">
        <f>3463+8269</f>
        <v>11732</v>
      </c>
      <c r="D50" s="41">
        <v>15500</v>
      </c>
      <c r="E50" s="41">
        <v>20836</v>
      </c>
      <c r="F50" s="51">
        <f>E50/D50</f>
        <v>1.344258064516129</v>
      </c>
      <c r="G50" s="51">
        <f>E50/C50</f>
        <v>1.77599727241732</v>
      </c>
    </row>
    <row r="51" spans="1:7" ht="15.75" customHeight="1" thickBot="1">
      <c r="A51" s="11"/>
      <c r="B51" s="30" t="s">
        <v>26</v>
      </c>
      <c r="C51" s="42">
        <v>849</v>
      </c>
      <c r="D51" s="42">
        <v>500</v>
      </c>
      <c r="E51" s="42">
        <v>392</v>
      </c>
      <c r="F51" s="52">
        <f>E51/D51</f>
        <v>0.784</v>
      </c>
      <c r="G51" s="52">
        <f>E51/C51</f>
        <v>0.4617196702002356</v>
      </c>
    </row>
    <row r="52" spans="1:7" ht="27.75" customHeight="1">
      <c r="A52" s="14" t="s">
        <v>5</v>
      </c>
      <c r="B52" s="7" t="s">
        <v>45</v>
      </c>
      <c r="C52" s="38">
        <f>C54+C55</f>
        <v>0</v>
      </c>
      <c r="D52" s="38">
        <f>D54+D55</f>
        <v>0</v>
      </c>
      <c r="E52" s="38">
        <f>E54+E55</f>
        <v>0</v>
      </c>
      <c r="F52" s="55" t="s">
        <v>49</v>
      </c>
      <c r="G52" s="55" t="s">
        <v>49</v>
      </c>
    </row>
    <row r="53" spans="1:7" ht="12" customHeight="1">
      <c r="A53" s="11"/>
      <c r="B53" s="6" t="s">
        <v>11</v>
      </c>
      <c r="C53" s="35"/>
      <c r="D53" s="35"/>
      <c r="E53" s="35"/>
      <c r="F53" s="54"/>
      <c r="G53" s="54"/>
    </row>
    <row r="54" spans="1:7" ht="15" customHeight="1">
      <c r="A54" s="11"/>
      <c r="B54" s="29" t="s">
        <v>31</v>
      </c>
      <c r="C54" s="41">
        <v>0</v>
      </c>
      <c r="D54" s="41">
        <v>0</v>
      </c>
      <c r="E54" s="41">
        <v>0</v>
      </c>
      <c r="F54" s="58" t="s">
        <v>49</v>
      </c>
      <c r="G54" s="58" t="s">
        <v>49</v>
      </c>
    </row>
    <row r="55" spans="1:7" ht="15.75" customHeight="1" thickBot="1">
      <c r="A55" s="11"/>
      <c r="B55" s="30" t="s">
        <v>26</v>
      </c>
      <c r="C55" s="34">
        <v>0</v>
      </c>
      <c r="D55" s="34">
        <v>0</v>
      </c>
      <c r="E55" s="34">
        <v>0</v>
      </c>
      <c r="F55" s="57" t="s">
        <v>49</v>
      </c>
      <c r="G55" s="57" t="s">
        <v>49</v>
      </c>
    </row>
    <row r="56" spans="1:7" ht="17.25" customHeight="1" thickBot="1">
      <c r="A56" s="18" t="s">
        <v>6</v>
      </c>
      <c r="B56" s="22" t="s">
        <v>27</v>
      </c>
      <c r="C56" s="43">
        <v>1350</v>
      </c>
      <c r="D56" s="43">
        <v>1500</v>
      </c>
      <c r="E56" s="43">
        <v>465</v>
      </c>
      <c r="F56" s="53">
        <f>E56/D56</f>
        <v>0.31</v>
      </c>
      <c r="G56" s="53">
        <f>E56/C56</f>
        <v>0.34444444444444444</v>
      </c>
    </row>
    <row r="57" spans="1:7" ht="17.25" customHeight="1" thickBot="1">
      <c r="A57" s="18" t="s">
        <v>7</v>
      </c>
      <c r="B57" s="22" t="s">
        <v>28</v>
      </c>
      <c r="C57" s="43">
        <v>254</v>
      </c>
      <c r="D57" s="43">
        <v>250</v>
      </c>
      <c r="E57" s="43">
        <v>276</v>
      </c>
      <c r="F57" s="53">
        <f>E57/D57</f>
        <v>1.104</v>
      </c>
      <c r="G57" s="53">
        <f>E57/C57</f>
        <v>1.0866141732283465</v>
      </c>
    </row>
    <row r="58" spans="1:7" ht="22.5" customHeight="1" thickBot="1">
      <c r="A58" s="66" t="s">
        <v>8</v>
      </c>
      <c r="B58" s="67" t="s">
        <v>29</v>
      </c>
      <c r="C58" s="68">
        <f>C32+C40+C44+C48+C52+C56+C57</f>
        <v>615372</v>
      </c>
      <c r="D58" s="68">
        <f>D32+D40+D44+D48+D52+D56+D57</f>
        <v>488853</v>
      </c>
      <c r="E58" s="68">
        <f>E32+E40+E44+E48+E52+E56+E57</f>
        <v>503178</v>
      </c>
      <c r="F58" s="69">
        <f>E58/D58</f>
        <v>1.0293032874913317</v>
      </c>
      <c r="G58" s="69">
        <f>E58/C58</f>
        <v>0.8176810124607554</v>
      </c>
    </row>
  </sheetData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2002-05-27T13:15:32Z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