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firstSheet="1" activeTab="3"/>
  </bookViews>
  <sheets>
    <sheet name="Konsol. výdavky" sheetId="1" r:id="rId1"/>
    <sheet name="Konsol. príjmy" sheetId="2" r:id="rId2"/>
    <sheet name="Príjmy a výdavky VS" sheetId="3" r:id="rId3"/>
    <sheet name="Stav a vývoj ŠD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<sst xmlns="http://schemas.openxmlformats.org/spreadsheetml/2006/main" count="180" uniqueCount="108">
  <si>
    <t xml:space="preserve">                                               </t>
  </si>
  <si>
    <t>Príloha č.1</t>
  </si>
  <si>
    <t>Strana 2</t>
  </si>
  <si>
    <t>mil. Sk</t>
  </si>
  <si>
    <t>Štátny</t>
  </si>
  <si>
    <t>Štátne</t>
  </si>
  <si>
    <t>Fond</t>
  </si>
  <si>
    <t>Slovenský</t>
  </si>
  <si>
    <t>Národný</t>
  </si>
  <si>
    <t>Sociálna</t>
  </si>
  <si>
    <t>Zdravotné</t>
  </si>
  <si>
    <t>Obce</t>
  </si>
  <si>
    <t>Konsol.</t>
  </si>
  <si>
    <t>Verejná</t>
  </si>
  <si>
    <t>Položky  *)</t>
  </si>
  <si>
    <t>rozpočet</t>
  </si>
  <si>
    <t>fondy</t>
  </si>
  <si>
    <t>národného</t>
  </si>
  <si>
    <t>pozemkový</t>
  </si>
  <si>
    <t>úrad</t>
  </si>
  <si>
    <t>poisťovňa</t>
  </si>
  <si>
    <t>poisťovne</t>
  </si>
  <si>
    <t>toky</t>
  </si>
  <si>
    <t>správa</t>
  </si>
  <si>
    <t>majetku</t>
  </si>
  <si>
    <t>fond</t>
  </si>
  <si>
    <t>práce</t>
  </si>
  <si>
    <t>2)</t>
  </si>
  <si>
    <t>konsol.</t>
  </si>
  <si>
    <t>Výdavky spolu</t>
  </si>
  <si>
    <t xml:space="preserve">     z toho: bez reštrukturalizácie bánk</t>
  </si>
  <si>
    <t>A. Bežné výdavky</t>
  </si>
  <si>
    <t xml:space="preserve">     1. mzdy, poistné a tovary a služby</t>
  </si>
  <si>
    <t xml:space="preserve">     2. úroky</t>
  </si>
  <si>
    <t xml:space="preserve">     3. bežné transfery</t>
  </si>
  <si>
    <t xml:space="preserve">         - obciam</t>
  </si>
  <si>
    <t xml:space="preserve">         - neziskovým organizáciám a jednotlivcom 1)</t>
  </si>
  <si>
    <t xml:space="preserve">         - finančným a nefinančným organizáciám</t>
  </si>
  <si>
    <t xml:space="preserve">         - do zahraničia</t>
  </si>
  <si>
    <t>B. Kapitálové výdavky</t>
  </si>
  <si>
    <t xml:space="preserve">    1. obstaranie kapitálových aktív</t>
  </si>
  <si>
    <t xml:space="preserve">    2. kapitálové transfery</t>
  </si>
  <si>
    <t xml:space="preserve">        - obciam</t>
  </si>
  <si>
    <t xml:space="preserve">        - neziskovým organizáciám a jednotlivcom  1)</t>
  </si>
  <si>
    <t xml:space="preserve">        - ostatné kapitálové transfery</t>
  </si>
  <si>
    <t>C. Poskytnuté pôžičky a nákup akcií</t>
  </si>
  <si>
    <t>Prebytok / Schodok</t>
  </si>
  <si>
    <t>*) v súlade s rozpočtovou klasifikáciou platnou pre tvorbu štátneho rozpočtu</t>
  </si>
  <si>
    <t>1) vrátane organizácií na rovnakej vládnej úrovni</t>
  </si>
  <si>
    <t>2) vrátane osobitného účtu prerozdelenia poistného</t>
  </si>
  <si>
    <t>Príloha č.2</t>
  </si>
  <si>
    <t xml:space="preserve">                         Vývoj konsolidovaných príjmov a výdavkov verejnej správy v 1.polroku 2001 oproti 1.polroku 2000</t>
  </si>
  <si>
    <t xml:space="preserve"> Príjmy</t>
  </si>
  <si>
    <t xml:space="preserve"> Výdavky</t>
  </si>
  <si>
    <t xml:space="preserve"> Položky   *)</t>
  </si>
  <si>
    <t xml:space="preserve">             1. polrok</t>
  </si>
  <si>
    <t>Zmena</t>
  </si>
  <si>
    <t xml:space="preserve"> Položky  *)</t>
  </si>
  <si>
    <t xml:space="preserve">               1. polrok</t>
  </si>
  <si>
    <t>Príjmy spolu</t>
  </si>
  <si>
    <t>A. Daňové príjmy a poistné</t>
  </si>
  <si>
    <t xml:space="preserve">     1.FO zo závislej činnosti</t>
  </si>
  <si>
    <t xml:space="preserve">     2. FO z podnikania</t>
  </si>
  <si>
    <t xml:space="preserve">     1. mzdy, tovary a služby</t>
  </si>
  <si>
    <t xml:space="preserve">     3. právnických osôb</t>
  </si>
  <si>
    <t xml:space="preserve">     4. vyberané zrážkou</t>
  </si>
  <si>
    <t xml:space="preserve">     5. daň z majetku</t>
  </si>
  <si>
    <t xml:space="preserve">             k</t>
  </si>
  <si>
    <t xml:space="preserve">     6. DPH</t>
  </si>
  <si>
    <t xml:space="preserve">         - neziskovým organizáciám a jednotlivcom</t>
  </si>
  <si>
    <t xml:space="preserve">     7. spotrebné dane</t>
  </si>
  <si>
    <t xml:space="preserve">     8. dane z používania tovarov</t>
  </si>
  <si>
    <t xml:space="preserve">     9. dane z medzinárodného obchodu</t>
  </si>
  <si>
    <t xml:space="preserve">    10. ostatné dane</t>
  </si>
  <si>
    <t xml:space="preserve">    11. poistné sociálneho zabezpečenia    1)</t>
  </si>
  <si>
    <t>B. Nedaňové príjmy</t>
  </si>
  <si>
    <t xml:space="preserve">     1. príjmy z podnikania a vlastníctva majetku</t>
  </si>
  <si>
    <t xml:space="preserve">        - neziskovým organizáciám a jednotlivcom</t>
  </si>
  <si>
    <t xml:space="preserve">     2. kapitálové príjmy</t>
  </si>
  <si>
    <t xml:space="preserve">     3. ostatné nedaňové príjmy</t>
  </si>
  <si>
    <t>C. Granty a transfery</t>
  </si>
  <si>
    <t xml:space="preserve">    z toho: bez reštrukturalizácie bánk</t>
  </si>
  <si>
    <t xml:space="preserve">D. Splátky pôžičiek a predaj akcií       </t>
  </si>
  <si>
    <t xml:space="preserve"> *)  v súlade s rozpočtovou klasifikáciou platnou pre tvorbu štátneho rozpočtu</t>
  </si>
  <si>
    <t xml:space="preserve"> k) konsolidované</t>
  </si>
  <si>
    <t xml:space="preserve"> 1)  vrátane osobitného účtu prerozdelenia poistného v zdravotných poisťovniach</t>
  </si>
  <si>
    <t xml:space="preserve">                                                                               Príjmy a výdavky verejnej správy a jej zložiek k 30.6.2001</t>
  </si>
  <si>
    <t>Položky *)</t>
  </si>
  <si>
    <t xml:space="preserve">    11. poistné sociálneho zabezpečenia</t>
  </si>
  <si>
    <t>D. Splátky pôžičiek a predaj akcií        1)</t>
  </si>
  <si>
    <t>1) v štátnom rozpočte zahrnuté aj splátky zahraničných pôžičiek</t>
  </si>
  <si>
    <t>Príloha č.3</t>
  </si>
  <si>
    <t xml:space="preserve">                          Stav a vývoj štátneho dlhu v 1.polroku 2001</t>
  </si>
  <si>
    <t>mil Sk</t>
  </si>
  <si>
    <t>1. Záväzky štátu v komerčných bankách</t>
  </si>
  <si>
    <t>2. Vládne záväzky voči zahraničiu - pôžičky</t>
  </si>
  <si>
    <t>3. Vládna pôžička od RF na dostav. jadr. Elektr. Mochovce</t>
  </si>
  <si>
    <t>4. Zahraničné záväzky prevzaté od ČSOB</t>
  </si>
  <si>
    <t>5. Zahraničné záväzky prevzaté od ČSOB v správe NBS</t>
  </si>
  <si>
    <t>6. Vládne záväzky voči zahraničiu – úvery</t>
  </si>
  <si>
    <t>7. Vládne záväzky voči zahraničiu - úvery - NBS</t>
  </si>
  <si>
    <t>8. Matra Communication – úver</t>
  </si>
  <si>
    <t>9. Štátne dlhopisy v zahraničí</t>
  </si>
  <si>
    <t>10. Zmenky k úhrade účasti IBRD</t>
  </si>
  <si>
    <t xml:space="preserve">     Zahraničný dlh spolu (pol. 1 až 10)</t>
  </si>
  <si>
    <t>11. Záväzky z emisií štátnych cenných papierov -</t>
  </si>
  <si>
    <t xml:space="preserve">     vnútorný dlh </t>
  </si>
  <si>
    <t xml:space="preserve">     Štátny dlh 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</si>
</sst>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 horizontal="left"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8" xfId="0" applyBorder="1" applyAlignment="1">
      <alignment horizontal="left"/>
    </xf>
    <xf numFmtId="3" fontId="0" fillId="0" borderId="19" xfId="0" applyNumberFormat="1" applyFont="1" applyBorder="1" applyAlignment="1">
      <alignment/>
    </xf>
    <xf numFmtId="0" fontId="0" fillId="0" borderId="20" xfId="0" applyBorder="1" applyAlignment="1">
      <alignment horizontal="left"/>
    </xf>
    <xf numFmtId="3" fontId="0" fillId="0" borderId="9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/>
    </xf>
    <xf numFmtId="3" fontId="0" fillId="0" borderId="25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0" fillId="0" borderId="10" xfId="0" applyBorder="1" applyAlignment="1">
      <alignment/>
    </xf>
    <xf numFmtId="14" fontId="1" fillId="0" borderId="27" xfId="0" applyNumberFormat="1" applyFont="1" applyBorder="1" applyAlignment="1">
      <alignment horizontal="center"/>
    </xf>
    <xf numFmtId="14" fontId="1" fillId="0" borderId="28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29" xfId="0" applyFont="1" applyBorder="1" applyAlignment="1">
      <alignment/>
    </xf>
    <xf numFmtId="3" fontId="0" fillId="0" borderId="30" xfId="0" applyNumberFormat="1" applyBorder="1" applyAlignment="1">
      <alignment/>
    </xf>
    <xf numFmtId="0" fontId="1" fillId="0" borderId="29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nister\Tabul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jmy"/>
      <sheetName val="výdavky"/>
      <sheetName val="Vývoj konsol. pr. a výd."/>
      <sheetName val="Stav a vývoj št. dlhu"/>
    </sheetNames>
    <sheetDataSet>
      <sheetData sheetId="1">
        <row r="13">
          <cell r="K13">
            <v>184697</v>
          </cell>
        </row>
        <row r="16">
          <cell r="K16">
            <v>40721</v>
          </cell>
        </row>
        <row r="17">
          <cell r="K17">
            <v>18889</v>
          </cell>
        </row>
        <row r="18">
          <cell r="K18">
            <v>98593</v>
          </cell>
        </row>
        <row r="19">
          <cell r="K19">
            <v>0</v>
          </cell>
        </row>
        <row r="21">
          <cell r="K21">
            <v>9304</v>
          </cell>
        </row>
        <row r="22">
          <cell r="K22">
            <v>422</v>
          </cell>
        </row>
        <row r="25">
          <cell r="K25">
            <v>7909</v>
          </cell>
        </row>
        <row r="26">
          <cell r="K26">
            <v>9301</v>
          </cell>
        </row>
        <row r="27">
          <cell r="K27">
            <v>0</v>
          </cell>
        </row>
        <row r="32">
          <cell r="K32">
            <v>9284</v>
          </cell>
        </row>
        <row r="35">
          <cell r="K35">
            <v>-1527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C1">
      <selection activeCell="A13" sqref="A13"/>
    </sheetView>
  </sheetViews>
  <sheetFormatPr defaultColWidth="9.00390625" defaultRowHeight="12.75"/>
  <cols>
    <col min="1" max="1" width="40.75390625" style="0" customWidth="1"/>
  </cols>
  <sheetData>
    <row r="2" spans="1:6" ht="12.75">
      <c r="A2" s="1" t="s">
        <v>0</v>
      </c>
      <c r="B2" s="1"/>
      <c r="C2" s="1"/>
      <c r="D2" s="1"/>
      <c r="E2" s="1"/>
      <c r="F2" s="2"/>
    </row>
    <row r="3" spans="1:11" ht="12.75">
      <c r="A3" s="1"/>
      <c r="B3" s="1"/>
      <c r="C3" s="1"/>
      <c r="D3" s="1"/>
      <c r="E3" s="1"/>
      <c r="F3" s="2"/>
      <c r="K3" s="2" t="s">
        <v>1</v>
      </c>
    </row>
    <row r="4" spans="1:11" ht="12.75">
      <c r="A4" s="1"/>
      <c r="B4" s="1"/>
      <c r="C4" s="1"/>
      <c r="D4" s="1"/>
      <c r="E4" s="1"/>
      <c r="F4" s="2"/>
      <c r="K4" s="2" t="s">
        <v>2</v>
      </c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2.7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2.75">
      <c r="B8" s="2"/>
      <c r="C8" s="2"/>
      <c r="D8" s="2"/>
      <c r="E8" s="2"/>
      <c r="F8" s="2"/>
      <c r="G8" s="2"/>
      <c r="H8" s="2"/>
      <c r="I8" s="2"/>
      <c r="J8" s="2"/>
      <c r="K8" s="3" t="s">
        <v>3</v>
      </c>
    </row>
    <row r="9" spans="1:11" ht="12.75">
      <c r="A9" s="4"/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4" t="s">
        <v>13</v>
      </c>
    </row>
    <row r="10" spans="1:11" ht="12.75">
      <c r="A10" s="6" t="s">
        <v>14</v>
      </c>
      <c r="B10" s="7" t="s">
        <v>15</v>
      </c>
      <c r="C10" s="7" t="s">
        <v>16</v>
      </c>
      <c r="D10" s="7" t="s">
        <v>17</v>
      </c>
      <c r="E10" s="7" t="s">
        <v>18</v>
      </c>
      <c r="F10" s="7" t="s">
        <v>19</v>
      </c>
      <c r="G10" s="7" t="s">
        <v>20</v>
      </c>
      <c r="H10" s="7" t="s">
        <v>21</v>
      </c>
      <c r="I10" s="7"/>
      <c r="J10" s="7" t="s">
        <v>22</v>
      </c>
      <c r="K10" s="6" t="s">
        <v>23</v>
      </c>
    </row>
    <row r="11" spans="1:11" ht="12.75">
      <c r="A11" s="8"/>
      <c r="B11" s="9"/>
      <c r="C11" s="9"/>
      <c r="D11" s="9" t="s">
        <v>24</v>
      </c>
      <c r="E11" s="9" t="s">
        <v>25</v>
      </c>
      <c r="F11" s="9" t="s">
        <v>26</v>
      </c>
      <c r="G11" s="9"/>
      <c r="H11" s="10" t="s">
        <v>27</v>
      </c>
      <c r="I11" s="9"/>
      <c r="J11" s="9"/>
      <c r="K11" s="11" t="s">
        <v>28</v>
      </c>
    </row>
    <row r="12" spans="1:11" ht="12.75">
      <c r="A12" s="12" t="s">
        <v>29</v>
      </c>
      <c r="B12" s="13">
        <v>117308</v>
      </c>
      <c r="C12" s="14">
        <v>12335</v>
      </c>
      <c r="D12" s="14">
        <v>16308</v>
      </c>
      <c r="E12" s="14">
        <v>108</v>
      </c>
      <c r="F12" s="14">
        <v>4024</v>
      </c>
      <c r="G12" s="14">
        <v>40978</v>
      </c>
      <c r="H12" s="15">
        <v>23018</v>
      </c>
      <c r="I12" s="13">
        <v>11776</v>
      </c>
      <c r="J12" s="14">
        <v>-34073</v>
      </c>
      <c r="K12" s="13">
        <f>+B12+C12+D12+E12+F12+G12+H12+I12+J12</f>
        <v>191782</v>
      </c>
    </row>
    <row r="13" spans="1:11" ht="12.75">
      <c r="A13" s="16" t="s">
        <v>30</v>
      </c>
      <c r="B13" s="17">
        <v>110223</v>
      </c>
      <c r="C13" s="18">
        <v>12335</v>
      </c>
      <c r="D13" s="18">
        <v>16308</v>
      </c>
      <c r="E13" s="18">
        <v>108</v>
      </c>
      <c r="F13" s="18">
        <v>4024</v>
      </c>
      <c r="G13" s="18">
        <v>40978</v>
      </c>
      <c r="H13" s="19">
        <v>23018</v>
      </c>
      <c r="I13" s="17">
        <v>11776</v>
      </c>
      <c r="J13" s="18">
        <v>-34073</v>
      </c>
      <c r="K13" s="17">
        <f aca="true" t="shared" si="0" ref="K13:K35">+B13+C13+D13+E13+F13+G13+H13+I13+J13</f>
        <v>184697</v>
      </c>
    </row>
    <row r="14" spans="1:11" ht="12.75">
      <c r="A14" s="16"/>
      <c r="B14" s="17"/>
      <c r="C14" s="18"/>
      <c r="D14" s="18"/>
      <c r="E14" s="18"/>
      <c r="F14" s="18"/>
      <c r="G14" s="18"/>
      <c r="H14" s="19"/>
      <c r="I14" s="17"/>
      <c r="J14" s="18"/>
      <c r="K14" s="17"/>
    </row>
    <row r="15" spans="1:11" ht="12.75">
      <c r="A15" s="16" t="s">
        <v>31</v>
      </c>
      <c r="B15" s="17">
        <v>102193</v>
      </c>
      <c r="C15" s="18">
        <v>6015</v>
      </c>
      <c r="D15" s="18">
        <v>1547</v>
      </c>
      <c r="E15" s="18">
        <v>84</v>
      </c>
      <c r="F15" s="18">
        <v>3984</v>
      </c>
      <c r="G15" s="18">
        <v>40925</v>
      </c>
      <c r="H15" s="19">
        <v>22912</v>
      </c>
      <c r="I15" s="17">
        <v>8834</v>
      </c>
      <c r="J15" s="18">
        <v>-28291</v>
      </c>
      <c r="K15" s="17">
        <f t="shared" si="0"/>
        <v>158203</v>
      </c>
    </row>
    <row r="16" spans="1:11" ht="12.75">
      <c r="A16" s="16" t="s">
        <v>32</v>
      </c>
      <c r="B16" s="17">
        <v>35487</v>
      </c>
      <c r="C16" s="18">
        <v>2575</v>
      </c>
      <c r="D16" s="18">
        <v>661</v>
      </c>
      <c r="E16" s="18">
        <v>76</v>
      </c>
      <c r="F16" s="18">
        <v>687</v>
      </c>
      <c r="G16" s="18">
        <v>949</v>
      </c>
      <c r="H16" s="19">
        <v>683</v>
      </c>
      <c r="I16" s="17">
        <v>6566</v>
      </c>
      <c r="J16" s="18">
        <v>-6963</v>
      </c>
      <c r="K16" s="17">
        <f t="shared" si="0"/>
        <v>40721</v>
      </c>
    </row>
    <row r="17" spans="1:11" ht="12.75">
      <c r="A17" s="16" t="s">
        <v>33</v>
      </c>
      <c r="B17" s="17">
        <v>17258</v>
      </c>
      <c r="C17" s="18">
        <v>963</v>
      </c>
      <c r="D17" s="18">
        <v>363</v>
      </c>
      <c r="E17" s="18">
        <v>0</v>
      </c>
      <c r="F17" s="18">
        <v>0</v>
      </c>
      <c r="G17" s="18">
        <v>0</v>
      </c>
      <c r="H17" s="19">
        <v>0</v>
      </c>
      <c r="I17" s="17">
        <v>305</v>
      </c>
      <c r="J17" s="18">
        <v>0</v>
      </c>
      <c r="K17" s="17">
        <f t="shared" si="0"/>
        <v>18889</v>
      </c>
    </row>
    <row r="18" spans="1:11" ht="12.75">
      <c r="A18" s="16" t="s">
        <v>34</v>
      </c>
      <c r="B18" s="17">
        <v>49448</v>
      </c>
      <c r="C18" s="18">
        <v>2477</v>
      </c>
      <c r="D18" s="18">
        <v>523</v>
      </c>
      <c r="E18" s="18">
        <v>8</v>
      </c>
      <c r="F18" s="18">
        <v>3297</v>
      </c>
      <c r="G18" s="18">
        <v>39976</v>
      </c>
      <c r="H18" s="19">
        <v>22229</v>
      </c>
      <c r="I18" s="17">
        <v>1963</v>
      </c>
      <c r="J18" s="18">
        <v>-21328</v>
      </c>
      <c r="K18" s="17">
        <f t="shared" si="0"/>
        <v>98593</v>
      </c>
    </row>
    <row r="19" spans="1:11" ht="12.75">
      <c r="A19" s="16" t="s">
        <v>35</v>
      </c>
      <c r="B19" s="17">
        <v>1479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9">
        <v>0</v>
      </c>
      <c r="I19" s="17">
        <v>0</v>
      </c>
      <c r="J19" s="18">
        <v>-1479</v>
      </c>
      <c r="K19" s="17">
        <f t="shared" si="0"/>
        <v>0</v>
      </c>
    </row>
    <row r="20" spans="1:11" ht="12.75">
      <c r="A20" s="16" t="s">
        <v>36</v>
      </c>
      <c r="B20" s="17">
        <v>39717</v>
      </c>
      <c r="C20" s="18">
        <v>1719</v>
      </c>
      <c r="D20" s="18">
        <v>523</v>
      </c>
      <c r="E20" s="18">
        <v>8</v>
      </c>
      <c r="F20" s="18">
        <v>3297</v>
      </c>
      <c r="G20" s="18">
        <v>39976</v>
      </c>
      <c r="H20" s="19">
        <v>22229</v>
      </c>
      <c r="I20" s="17">
        <v>1247</v>
      </c>
      <c r="J20" s="18">
        <v>-19849</v>
      </c>
      <c r="K20" s="17">
        <f t="shared" si="0"/>
        <v>88867</v>
      </c>
    </row>
    <row r="21" spans="1:11" ht="12.75">
      <c r="A21" s="16" t="s">
        <v>37</v>
      </c>
      <c r="B21" s="17">
        <v>7832</v>
      </c>
      <c r="C21" s="18">
        <v>758</v>
      </c>
      <c r="D21" s="18">
        <v>0</v>
      </c>
      <c r="E21" s="18">
        <v>0</v>
      </c>
      <c r="F21" s="18">
        <v>0</v>
      </c>
      <c r="G21" s="18">
        <v>0</v>
      </c>
      <c r="H21" s="19">
        <v>0</v>
      </c>
      <c r="I21" s="17">
        <v>714</v>
      </c>
      <c r="J21" s="18">
        <v>0</v>
      </c>
      <c r="K21" s="17">
        <f t="shared" si="0"/>
        <v>9304</v>
      </c>
    </row>
    <row r="22" spans="1:11" ht="12.75">
      <c r="A22" s="16" t="s">
        <v>38</v>
      </c>
      <c r="B22" s="17">
        <v>420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9">
        <v>0</v>
      </c>
      <c r="I22" s="17">
        <v>2</v>
      </c>
      <c r="J22" s="18">
        <v>0</v>
      </c>
      <c r="K22" s="17">
        <f t="shared" si="0"/>
        <v>422</v>
      </c>
    </row>
    <row r="23" spans="1:11" ht="12.75">
      <c r="A23" s="16"/>
      <c r="B23" s="17"/>
      <c r="C23" s="18"/>
      <c r="D23" s="18"/>
      <c r="E23" s="18"/>
      <c r="F23" s="18"/>
      <c r="G23" s="18"/>
      <c r="H23" s="19"/>
      <c r="I23" s="17"/>
      <c r="J23" s="18"/>
      <c r="K23" s="17"/>
    </row>
    <row r="24" spans="1:11" ht="12.75">
      <c r="A24" s="16" t="s">
        <v>39</v>
      </c>
      <c r="B24" s="17">
        <v>7720</v>
      </c>
      <c r="C24" s="18">
        <v>4314</v>
      </c>
      <c r="D24" s="18">
        <v>7375</v>
      </c>
      <c r="E24" s="18">
        <v>24</v>
      </c>
      <c r="F24" s="18">
        <v>40</v>
      </c>
      <c r="G24" s="18">
        <v>53</v>
      </c>
      <c r="H24" s="19">
        <v>106</v>
      </c>
      <c r="I24" s="17">
        <v>2868</v>
      </c>
      <c r="J24" s="18">
        <v>-5290</v>
      </c>
      <c r="K24" s="17">
        <f t="shared" si="0"/>
        <v>17210</v>
      </c>
    </row>
    <row r="25" spans="1:11" ht="12.75">
      <c r="A25" s="16" t="s">
        <v>40</v>
      </c>
      <c r="B25" s="17">
        <v>5240</v>
      </c>
      <c r="C25" s="18">
        <v>12</v>
      </c>
      <c r="D25" s="18">
        <v>0</v>
      </c>
      <c r="E25" s="18">
        <v>24</v>
      </c>
      <c r="F25" s="18">
        <v>40</v>
      </c>
      <c r="G25" s="18">
        <v>53</v>
      </c>
      <c r="H25" s="19">
        <v>106</v>
      </c>
      <c r="I25" s="17">
        <v>2434</v>
      </c>
      <c r="J25" s="18">
        <v>0</v>
      </c>
      <c r="K25" s="17">
        <f>+B25+C25+D25+E25+F25+G25+H25+I25+J25</f>
        <v>7909</v>
      </c>
    </row>
    <row r="26" spans="1:11" ht="12.75">
      <c r="A26" s="16" t="s">
        <v>41</v>
      </c>
      <c r="B26" s="17">
        <v>2480</v>
      </c>
      <c r="C26" s="18">
        <v>4302</v>
      </c>
      <c r="D26" s="18">
        <v>7375</v>
      </c>
      <c r="E26" s="18">
        <v>0</v>
      </c>
      <c r="F26" s="18">
        <v>0</v>
      </c>
      <c r="G26" s="18">
        <v>0</v>
      </c>
      <c r="H26" s="18">
        <v>0</v>
      </c>
      <c r="I26" s="17">
        <v>434</v>
      </c>
      <c r="J26" s="18">
        <v>-5290</v>
      </c>
      <c r="K26" s="17">
        <f t="shared" si="0"/>
        <v>9301</v>
      </c>
    </row>
    <row r="27" spans="1:11" ht="12.75">
      <c r="A27" s="16" t="s">
        <v>42</v>
      </c>
      <c r="B27" s="17">
        <v>410</v>
      </c>
      <c r="C27" s="18">
        <v>369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7">
        <v>0</v>
      </c>
      <c r="J27" s="18">
        <v>-779</v>
      </c>
      <c r="K27" s="17">
        <f t="shared" si="0"/>
        <v>0</v>
      </c>
    </row>
    <row r="28" spans="1:11" ht="12.75">
      <c r="A28" s="16" t="s">
        <v>43</v>
      </c>
      <c r="B28" s="17">
        <v>1175</v>
      </c>
      <c r="C28" s="18">
        <v>3927</v>
      </c>
      <c r="D28" s="18">
        <v>3854</v>
      </c>
      <c r="E28" s="18">
        <v>0</v>
      </c>
      <c r="F28" s="18">
        <v>0</v>
      </c>
      <c r="G28" s="18">
        <v>0</v>
      </c>
      <c r="H28" s="18">
        <v>0</v>
      </c>
      <c r="I28" s="17">
        <v>116</v>
      </c>
      <c r="J28" s="18">
        <v>-4511</v>
      </c>
      <c r="K28" s="17">
        <f t="shared" si="0"/>
        <v>4561</v>
      </c>
    </row>
    <row r="29" spans="1:11" ht="12.75">
      <c r="A29" s="16" t="s">
        <v>44</v>
      </c>
      <c r="B29" s="17">
        <v>895</v>
      </c>
      <c r="C29" s="18">
        <v>6</v>
      </c>
      <c r="D29" s="18">
        <v>3521</v>
      </c>
      <c r="E29" s="18">
        <v>0</v>
      </c>
      <c r="F29" s="18">
        <v>0</v>
      </c>
      <c r="G29" s="18">
        <v>0</v>
      </c>
      <c r="H29" s="18">
        <v>0</v>
      </c>
      <c r="I29" s="17">
        <v>318</v>
      </c>
      <c r="J29" s="18">
        <v>0</v>
      </c>
      <c r="K29" s="17">
        <f t="shared" si="0"/>
        <v>4740</v>
      </c>
    </row>
    <row r="30" spans="1:11" ht="12.75">
      <c r="A30" s="16"/>
      <c r="B30" s="17"/>
      <c r="C30" s="18"/>
      <c r="D30" s="18"/>
      <c r="E30" s="18"/>
      <c r="F30" s="18"/>
      <c r="G30" s="18"/>
      <c r="H30" s="18"/>
      <c r="I30" s="17"/>
      <c r="J30" s="18"/>
      <c r="K30" s="17"/>
    </row>
    <row r="31" spans="1:11" ht="12.75">
      <c r="A31" s="16" t="s">
        <v>45</v>
      </c>
      <c r="B31" s="17">
        <v>7395</v>
      </c>
      <c r="C31" s="18">
        <v>2006</v>
      </c>
      <c r="D31" s="18">
        <v>7386</v>
      </c>
      <c r="E31" s="18">
        <v>0</v>
      </c>
      <c r="F31" s="18">
        <v>0</v>
      </c>
      <c r="G31" s="18">
        <v>0</v>
      </c>
      <c r="H31" s="18">
        <v>0</v>
      </c>
      <c r="I31" s="17">
        <v>74</v>
      </c>
      <c r="J31" s="18">
        <v>-492</v>
      </c>
      <c r="K31" s="17">
        <f t="shared" si="0"/>
        <v>16369</v>
      </c>
    </row>
    <row r="32" spans="1:11" ht="12.75">
      <c r="A32" s="16" t="s">
        <v>30</v>
      </c>
      <c r="B32" s="17">
        <v>310</v>
      </c>
      <c r="C32" s="18">
        <v>2006</v>
      </c>
      <c r="D32" s="18">
        <v>7386</v>
      </c>
      <c r="E32" s="18">
        <v>0</v>
      </c>
      <c r="F32" s="18">
        <v>0</v>
      </c>
      <c r="G32" s="18">
        <v>0</v>
      </c>
      <c r="H32" s="18">
        <v>0</v>
      </c>
      <c r="I32" s="17">
        <v>74</v>
      </c>
      <c r="J32" s="18">
        <v>-492</v>
      </c>
      <c r="K32" s="17">
        <f t="shared" si="0"/>
        <v>9284</v>
      </c>
    </row>
    <row r="33" spans="1:11" ht="12.75">
      <c r="A33" s="16"/>
      <c r="B33" s="17"/>
      <c r="C33" s="18"/>
      <c r="D33" s="18"/>
      <c r="E33" s="18"/>
      <c r="F33" s="18"/>
      <c r="G33" s="18"/>
      <c r="H33" s="19"/>
      <c r="I33" s="17"/>
      <c r="J33" s="18"/>
      <c r="K33" s="17"/>
    </row>
    <row r="34" spans="1:11" ht="12.75">
      <c r="A34" s="12" t="s">
        <v>46</v>
      </c>
      <c r="B34" s="13">
        <v>-13214</v>
      </c>
      <c r="C34" s="14">
        <v>331</v>
      </c>
      <c r="D34" s="14">
        <v>378</v>
      </c>
      <c r="E34" s="14">
        <v>-17</v>
      </c>
      <c r="F34" s="14">
        <v>1353</v>
      </c>
      <c r="G34" s="14">
        <v>837</v>
      </c>
      <c r="H34" s="15">
        <v>45</v>
      </c>
      <c r="I34" s="13">
        <v>1183</v>
      </c>
      <c r="J34" s="15">
        <v>492</v>
      </c>
      <c r="K34" s="13">
        <f t="shared" si="0"/>
        <v>-8612</v>
      </c>
    </row>
    <row r="35" spans="1:11" ht="12.75">
      <c r="A35" s="20" t="s">
        <v>30</v>
      </c>
      <c r="B35" s="21">
        <v>-6129</v>
      </c>
      <c r="C35" s="22">
        <v>331</v>
      </c>
      <c r="D35" s="22">
        <v>378</v>
      </c>
      <c r="E35" s="22">
        <v>-17</v>
      </c>
      <c r="F35" s="22">
        <v>1353</v>
      </c>
      <c r="G35" s="22">
        <v>837</v>
      </c>
      <c r="H35" s="23">
        <v>45</v>
      </c>
      <c r="I35" s="21">
        <v>1183</v>
      </c>
      <c r="J35" s="22">
        <v>492</v>
      </c>
      <c r="K35" s="21">
        <f t="shared" si="0"/>
        <v>-1527</v>
      </c>
    </row>
    <row r="37" ht="12.75">
      <c r="A37" t="s">
        <v>47</v>
      </c>
    </row>
    <row r="38" ht="12.75">
      <c r="A38" t="s">
        <v>48</v>
      </c>
    </row>
    <row r="39" ht="12.75">
      <c r="A39" t="s">
        <v>49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1">
      <selection activeCell="F15" sqref="F15"/>
    </sheetView>
  </sheetViews>
  <sheetFormatPr defaultColWidth="9.00390625" defaultRowHeight="12.75"/>
  <cols>
    <col min="1" max="1" width="40.75390625" style="0" customWidth="1"/>
    <col min="6" max="6" width="40.75390625" style="0" customWidth="1"/>
  </cols>
  <sheetData>
    <row r="2" ht="12.75">
      <c r="I2" t="s">
        <v>50</v>
      </c>
    </row>
    <row r="5" ht="15.75">
      <c r="A5" s="24" t="s">
        <v>51</v>
      </c>
    </row>
    <row r="6" ht="15.75">
      <c r="A6" s="24"/>
    </row>
    <row r="7" ht="15.75">
      <c r="A7" s="24"/>
    </row>
    <row r="9" spans="1:9" ht="16.5" thickBot="1">
      <c r="A9" s="24" t="s">
        <v>52</v>
      </c>
      <c r="D9" s="3" t="s">
        <v>3</v>
      </c>
      <c r="F9" s="24" t="s">
        <v>53</v>
      </c>
      <c r="I9" s="25" t="s">
        <v>3</v>
      </c>
    </row>
    <row r="10" spans="1:9" ht="12.75">
      <c r="A10" s="26" t="s">
        <v>54</v>
      </c>
      <c r="B10" s="27" t="s">
        <v>55</v>
      </c>
      <c r="C10" s="28"/>
      <c r="D10" s="29" t="s">
        <v>56</v>
      </c>
      <c r="F10" s="26" t="s">
        <v>57</v>
      </c>
      <c r="G10" s="27" t="s">
        <v>58</v>
      </c>
      <c r="H10" s="28"/>
      <c r="I10" s="29" t="s">
        <v>56</v>
      </c>
    </row>
    <row r="11" spans="1:9" ht="12.75">
      <c r="A11" s="30"/>
      <c r="B11" s="9">
        <v>2000</v>
      </c>
      <c r="C11" s="31">
        <v>2001</v>
      </c>
      <c r="D11" s="32"/>
      <c r="F11" s="30"/>
      <c r="G11" s="9">
        <v>2000</v>
      </c>
      <c r="H11" s="33">
        <v>2001</v>
      </c>
      <c r="I11" s="34"/>
    </row>
    <row r="12" spans="1:9" ht="12.75">
      <c r="A12" s="35" t="s">
        <v>59</v>
      </c>
      <c r="B12" s="36">
        <v>165932</v>
      </c>
      <c r="C12" s="37">
        <v>183170</v>
      </c>
      <c r="D12" s="38">
        <f>SUM(C12-B12)</f>
        <v>17238</v>
      </c>
      <c r="F12" s="35" t="s">
        <v>29</v>
      </c>
      <c r="G12" s="36">
        <v>167500</v>
      </c>
      <c r="H12" s="13">
        <f>'[1]výdavky'!K13</f>
        <v>184697</v>
      </c>
      <c r="I12" s="38">
        <f>SUM(H12-G12)</f>
        <v>17197</v>
      </c>
    </row>
    <row r="13" spans="1:9" ht="12.75">
      <c r="A13" s="35"/>
      <c r="B13" s="39"/>
      <c r="C13" s="40"/>
      <c r="D13" s="41"/>
      <c r="F13" s="42" t="s">
        <v>30</v>
      </c>
      <c r="G13" s="39">
        <v>167500</v>
      </c>
      <c r="H13" s="17">
        <f>'[1]výdavky'!K14</f>
        <v>0</v>
      </c>
      <c r="I13" s="43">
        <f>SUM(H13-G13)</f>
        <v>-167500</v>
      </c>
    </row>
    <row r="14" spans="1:9" ht="12.75">
      <c r="A14" s="42" t="s">
        <v>60</v>
      </c>
      <c r="B14" s="39">
        <v>142322</v>
      </c>
      <c r="C14" s="40">
        <v>139858</v>
      </c>
      <c r="D14" s="43">
        <f aca="true" t="shared" si="0" ref="D14:D25">SUM(C14-B14)</f>
        <v>-2464</v>
      </c>
      <c r="F14" s="42"/>
      <c r="G14" s="39"/>
      <c r="H14" s="17"/>
      <c r="I14" s="41"/>
    </row>
    <row r="15" spans="1:9" ht="12.75">
      <c r="A15" s="42" t="s">
        <v>61</v>
      </c>
      <c r="B15" s="39">
        <v>12382</v>
      </c>
      <c r="C15" s="40">
        <v>13123</v>
      </c>
      <c r="D15" s="43">
        <f t="shared" si="0"/>
        <v>741</v>
      </c>
      <c r="F15" s="42" t="s">
        <v>31</v>
      </c>
      <c r="G15" s="39">
        <v>152327</v>
      </c>
      <c r="H15" s="17">
        <f>'[1]výdavky'!K16</f>
        <v>40721</v>
      </c>
      <c r="I15" s="43">
        <f>SUM(H15-G15)</f>
        <v>-111606</v>
      </c>
    </row>
    <row r="16" spans="1:9" ht="12.75">
      <c r="A16" s="42" t="s">
        <v>62</v>
      </c>
      <c r="B16" s="39">
        <v>3077</v>
      </c>
      <c r="C16" s="40">
        <v>3096</v>
      </c>
      <c r="D16" s="43">
        <f t="shared" si="0"/>
        <v>19</v>
      </c>
      <c r="F16" s="42" t="s">
        <v>63</v>
      </c>
      <c r="G16" s="39">
        <v>36191</v>
      </c>
      <c r="H16" s="17">
        <f>'[1]výdavky'!K17</f>
        <v>18889</v>
      </c>
      <c r="I16" s="43">
        <f>SUM(H16-G16)</f>
        <v>-17302</v>
      </c>
    </row>
    <row r="17" spans="1:9" ht="12.75">
      <c r="A17" s="42" t="s">
        <v>64</v>
      </c>
      <c r="B17" s="39">
        <v>17482</v>
      </c>
      <c r="C17" s="40">
        <v>12874</v>
      </c>
      <c r="D17" s="43">
        <f t="shared" si="0"/>
        <v>-4608</v>
      </c>
      <c r="F17" s="42" t="s">
        <v>33</v>
      </c>
      <c r="G17" s="39">
        <v>17462</v>
      </c>
      <c r="H17" s="17">
        <f>'[1]výdavky'!K18</f>
        <v>98593</v>
      </c>
      <c r="I17" s="43">
        <f>SUM(H17-G17)</f>
        <v>81131</v>
      </c>
    </row>
    <row r="18" spans="1:9" ht="12.75">
      <c r="A18" s="42" t="s">
        <v>65</v>
      </c>
      <c r="B18" s="39">
        <v>5371</v>
      </c>
      <c r="C18" s="40">
        <v>5141</v>
      </c>
      <c r="D18" s="43">
        <f t="shared" si="0"/>
        <v>-230</v>
      </c>
      <c r="F18" s="42" t="s">
        <v>34</v>
      </c>
      <c r="G18" s="39">
        <v>98675</v>
      </c>
      <c r="H18" s="17">
        <f>'[1]výdavky'!K19</f>
        <v>0</v>
      </c>
      <c r="I18" s="43">
        <f>SUM(H18-G18)</f>
        <v>-98675</v>
      </c>
    </row>
    <row r="19" spans="1:9" ht="12.75">
      <c r="A19" s="42" t="s">
        <v>66</v>
      </c>
      <c r="B19" s="39">
        <v>2572</v>
      </c>
      <c r="C19" s="40">
        <v>2523</v>
      </c>
      <c r="D19" s="43">
        <f t="shared" si="0"/>
        <v>-49</v>
      </c>
      <c r="F19" s="42" t="s">
        <v>35</v>
      </c>
      <c r="G19" s="39" t="s">
        <v>67</v>
      </c>
      <c r="H19" s="17" t="s">
        <v>67</v>
      </c>
      <c r="I19" s="41" t="s">
        <v>67</v>
      </c>
    </row>
    <row r="20" spans="1:9" ht="12.75">
      <c r="A20" s="42" t="s">
        <v>68</v>
      </c>
      <c r="B20" s="39">
        <v>30988</v>
      </c>
      <c r="C20" s="40">
        <v>35296</v>
      </c>
      <c r="D20" s="43">
        <f t="shared" si="0"/>
        <v>4308</v>
      </c>
      <c r="F20" s="42" t="s">
        <v>69</v>
      </c>
      <c r="G20" s="39">
        <v>85093</v>
      </c>
      <c r="H20" s="17">
        <f>'[1]výdavky'!K21</f>
        <v>9304</v>
      </c>
      <c r="I20" s="43">
        <f>SUM(H20-G20)</f>
        <v>-75789</v>
      </c>
    </row>
    <row r="21" spans="1:9" ht="12.75">
      <c r="A21" s="42" t="s">
        <v>70</v>
      </c>
      <c r="B21" s="39">
        <v>13356</v>
      </c>
      <c r="C21" s="40">
        <v>13380</v>
      </c>
      <c r="D21" s="43">
        <f t="shared" si="0"/>
        <v>24</v>
      </c>
      <c r="F21" s="42" t="s">
        <v>37</v>
      </c>
      <c r="G21" s="39">
        <v>13327</v>
      </c>
      <c r="H21" s="17">
        <f>'[1]výdavky'!K22</f>
        <v>422</v>
      </c>
      <c r="I21" s="43">
        <f>SUM(H21-G21)</f>
        <v>-12905</v>
      </c>
    </row>
    <row r="22" spans="1:9" ht="12.75">
      <c r="A22" s="42" t="s">
        <v>71</v>
      </c>
      <c r="B22" s="39">
        <v>1468</v>
      </c>
      <c r="C22" s="40">
        <v>1519</v>
      </c>
      <c r="D22" s="43">
        <f t="shared" si="0"/>
        <v>51</v>
      </c>
      <c r="F22" s="42" t="s">
        <v>38</v>
      </c>
      <c r="G22" s="39">
        <v>255</v>
      </c>
      <c r="H22" s="17">
        <f>'[1]výdavky'!K23</f>
        <v>0</v>
      </c>
      <c r="I22" s="43">
        <f>SUM(H22-G22)</f>
        <v>-255</v>
      </c>
    </row>
    <row r="23" spans="1:9" ht="12.75">
      <c r="A23" s="42" t="s">
        <v>72</v>
      </c>
      <c r="B23" s="39">
        <v>7072</v>
      </c>
      <c r="C23" s="40">
        <v>1929</v>
      </c>
      <c r="D23" s="43">
        <f t="shared" si="0"/>
        <v>-5143</v>
      </c>
      <c r="F23" s="42"/>
      <c r="G23" s="39"/>
      <c r="H23" s="17"/>
      <c r="I23" s="41"/>
    </row>
    <row r="24" spans="1:9" ht="12.75">
      <c r="A24" s="42" t="s">
        <v>73</v>
      </c>
      <c r="B24" s="39">
        <v>422</v>
      </c>
      <c r="C24" s="40">
        <v>431</v>
      </c>
      <c r="D24" s="43">
        <f t="shared" si="0"/>
        <v>9</v>
      </c>
      <c r="F24" s="42" t="s">
        <v>39</v>
      </c>
      <c r="G24" s="39">
        <v>9955</v>
      </c>
      <c r="H24" s="17">
        <f>'[1]výdavky'!K25</f>
        <v>7909</v>
      </c>
      <c r="I24" s="43">
        <f>SUM(H24-G24)</f>
        <v>-2046</v>
      </c>
    </row>
    <row r="25" spans="1:9" ht="12.75">
      <c r="A25" s="42" t="s">
        <v>74</v>
      </c>
      <c r="B25" s="39">
        <v>48132</v>
      </c>
      <c r="C25" s="40">
        <v>50546</v>
      </c>
      <c r="D25" s="43">
        <f t="shared" si="0"/>
        <v>2414</v>
      </c>
      <c r="F25" s="42" t="s">
        <v>40</v>
      </c>
      <c r="G25" s="39">
        <v>7379</v>
      </c>
      <c r="H25" s="17">
        <f>'[1]výdavky'!K26</f>
        <v>9301</v>
      </c>
      <c r="I25" s="43">
        <f>SUM(H25-G25)</f>
        <v>1922</v>
      </c>
    </row>
    <row r="26" spans="1:9" ht="12.75">
      <c r="A26" s="42"/>
      <c r="B26" s="39"/>
      <c r="C26" s="40"/>
      <c r="D26" s="43"/>
      <c r="F26" s="42" t="s">
        <v>41</v>
      </c>
      <c r="G26" s="39">
        <v>2576</v>
      </c>
      <c r="H26" s="17">
        <f>'[1]výdavky'!K27</f>
        <v>0</v>
      </c>
      <c r="I26" s="43">
        <f>SUM(H26-G26)</f>
        <v>-2576</v>
      </c>
    </row>
    <row r="27" spans="1:9" ht="12.75">
      <c r="A27" s="42" t="s">
        <v>75</v>
      </c>
      <c r="B27" s="39">
        <v>16479</v>
      </c>
      <c r="C27" s="40">
        <v>25067</v>
      </c>
      <c r="D27" s="43">
        <f>SUM(C27-B27)</f>
        <v>8588</v>
      </c>
      <c r="F27" s="42" t="s">
        <v>42</v>
      </c>
      <c r="G27" s="39" t="s">
        <v>67</v>
      </c>
      <c r="H27" s="17" t="s">
        <v>67</v>
      </c>
      <c r="I27" s="41" t="s">
        <v>67</v>
      </c>
    </row>
    <row r="28" spans="1:9" ht="12.75">
      <c r="A28" s="42" t="s">
        <v>76</v>
      </c>
      <c r="B28" s="39">
        <v>3832</v>
      </c>
      <c r="C28" s="40">
        <v>11244</v>
      </c>
      <c r="D28" s="43">
        <f>SUM(C28-B28)</f>
        <v>7412</v>
      </c>
      <c r="F28" s="42" t="s">
        <v>77</v>
      </c>
      <c r="G28" s="39">
        <v>1521</v>
      </c>
      <c r="H28" s="17">
        <v>4561</v>
      </c>
      <c r="I28" s="43">
        <f>SUM(H28-G28)</f>
        <v>3040</v>
      </c>
    </row>
    <row r="29" spans="1:9" ht="12.75">
      <c r="A29" s="42" t="s">
        <v>78</v>
      </c>
      <c r="B29" s="39">
        <v>1012</v>
      </c>
      <c r="C29" s="40">
        <v>1049</v>
      </c>
      <c r="D29" s="43">
        <f>SUM(C29-B29)</f>
        <v>37</v>
      </c>
      <c r="F29" s="42" t="s">
        <v>44</v>
      </c>
      <c r="G29" s="39">
        <v>1055</v>
      </c>
      <c r="H29" s="17">
        <v>4740</v>
      </c>
      <c r="I29" s="43">
        <f>SUM(H29-G29)</f>
        <v>3685</v>
      </c>
    </row>
    <row r="30" spans="1:9" ht="12.75">
      <c r="A30" s="42" t="s">
        <v>79</v>
      </c>
      <c r="B30" s="39">
        <v>11635</v>
      </c>
      <c r="C30" s="40">
        <v>12774</v>
      </c>
      <c r="D30" s="43">
        <f>SUM(C30-B30)</f>
        <v>1139</v>
      </c>
      <c r="F30" s="42"/>
      <c r="G30" s="39"/>
      <c r="H30" s="17"/>
      <c r="I30" s="41"/>
    </row>
    <row r="31" spans="1:9" ht="12.75">
      <c r="A31" s="42"/>
      <c r="B31" s="39"/>
      <c r="C31" s="40"/>
      <c r="D31" s="43"/>
      <c r="F31" s="42" t="s">
        <v>45</v>
      </c>
      <c r="G31" s="39">
        <v>5218</v>
      </c>
      <c r="H31" s="17">
        <f>'[1]výdavky'!K32</f>
        <v>9284</v>
      </c>
      <c r="I31" s="43">
        <f>SUM(H31-G31)</f>
        <v>4066</v>
      </c>
    </row>
    <row r="32" spans="1:9" ht="12.75">
      <c r="A32" s="42" t="s">
        <v>80</v>
      </c>
      <c r="B32" s="39">
        <v>4855</v>
      </c>
      <c r="C32" s="40">
        <v>597</v>
      </c>
      <c r="D32" s="43">
        <f>SUM(C32-B32)</f>
        <v>-4258</v>
      </c>
      <c r="F32" s="42" t="s">
        <v>81</v>
      </c>
      <c r="G32" s="39">
        <v>5218</v>
      </c>
      <c r="H32" s="17">
        <f>'[1]výdavky'!K33</f>
        <v>0</v>
      </c>
      <c r="I32" s="43">
        <f>SUM(H32-G32)</f>
        <v>-5218</v>
      </c>
    </row>
    <row r="33" spans="1:9" ht="12.75">
      <c r="A33" s="42"/>
      <c r="B33" s="39"/>
      <c r="C33" s="40"/>
      <c r="D33" s="43"/>
      <c r="F33" s="44"/>
      <c r="G33" s="45"/>
      <c r="H33" s="21"/>
      <c r="I33" s="46"/>
    </row>
    <row r="34" spans="1:9" ht="12.75">
      <c r="A34" s="42" t="s">
        <v>82</v>
      </c>
      <c r="B34" s="39">
        <v>2276</v>
      </c>
      <c r="C34" s="40">
        <v>17653</v>
      </c>
      <c r="D34" s="43">
        <f>SUM(C34-B34)</f>
        <v>15377</v>
      </c>
      <c r="F34" s="35" t="s">
        <v>46</v>
      </c>
      <c r="G34" s="36">
        <v>-1568</v>
      </c>
      <c r="H34" s="13">
        <f>'[1]výdavky'!K35</f>
        <v>-1527</v>
      </c>
      <c r="I34" s="38">
        <f>SUM(H34-G34)</f>
        <v>41</v>
      </c>
    </row>
    <row r="35" spans="1:9" ht="13.5" thickBot="1">
      <c r="A35" s="47"/>
      <c r="B35" s="48"/>
      <c r="C35" s="48"/>
      <c r="D35" s="49"/>
      <c r="F35" s="50" t="s">
        <v>81</v>
      </c>
      <c r="G35" s="51">
        <v>-1568</v>
      </c>
      <c r="H35" s="52">
        <f>'[1]výdavky'!K36</f>
        <v>0</v>
      </c>
      <c r="I35" s="53">
        <f>SUM(H35-G35)</f>
        <v>1568</v>
      </c>
    </row>
    <row r="37" spans="1:6" ht="12.75">
      <c r="A37" t="s">
        <v>83</v>
      </c>
      <c r="F37" t="s">
        <v>84</v>
      </c>
    </row>
    <row r="38" ht="12.75">
      <c r="A38" t="s">
        <v>85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9"/>
  <sheetViews>
    <sheetView workbookViewId="0" topLeftCell="B1">
      <selection activeCell="A16" sqref="A16"/>
    </sheetView>
  </sheetViews>
  <sheetFormatPr defaultColWidth="9.00390625" defaultRowHeight="12.75"/>
  <cols>
    <col min="1" max="1" width="40.75390625" style="0" customWidth="1"/>
  </cols>
  <sheetData>
    <row r="3" ht="12.75">
      <c r="K3" t="s">
        <v>1</v>
      </c>
    </row>
    <row r="5" spans="1:6" ht="12.75">
      <c r="A5" s="54" t="s">
        <v>86</v>
      </c>
      <c r="B5" s="1"/>
      <c r="C5" s="1"/>
      <c r="D5" s="1"/>
      <c r="E5" s="1"/>
      <c r="F5" s="2"/>
    </row>
    <row r="7" spans="2:11" ht="12.7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2.75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ht="12.75">
      <c r="B9" s="2"/>
      <c r="C9" s="2"/>
      <c r="D9" s="2"/>
      <c r="E9" s="2"/>
      <c r="F9" s="2"/>
      <c r="G9" s="2"/>
      <c r="H9" s="2"/>
      <c r="I9" s="2"/>
      <c r="J9" s="2"/>
      <c r="K9" s="3" t="s">
        <v>3</v>
      </c>
    </row>
    <row r="10" spans="1:11" ht="12.75">
      <c r="A10" s="55"/>
      <c r="B10" s="5" t="s">
        <v>4</v>
      </c>
      <c r="C10" s="5" t="s">
        <v>5</v>
      </c>
      <c r="D10" s="5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  <c r="K10" s="4" t="s">
        <v>13</v>
      </c>
    </row>
    <row r="11" spans="1:11" ht="12.75">
      <c r="A11" s="6" t="s">
        <v>87</v>
      </c>
      <c r="B11" s="7" t="s">
        <v>15</v>
      </c>
      <c r="C11" s="7" t="s">
        <v>16</v>
      </c>
      <c r="D11" s="7" t="s">
        <v>17</v>
      </c>
      <c r="E11" s="7" t="s">
        <v>18</v>
      </c>
      <c r="F11" s="7" t="s">
        <v>19</v>
      </c>
      <c r="G11" s="7" t="s">
        <v>20</v>
      </c>
      <c r="H11" s="7" t="s">
        <v>21</v>
      </c>
      <c r="I11" s="7"/>
      <c r="J11" s="7" t="s">
        <v>22</v>
      </c>
      <c r="K11" s="6" t="s">
        <v>23</v>
      </c>
    </row>
    <row r="12" spans="1:11" ht="12.75">
      <c r="A12" s="56"/>
      <c r="B12" s="9"/>
      <c r="C12" s="9"/>
      <c r="D12" s="9" t="s">
        <v>24</v>
      </c>
      <c r="E12" s="9" t="s">
        <v>25</v>
      </c>
      <c r="F12" s="9" t="s">
        <v>26</v>
      </c>
      <c r="G12" s="9"/>
      <c r="H12" s="10" t="s">
        <v>27</v>
      </c>
      <c r="I12" s="9"/>
      <c r="J12" s="9"/>
      <c r="K12" s="11" t="s">
        <v>28</v>
      </c>
    </row>
    <row r="13" spans="1:11" ht="12.75">
      <c r="A13" s="12" t="s">
        <v>59</v>
      </c>
      <c r="B13" s="57">
        <v>104094</v>
      </c>
      <c r="C13" s="58">
        <v>12666</v>
      </c>
      <c r="D13" s="58">
        <v>16686</v>
      </c>
      <c r="E13" s="58">
        <v>91</v>
      </c>
      <c r="F13" s="58">
        <v>5377</v>
      </c>
      <c r="G13" s="58">
        <v>41815</v>
      </c>
      <c r="H13" s="59">
        <v>23063</v>
      </c>
      <c r="I13" s="57">
        <v>12959</v>
      </c>
      <c r="J13" s="58">
        <v>-33581</v>
      </c>
      <c r="K13" s="58">
        <f>+B13+C13+D13+E13+F13+G13+H13+I13+J13</f>
        <v>183170</v>
      </c>
    </row>
    <row r="14" spans="1:11" ht="12.75">
      <c r="A14" s="12"/>
      <c r="B14" s="57"/>
      <c r="C14" s="58"/>
      <c r="D14" s="58"/>
      <c r="E14" s="58"/>
      <c r="F14" s="58"/>
      <c r="G14" s="58"/>
      <c r="H14" s="59"/>
      <c r="I14" s="57"/>
      <c r="J14" s="58"/>
      <c r="K14" s="58"/>
    </row>
    <row r="15" spans="1:11" ht="12.75">
      <c r="A15" s="16" t="s">
        <v>60</v>
      </c>
      <c r="B15" s="60">
        <v>81271</v>
      </c>
      <c r="C15" s="61">
        <v>838</v>
      </c>
      <c r="D15" s="61">
        <v>0</v>
      </c>
      <c r="E15" s="61">
        <v>0</v>
      </c>
      <c r="F15" s="61">
        <v>4313</v>
      </c>
      <c r="G15" s="61">
        <v>41647</v>
      </c>
      <c r="H15" s="62">
        <v>22896</v>
      </c>
      <c r="I15" s="60">
        <v>7203</v>
      </c>
      <c r="J15" s="61">
        <v>-18310</v>
      </c>
      <c r="K15" s="61">
        <f aca="true" t="shared" si="0" ref="K15:K35">+B15+C15+D15+E15+F15+G15+H15+I15+J15</f>
        <v>139858</v>
      </c>
    </row>
    <row r="16" spans="1:11" ht="12.75">
      <c r="A16" s="16" t="s">
        <v>61</v>
      </c>
      <c r="B16" s="60">
        <v>9683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0">
        <v>3440</v>
      </c>
      <c r="J16" s="61">
        <v>0</v>
      </c>
      <c r="K16" s="61">
        <f t="shared" si="0"/>
        <v>13123</v>
      </c>
    </row>
    <row r="17" spans="1:11" ht="12.75">
      <c r="A17" s="16" t="s">
        <v>62</v>
      </c>
      <c r="B17" s="60">
        <v>3096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0">
        <v>0</v>
      </c>
      <c r="J17" s="61">
        <v>0</v>
      </c>
      <c r="K17" s="61">
        <f t="shared" si="0"/>
        <v>3096</v>
      </c>
    </row>
    <row r="18" spans="1:11" ht="12.75">
      <c r="A18" s="16" t="s">
        <v>64</v>
      </c>
      <c r="B18" s="60">
        <v>12005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0">
        <v>869</v>
      </c>
      <c r="J18" s="61">
        <v>0</v>
      </c>
      <c r="K18" s="61">
        <f t="shared" si="0"/>
        <v>12874</v>
      </c>
    </row>
    <row r="19" spans="1:11" ht="12.75">
      <c r="A19" s="16" t="s">
        <v>65</v>
      </c>
      <c r="B19" s="60">
        <v>5141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0">
        <v>0</v>
      </c>
      <c r="J19" s="61">
        <v>0</v>
      </c>
      <c r="K19" s="61">
        <f t="shared" si="0"/>
        <v>5141</v>
      </c>
    </row>
    <row r="20" spans="1:11" ht="12.75">
      <c r="A20" s="16" t="s">
        <v>66</v>
      </c>
      <c r="B20" s="60">
        <v>736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0">
        <v>1787</v>
      </c>
      <c r="J20" s="61">
        <v>0</v>
      </c>
      <c r="K20" s="61">
        <f t="shared" si="0"/>
        <v>2523</v>
      </c>
    </row>
    <row r="21" spans="1:11" ht="12.75">
      <c r="A21" s="16" t="s">
        <v>68</v>
      </c>
      <c r="B21" s="60">
        <v>35296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0">
        <v>0</v>
      </c>
      <c r="J21" s="61">
        <v>0</v>
      </c>
      <c r="K21" s="61">
        <f t="shared" si="0"/>
        <v>35296</v>
      </c>
    </row>
    <row r="22" spans="1:11" ht="12.75">
      <c r="A22" s="16" t="s">
        <v>70</v>
      </c>
      <c r="B22" s="60">
        <v>13380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0">
        <v>0</v>
      </c>
      <c r="J22" s="61">
        <v>0</v>
      </c>
      <c r="K22" s="61">
        <f t="shared" si="0"/>
        <v>13380</v>
      </c>
    </row>
    <row r="23" spans="1:11" ht="12.75">
      <c r="A23" s="16" t="s">
        <v>71</v>
      </c>
      <c r="B23" s="60">
        <v>5</v>
      </c>
      <c r="C23" s="61">
        <v>838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0">
        <v>676</v>
      </c>
      <c r="J23" s="61">
        <v>0</v>
      </c>
      <c r="K23" s="61">
        <f t="shared" si="0"/>
        <v>1519</v>
      </c>
    </row>
    <row r="24" spans="1:11" ht="12.75">
      <c r="A24" s="16" t="s">
        <v>72</v>
      </c>
      <c r="B24" s="60">
        <v>1929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0">
        <v>0</v>
      </c>
      <c r="J24" s="61">
        <v>0</v>
      </c>
      <c r="K24" s="61">
        <f t="shared" si="0"/>
        <v>1929</v>
      </c>
    </row>
    <row r="25" spans="1:11" ht="12.75">
      <c r="A25" s="16" t="s">
        <v>73</v>
      </c>
      <c r="B25" s="60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0">
        <v>431</v>
      </c>
      <c r="J25" s="61">
        <v>0</v>
      </c>
      <c r="K25" s="61">
        <f>+B25+C25+D25+E25+F25+G25+H25+I25+J25</f>
        <v>431</v>
      </c>
    </row>
    <row r="26" spans="1:11" ht="12.75">
      <c r="A26" s="16" t="s">
        <v>88</v>
      </c>
      <c r="B26" s="60">
        <v>0</v>
      </c>
      <c r="C26" s="61">
        <v>0</v>
      </c>
      <c r="D26" s="61">
        <v>0</v>
      </c>
      <c r="E26" s="61">
        <v>0</v>
      </c>
      <c r="F26" s="61">
        <v>4313</v>
      </c>
      <c r="G26" s="61">
        <v>41647</v>
      </c>
      <c r="H26" s="62">
        <v>22896</v>
      </c>
      <c r="I26" s="60">
        <v>0</v>
      </c>
      <c r="J26" s="61">
        <v>-18310</v>
      </c>
      <c r="K26" s="61">
        <f t="shared" si="0"/>
        <v>50546</v>
      </c>
    </row>
    <row r="27" spans="1:11" ht="12.75">
      <c r="A27" s="16"/>
      <c r="B27" s="60"/>
      <c r="C27" s="61"/>
      <c r="D27" s="61"/>
      <c r="E27" s="61"/>
      <c r="F27" s="61"/>
      <c r="G27" s="61"/>
      <c r="H27" s="62"/>
      <c r="I27" s="60"/>
      <c r="J27" s="61"/>
      <c r="K27" s="61"/>
    </row>
    <row r="28" spans="1:11" ht="12.75">
      <c r="A28" s="16" t="s">
        <v>75</v>
      </c>
      <c r="B28" s="60">
        <v>16027</v>
      </c>
      <c r="C28" s="61">
        <v>4286</v>
      </c>
      <c r="D28" s="61">
        <v>294</v>
      </c>
      <c r="E28" s="61">
        <v>52</v>
      </c>
      <c r="F28" s="61">
        <v>436</v>
      </c>
      <c r="G28" s="61">
        <v>168</v>
      </c>
      <c r="H28" s="62">
        <v>167</v>
      </c>
      <c r="I28" s="60">
        <v>3637</v>
      </c>
      <c r="J28" s="61">
        <v>0</v>
      </c>
      <c r="K28" s="61">
        <f t="shared" si="0"/>
        <v>25067</v>
      </c>
    </row>
    <row r="29" spans="1:11" ht="12.75">
      <c r="A29" s="16" t="s">
        <v>76</v>
      </c>
      <c r="B29" s="60">
        <v>9876</v>
      </c>
      <c r="C29" s="61">
        <v>433</v>
      </c>
      <c r="D29" s="61">
        <v>283</v>
      </c>
      <c r="E29" s="61">
        <v>48</v>
      </c>
      <c r="F29" s="61">
        <v>118</v>
      </c>
      <c r="G29" s="61">
        <v>168</v>
      </c>
      <c r="H29" s="62">
        <v>0</v>
      </c>
      <c r="I29" s="60">
        <v>318</v>
      </c>
      <c r="J29" s="61">
        <v>0</v>
      </c>
      <c r="K29" s="61">
        <f t="shared" si="0"/>
        <v>11244</v>
      </c>
    </row>
    <row r="30" spans="1:11" ht="12.75">
      <c r="A30" s="16" t="s">
        <v>78</v>
      </c>
      <c r="B30" s="60">
        <v>85</v>
      </c>
      <c r="C30" s="61">
        <v>0</v>
      </c>
      <c r="D30" s="61">
        <v>0</v>
      </c>
      <c r="E30" s="61">
        <v>1</v>
      </c>
      <c r="F30" s="61">
        <v>0</v>
      </c>
      <c r="G30" s="61">
        <v>0</v>
      </c>
      <c r="H30" s="62">
        <v>0</v>
      </c>
      <c r="I30" s="60">
        <v>963</v>
      </c>
      <c r="J30" s="61">
        <v>0</v>
      </c>
      <c r="K30" s="61">
        <f t="shared" si="0"/>
        <v>1049</v>
      </c>
    </row>
    <row r="31" spans="1:11" ht="12.75">
      <c r="A31" s="16" t="s">
        <v>79</v>
      </c>
      <c r="B31" s="60">
        <v>6066</v>
      </c>
      <c r="C31" s="61">
        <v>3853</v>
      </c>
      <c r="D31" s="61">
        <v>11</v>
      </c>
      <c r="E31" s="61">
        <v>3</v>
      </c>
      <c r="F31" s="61">
        <v>318</v>
      </c>
      <c r="G31" s="61">
        <v>0</v>
      </c>
      <c r="H31" s="62">
        <v>167</v>
      </c>
      <c r="I31" s="60">
        <v>2356</v>
      </c>
      <c r="J31" s="61">
        <v>0</v>
      </c>
      <c r="K31" s="61">
        <f t="shared" si="0"/>
        <v>12774</v>
      </c>
    </row>
    <row r="32" spans="1:11" ht="12.75">
      <c r="A32" s="16"/>
      <c r="B32" s="60"/>
      <c r="C32" s="61"/>
      <c r="D32" s="61"/>
      <c r="E32" s="61"/>
      <c r="F32" s="61"/>
      <c r="G32" s="61"/>
      <c r="H32" s="62"/>
      <c r="I32" s="60"/>
      <c r="J32" s="61"/>
      <c r="K32" s="61"/>
    </row>
    <row r="33" spans="1:11" ht="12.75">
      <c r="A33" s="16" t="s">
        <v>80</v>
      </c>
      <c r="B33" s="60">
        <v>6525</v>
      </c>
      <c r="C33" s="61">
        <v>6783</v>
      </c>
      <c r="D33" s="61">
        <v>0</v>
      </c>
      <c r="E33" s="61">
        <v>0</v>
      </c>
      <c r="F33" s="61">
        <v>587</v>
      </c>
      <c r="G33" s="61">
        <v>0</v>
      </c>
      <c r="H33" s="62">
        <v>0</v>
      </c>
      <c r="I33" s="60">
        <v>1973</v>
      </c>
      <c r="J33" s="61">
        <v>-15271</v>
      </c>
      <c r="K33" s="61">
        <f t="shared" si="0"/>
        <v>597</v>
      </c>
    </row>
    <row r="34" spans="1:11" ht="12.75">
      <c r="A34" s="16"/>
      <c r="B34" s="60"/>
      <c r="C34" s="61"/>
      <c r="D34" s="61"/>
      <c r="E34" s="61"/>
      <c r="F34" s="61"/>
      <c r="G34" s="61"/>
      <c r="H34" s="62"/>
      <c r="I34" s="60"/>
      <c r="J34" s="61"/>
      <c r="K34" s="61"/>
    </row>
    <row r="35" spans="1:11" ht="12.75">
      <c r="A35" s="20" t="s">
        <v>89</v>
      </c>
      <c r="B35" s="63">
        <v>276</v>
      </c>
      <c r="C35" s="64">
        <v>759</v>
      </c>
      <c r="D35" s="64">
        <v>16392</v>
      </c>
      <c r="E35" s="64">
        <v>39</v>
      </c>
      <c r="F35" s="64">
        <v>41</v>
      </c>
      <c r="G35" s="64">
        <v>0</v>
      </c>
      <c r="H35" s="65">
        <v>0</v>
      </c>
      <c r="I35" s="63">
        <v>146</v>
      </c>
      <c r="J35" s="64">
        <v>0</v>
      </c>
      <c r="K35" s="63">
        <f t="shared" si="0"/>
        <v>17653</v>
      </c>
    </row>
    <row r="37" ht="12.75">
      <c r="A37" t="s">
        <v>47</v>
      </c>
    </row>
    <row r="38" ht="12.75">
      <c r="A38" t="s">
        <v>90</v>
      </c>
    </row>
    <row r="39" ht="12.75">
      <c r="A39" t="s">
        <v>49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F36"/>
  <sheetViews>
    <sheetView tabSelected="1" workbookViewId="0" topLeftCell="A1">
      <selection activeCell="E5" sqref="E5"/>
    </sheetView>
  </sheetViews>
  <sheetFormatPr defaultColWidth="9.00390625" defaultRowHeight="12.75"/>
  <cols>
    <col min="2" max="2" width="50.75390625" style="0" customWidth="1"/>
  </cols>
  <sheetData>
    <row r="3" ht="12.75">
      <c r="E3" t="s">
        <v>91</v>
      </c>
    </row>
    <row r="5" ht="15.75">
      <c r="B5" s="24" t="s">
        <v>92</v>
      </c>
    </row>
    <row r="6" ht="15.75">
      <c r="B6" s="24"/>
    </row>
    <row r="7" ht="13.5" thickBot="1">
      <c r="E7" s="3" t="s">
        <v>93</v>
      </c>
    </row>
    <row r="8" spans="2:5" ht="13.5" thickBot="1">
      <c r="B8" s="66"/>
      <c r="C8" s="67">
        <v>36892</v>
      </c>
      <c r="D8" s="68">
        <v>37072</v>
      </c>
      <c r="E8" s="29" t="s">
        <v>56</v>
      </c>
    </row>
    <row r="9" spans="2:5" ht="12.75">
      <c r="B9" s="66"/>
      <c r="C9" s="69"/>
      <c r="D9" s="70"/>
      <c r="E9" s="71"/>
    </row>
    <row r="10" spans="2:5" ht="12.75">
      <c r="B10" s="72" t="s">
        <v>94</v>
      </c>
      <c r="C10" s="73">
        <f>722804137.98/1000000</f>
        <v>722.8041379800001</v>
      </c>
      <c r="D10" s="45">
        <f>542097137.981/1000000</f>
        <v>542.097137981</v>
      </c>
      <c r="E10" s="74">
        <f>(-180707000/1000000)</f>
        <v>-180.707</v>
      </c>
    </row>
    <row r="11" spans="2:5" ht="12.75">
      <c r="B11" s="75"/>
      <c r="C11" s="40"/>
      <c r="D11" s="39"/>
      <c r="E11" s="76"/>
    </row>
    <row r="12" spans="2:5" ht="12.75">
      <c r="B12" s="72" t="s">
        <v>95</v>
      </c>
      <c r="C12" s="73">
        <f>11553280880.88/1000000</f>
        <v>11553.28088088</v>
      </c>
      <c r="D12" s="45">
        <f>10909007477.88/1000000</f>
        <v>10909.007477879999</v>
      </c>
      <c r="E12" s="74">
        <f>(-644273403/1000000)</f>
        <v>-644.273403</v>
      </c>
    </row>
    <row r="13" spans="2:5" ht="12.75">
      <c r="B13" s="75"/>
      <c r="C13" s="40"/>
      <c r="D13" s="39"/>
      <c r="E13" s="76"/>
    </row>
    <row r="14" spans="2:5" ht="12.75">
      <c r="B14" s="72" t="s">
        <v>96</v>
      </c>
      <c r="C14" s="73">
        <f>1212365840.3/1000000</f>
        <v>1212.3658403</v>
      </c>
      <c r="D14" s="45">
        <v>0</v>
      </c>
      <c r="E14" s="74">
        <f>(-1212365840.3/1000000)</f>
        <v>-1212.3658403</v>
      </c>
    </row>
    <row r="15" spans="2:5" ht="12.75">
      <c r="B15" s="75"/>
      <c r="C15" s="40"/>
      <c r="D15" s="39"/>
      <c r="E15" s="76"/>
    </row>
    <row r="16" spans="2:5" ht="12.75">
      <c r="B16" s="72" t="s">
        <v>97</v>
      </c>
      <c r="C16" s="73">
        <f>5634968325.6/1000000</f>
        <v>5634.968325600001</v>
      </c>
      <c r="D16" s="45">
        <f>222105376.95/1000000</f>
        <v>222.10537695</v>
      </c>
      <c r="E16" s="74">
        <f>(-5412862948.65/1000000)</f>
        <v>-5412.862948649999</v>
      </c>
    </row>
    <row r="17" spans="2:5" ht="12.75">
      <c r="B17" s="75"/>
      <c r="C17" s="40"/>
      <c r="D17" s="39"/>
      <c r="E17" s="76"/>
    </row>
    <row r="18" spans="2:5" ht="12.75">
      <c r="B18" s="72" t="s">
        <v>98</v>
      </c>
      <c r="C18" s="73">
        <f>2497517.91/1000000</f>
        <v>2.49751791</v>
      </c>
      <c r="D18" s="45">
        <f>2497517.91/1000000</f>
        <v>2.49751791</v>
      </c>
      <c r="E18" s="74">
        <v>0</v>
      </c>
    </row>
    <row r="19" spans="2:5" ht="12.75">
      <c r="B19" s="75"/>
      <c r="C19" s="40"/>
      <c r="D19" s="39"/>
      <c r="E19" s="76"/>
    </row>
    <row r="20" spans="2:5" ht="12.75">
      <c r="B20" s="72" t="s">
        <v>99</v>
      </c>
      <c r="C20" s="73">
        <f>750856274.34/1000000</f>
        <v>750.85627434</v>
      </c>
      <c r="D20" s="45">
        <f>730048755.91/1000000</f>
        <v>730.04875591</v>
      </c>
      <c r="E20" s="74">
        <f>73033255.17/1000000</f>
        <v>73.03325517</v>
      </c>
    </row>
    <row r="21" spans="2:5" ht="12.75">
      <c r="B21" s="75"/>
      <c r="C21" s="40"/>
      <c r="D21" s="39"/>
      <c r="E21" s="76"/>
    </row>
    <row r="22" spans="2:5" ht="12.75">
      <c r="B22" s="72" t="s">
        <v>100</v>
      </c>
      <c r="C22" s="73">
        <v>0</v>
      </c>
      <c r="D22" s="45">
        <f>2807870000/1000000</f>
        <v>2807.87</v>
      </c>
      <c r="E22" s="74">
        <f>2807870000/1000000</f>
        <v>2807.87</v>
      </c>
    </row>
    <row r="23" spans="2:5" ht="12.75">
      <c r="B23" s="75"/>
      <c r="C23" s="40"/>
      <c r="D23" s="39"/>
      <c r="E23" s="76"/>
    </row>
    <row r="24" spans="2:5" ht="12.75">
      <c r="B24" s="72" t="s">
        <v>101</v>
      </c>
      <c r="C24" s="73">
        <f>2618007968.3/1000000</f>
        <v>2618.0079683000004</v>
      </c>
      <c r="D24" s="45">
        <f>2266217881.06/1000000</f>
        <v>2266.21788106</v>
      </c>
      <c r="E24" s="74">
        <f>(-351790087.24/1000000)</f>
        <v>-351.79008724</v>
      </c>
    </row>
    <row r="25" spans="2:5" ht="12.75">
      <c r="B25" s="75"/>
      <c r="C25" s="40"/>
      <c r="D25" s="39"/>
      <c r="E25" s="76"/>
    </row>
    <row r="26" spans="2:5" ht="12.75">
      <c r="B26" s="72" t="s">
        <v>102</v>
      </c>
      <c r="C26" s="73">
        <f>86917250000/1000000</f>
        <v>86917.25</v>
      </c>
      <c r="D26" s="45">
        <f>78623100000/1000000</f>
        <v>78623.1</v>
      </c>
      <c r="E26" s="74">
        <f>(-8294150000/1000000)</f>
        <v>-8294.15</v>
      </c>
    </row>
    <row r="27" spans="2:5" ht="12.75">
      <c r="B27" s="75"/>
      <c r="C27" s="40"/>
      <c r="D27" s="39"/>
      <c r="E27" s="76"/>
    </row>
    <row r="28" spans="2:5" ht="12.75">
      <c r="B28" s="72" t="s">
        <v>103</v>
      </c>
      <c r="C28" s="73">
        <f>230234709/1000000</f>
        <v>230.234709</v>
      </c>
      <c r="D28" s="45">
        <f>230234709/1000000</f>
        <v>230.234709</v>
      </c>
      <c r="E28" s="74">
        <v>0</v>
      </c>
    </row>
    <row r="29" spans="2:5" ht="12.75">
      <c r="B29" s="77"/>
      <c r="C29" s="40"/>
      <c r="D29" s="39"/>
      <c r="E29" s="76"/>
    </row>
    <row r="30" spans="2:5" ht="12.75">
      <c r="B30" s="78" t="s">
        <v>104</v>
      </c>
      <c r="C30" s="79">
        <f>109642265654.31/1000000</f>
        <v>109642.26565431</v>
      </c>
      <c r="D30" s="80">
        <f>96333178856.69/1000000</f>
        <v>96333.17885669</v>
      </c>
      <c r="E30" s="81">
        <f>(-13215246024.02/1000000)</f>
        <v>-13215.24602402</v>
      </c>
    </row>
    <row r="31" spans="2:5" ht="12.75">
      <c r="B31" s="77"/>
      <c r="C31" s="82"/>
      <c r="D31" s="36"/>
      <c r="E31" s="83"/>
    </row>
    <row r="32" spans="2:5" ht="12.75">
      <c r="B32" s="77" t="s">
        <v>105</v>
      </c>
      <c r="C32" s="82">
        <f>112959414300/1000000</f>
        <v>112959.4143</v>
      </c>
      <c r="D32" s="36">
        <f>247556722800/1000000</f>
        <v>247556.7228</v>
      </c>
      <c r="E32" s="83">
        <f>134597308500/1000000</f>
        <v>134597.3085</v>
      </c>
    </row>
    <row r="33" spans="2:5" ht="12.75">
      <c r="B33" s="78" t="s">
        <v>106</v>
      </c>
      <c r="C33" s="79"/>
      <c r="D33" s="80"/>
      <c r="E33" s="81"/>
    </row>
    <row r="34" spans="2:5" ht="12.75">
      <c r="B34" s="77"/>
      <c r="C34" s="82"/>
      <c r="D34" s="36"/>
      <c r="E34" s="83"/>
    </row>
    <row r="35" spans="2:6" ht="12.75">
      <c r="B35" s="78" t="s">
        <v>107</v>
      </c>
      <c r="C35" s="79">
        <v>222602</v>
      </c>
      <c r="D35" s="80">
        <v>343890</v>
      </c>
      <c r="E35" s="81">
        <f>SUM(D35-C35)</f>
        <v>121288</v>
      </c>
      <c r="F35" s="84"/>
    </row>
    <row r="36" spans="2:5" ht="13.5" thickBot="1">
      <c r="B36" s="47"/>
      <c r="C36" s="48"/>
      <c r="D36" s="85"/>
      <c r="E36" s="8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mfsr</dc:creator>
  <cp:keywords/>
  <dc:description/>
  <cp:lastModifiedBy>mfsr</cp:lastModifiedBy>
  <dcterms:created xsi:type="dcterms:W3CDTF">2001-09-21T08:49:57Z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