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<sst xmlns="http://schemas.openxmlformats.org/spreadsheetml/2006/main" count="181" uniqueCount="113">
  <si>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</si>
  <si>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</si>
  <si>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</si>
  <si>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</si>
  <si>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</si>
  <si>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</si>
  <si>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</si>
  <si>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</si>
  <si>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</si>
  <si>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</si>
  <si>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</si>
  <si>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</si>
  <si>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</si>
  <si>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</si>
  <si>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</si>
  <si>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fond na krytie komerčných rizík KD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</si>
  <si>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</si>
  <si>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</si>
  <si>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</si>
  <si>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</si>
  <si>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</si>
  <si>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</si>
  <si>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</si>
  <si>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</si>
  <si>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</si>
  <si>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</si>
  <si>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</si>
  <si>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</si>
  <si>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</si>
  <si>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 xml:space="preserve">- fond na poistenie KD vývoz.úv.proti polit.rizikám a SD a DD vývoz.úv.proti polit. a komerč. rizikám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</si>
  <si>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</si>
  <si>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</si>
  <si>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</si>
  <si>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</si>
  <si>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</si>
  <si>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</si>
  <si>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</si>
  <si>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</si>
  <si>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</si>
  <si>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</si>
  <si>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</si>
  <si>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</si>
  <si>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</si>
  <si>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</si>
  <si>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k 31.12.2003</t>
  </si>
  <si>
    <t>Skutočnosť</t>
  </si>
  <si>
    <t>k 31.1.2003</t>
  </si>
  <si>
    <t>Rozdiel</t>
  </si>
  <si>
    <t>I. 2003 - rozpočet</t>
  </si>
  <si>
    <t>I. 2003 - XII.2002</t>
  </si>
  <si>
    <t>Príloha č. 2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</si>
  <si>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</si>
  <si>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</si>
  <si>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</si>
  <si>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</si>
  <si>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</si>
  <si>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>- ostatné rezervy</t>
  </si>
  <si>
    <t>k 28.2.2003</t>
  </si>
  <si>
    <t>II. 2003 - rozpočet</t>
  </si>
  <si>
    <t>II. 2003 - XII.2002</t>
  </si>
  <si>
    <t>k 31.3.2003</t>
  </si>
  <si>
    <t>III. 2003 - rozpočet</t>
  </si>
  <si>
    <t>III. 2003 - XII.2002</t>
  </si>
  <si>
    <t>k 31.12.2002</t>
  </si>
  <si>
    <t>k 30.4.2003</t>
  </si>
  <si>
    <t>IV. 2003 - rozpočet</t>
  </si>
  <si>
    <t>k 30.4.2002</t>
  </si>
  <si>
    <t>IV. 2003 - IV. 2002</t>
  </si>
  <si>
    <t>k 31.5.2003</t>
  </si>
  <si>
    <t>V. 2003 - rozpočet</t>
  </si>
  <si>
    <t>k 31.5.2002</t>
  </si>
  <si>
    <t>V. 2003 -      V. 2002</t>
  </si>
  <si>
    <t>k 30.6.2003</t>
  </si>
  <si>
    <t>VI. 2003 - rozpočet</t>
  </si>
  <si>
    <t>k 30.6.2002</t>
  </si>
  <si>
    <t>VI. 2003 -      XII. 2002</t>
  </si>
  <si>
    <t>VI. 2003 -      VI. 2002</t>
  </si>
  <si>
    <t>k 31.7.2002</t>
  </si>
  <si>
    <t>k 31.7.2003</t>
  </si>
  <si>
    <t>VII. 2003 - rozpočet</t>
  </si>
  <si>
    <t>VII. 2003 -      VI. 2003</t>
  </si>
  <si>
    <t>VII. 2003 -      VI. 2002</t>
  </si>
  <si>
    <t>k 31.8.2003</t>
  </si>
  <si>
    <t>VIII. 2003 - rozpočet</t>
  </si>
  <si>
    <t>k 31.8.2002</t>
  </si>
  <si>
    <t>VIII. 2003 -      VIII. 2002</t>
  </si>
  <si>
    <t>k 30.9.2003</t>
  </si>
  <si>
    <t>IX. 2003 - rozpočet</t>
  </si>
  <si>
    <t>k 30.9.2002</t>
  </si>
  <si>
    <t>IX. 2003 -      IX. 2002</t>
  </si>
  <si>
    <t>IX. 2003 -      XII. 2002</t>
  </si>
  <si>
    <t>k 31.10.2003</t>
  </si>
  <si>
    <t>X. 2003 - rozpočet</t>
  </si>
  <si>
    <t>k 31.10.2002</t>
  </si>
  <si>
    <t>X. 2003 -      X. 2002</t>
  </si>
  <si>
    <t>X. 2003 -      XII. 2002</t>
  </si>
  <si>
    <t>Očakávaná</t>
  </si>
  <si>
    <t>skutočnosť        k 31.12.2003</t>
  </si>
  <si>
    <t>k 30.11.2003</t>
  </si>
  <si>
    <t>XI. 2003 - rozpočet</t>
  </si>
  <si>
    <t>k 30.11.2002</t>
  </si>
  <si>
    <t>XI. 2003 -      XI. 2002</t>
  </si>
  <si>
    <t>XI. 2003 -      XII. 2002</t>
  </si>
  <si>
    <t>Predbežná</t>
  </si>
  <si>
    <t>skutočnosť k 31.12.2003</t>
  </si>
  <si>
    <t>predb.skut. 2003 - skutočnosť 2002</t>
  </si>
  <si>
    <t>predb.skut. - rozpočet 2003</t>
  </si>
  <si>
    <t>* 168 426</t>
  </si>
  <si>
    <t>Výsledok hospodárenia bežného roka</t>
  </si>
  <si>
    <t xml:space="preserve"> k 31.12.2003</t>
  </si>
  <si>
    <t>skutočnosť 2003 - skutočnosť 2002</t>
  </si>
  <si>
    <t>skutočnosť - rozpočet</t>
  </si>
  <si>
    <t>Plnenie rozpočtu pasív k 31.12.2003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</si>
</sst>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3" fontId="4" fillId="0" borderId="0" xfId="0" applyFont="1" applyAlignment="1">
      <alignment/>
    </xf>
    <xf numFmtId="165" fontId="2" fillId="0" borderId="8" xfId="16" applyNumberFormat="1" applyFont="1" applyBorder="1" applyAlignment="1">
      <alignment horizontal="center" vertical="center" wrapText="1"/>
    </xf>
    <xf numFmtId="165" fontId="1" fillId="0" borderId="9" xfId="16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0" xfId="0" applyNumberFormat="1" applyFont="1" applyFill="1" applyBorder="1" applyAlignment="1">
      <alignment horizontal="centerContinuous" vertical="center" wrapText="1"/>
    </xf>
    <xf numFmtId="3" fontId="1" fillId="3" borderId="8" xfId="0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5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3" fontId="6" fillId="0" borderId="0" xfId="0" applyFont="1" applyAlignment="1">
      <alignment/>
    </xf>
    <xf numFmtId="14" fontId="2" fillId="3" borderId="6" xfId="0" applyNumberFormat="1" applyFont="1" applyFill="1" applyBorder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5"/>
  <sheetViews>
    <sheetView tabSelected="1" zoomScale="75" zoomScaleNormal="75" workbookViewId="0" topLeftCell="A25">
      <selection activeCell="BC43" sqref="BC43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4" width="11.75390625" style="0" hidden="1" customWidth="1"/>
    <col min="5" max="6" width="11.125" style="0" hidden="1" customWidth="1"/>
    <col min="7" max="7" width="11.625" style="0" hidden="1" customWidth="1"/>
    <col min="8" max="8" width="11.125" style="0" hidden="1" customWidth="1"/>
    <col min="9" max="10" width="11.75390625" style="0" hidden="1" customWidth="1"/>
    <col min="11" max="11" width="11.75390625" style="0" customWidth="1"/>
    <col min="12" max="12" width="11.75390625" style="0" bestFit="1" customWidth="1"/>
    <col min="13" max="23" width="11.75390625" style="0" hidden="1" customWidth="1"/>
    <col min="24" max="24" width="10.75390625" style="0" hidden="1" customWidth="1"/>
    <col min="25" max="27" width="11.75390625" style="0" hidden="1" customWidth="1"/>
    <col min="28" max="29" width="11.125" style="0" hidden="1" customWidth="1"/>
    <col min="30" max="30" width="9.625" style="0" hidden="1" customWidth="1"/>
    <col min="31" max="31" width="9.375" style="0" hidden="1" customWidth="1"/>
    <col min="32" max="34" width="9.75390625" style="0" hidden="1" customWidth="1"/>
    <col min="35" max="35" width="10.25390625" style="0" hidden="1" customWidth="1"/>
    <col min="36" max="36" width="11.75390625" style="0" hidden="1" customWidth="1"/>
    <col min="37" max="37" width="10.75390625" style="0" hidden="1" customWidth="1"/>
    <col min="38" max="38" width="10.625" style="0" hidden="1" customWidth="1"/>
    <col min="39" max="39" width="11.125" style="0" hidden="1" customWidth="1"/>
    <col min="40" max="40" width="10.25390625" style="0" hidden="1" customWidth="1"/>
    <col min="41" max="42" width="9.75390625" style="0" hidden="1" customWidth="1"/>
    <col min="43" max="43" width="11.75390625" style="0" hidden="1" customWidth="1"/>
    <col min="44" max="46" width="10.75390625" style="0" hidden="1" customWidth="1"/>
    <col min="47" max="47" width="11.75390625" style="0" hidden="1" customWidth="1"/>
    <col min="48" max="50" width="10.75390625" style="0" hidden="1" customWidth="1"/>
    <col min="51" max="51" width="12.125" style="0" hidden="1" customWidth="1"/>
    <col min="52" max="52" width="11.75390625" style="0" hidden="1" customWidth="1"/>
    <col min="53" max="53" width="16.75390625" style="0" hidden="1" customWidth="1"/>
    <col min="54" max="54" width="13.25390625" style="0" hidden="1" customWidth="1"/>
    <col min="55" max="55" width="12.75390625" style="0" customWidth="1"/>
    <col min="56" max="56" width="16.625" style="0" bestFit="1" customWidth="1"/>
    <col min="57" max="57" width="12.75390625" style="0" bestFit="1" customWidth="1"/>
  </cols>
  <sheetData>
    <row r="1" spans="15:57" ht="21" customHeight="1">
      <c r="O1" s="28" t="s">
        <v>50</v>
      </c>
      <c r="R1" s="28" t="s">
        <v>50</v>
      </c>
      <c r="U1" s="28" t="s">
        <v>50</v>
      </c>
      <c r="X1" s="28" t="s">
        <v>50</v>
      </c>
      <c r="AA1" s="28" t="s">
        <v>50</v>
      </c>
      <c r="AF1" s="28" t="s">
        <v>50</v>
      </c>
      <c r="AH1" s="28"/>
      <c r="AI1" s="28" t="s">
        <v>50</v>
      </c>
      <c r="AL1" s="28" t="s">
        <v>50</v>
      </c>
      <c r="AP1" s="28" t="s">
        <v>50</v>
      </c>
      <c r="AX1" s="28" t="s">
        <v>50</v>
      </c>
      <c r="AY1" s="28" t="s">
        <v>50</v>
      </c>
      <c r="BB1" s="28" t="s">
        <v>50</v>
      </c>
      <c r="BE1" s="28" t="s">
        <v>50</v>
      </c>
    </row>
    <row r="2" ht="21.75" customHeight="1">
      <c r="A2" s="9" t="s">
        <v>112</v>
      </c>
    </row>
    <row r="3" ht="22.5" customHeight="1" thickBot="1"/>
    <row r="4" spans="1:57" ht="18.75" customHeight="1">
      <c r="A4" s="21"/>
      <c r="B4" s="23"/>
      <c r="C4" s="44" t="s">
        <v>45</v>
      </c>
      <c r="D4" s="44" t="s">
        <v>45</v>
      </c>
      <c r="E4" s="44" t="s">
        <v>45</v>
      </c>
      <c r="F4" s="44" t="s">
        <v>45</v>
      </c>
      <c r="G4" s="44" t="s">
        <v>45</v>
      </c>
      <c r="H4" s="44" t="s">
        <v>45</v>
      </c>
      <c r="I4" s="44" t="s">
        <v>45</v>
      </c>
      <c r="J4" s="44" t="s">
        <v>45</v>
      </c>
      <c r="K4" s="44" t="s">
        <v>45</v>
      </c>
      <c r="L4" s="44" t="s">
        <v>31</v>
      </c>
      <c r="M4" s="44" t="s">
        <v>45</v>
      </c>
      <c r="N4" s="44" t="s">
        <v>47</v>
      </c>
      <c r="O4" s="44" t="s">
        <v>47</v>
      </c>
      <c r="P4" s="44" t="s">
        <v>45</v>
      </c>
      <c r="Q4" s="44" t="s">
        <v>47</v>
      </c>
      <c r="R4" s="44" t="s">
        <v>47</v>
      </c>
      <c r="S4" s="44" t="s">
        <v>45</v>
      </c>
      <c r="T4" s="44" t="s">
        <v>47</v>
      </c>
      <c r="U4" s="44" t="s">
        <v>47</v>
      </c>
      <c r="V4" s="44" t="s">
        <v>45</v>
      </c>
      <c r="W4" s="44" t="s">
        <v>47</v>
      </c>
      <c r="X4" s="44" t="s">
        <v>47</v>
      </c>
      <c r="Y4" s="44" t="s">
        <v>45</v>
      </c>
      <c r="Z4" s="44" t="s">
        <v>47</v>
      </c>
      <c r="AA4" s="44" t="s">
        <v>47</v>
      </c>
      <c r="AB4" s="44" t="s">
        <v>45</v>
      </c>
      <c r="AC4" s="44" t="s">
        <v>45</v>
      </c>
      <c r="AD4" s="44" t="s">
        <v>47</v>
      </c>
      <c r="AE4" s="44" t="s">
        <v>47</v>
      </c>
      <c r="AF4" s="44" t="s">
        <v>47</v>
      </c>
      <c r="AG4" s="44" t="s">
        <v>47</v>
      </c>
      <c r="AH4" s="44" t="s">
        <v>47</v>
      </c>
      <c r="AI4" s="44" t="s">
        <v>47</v>
      </c>
      <c r="AJ4" s="44" t="s">
        <v>45</v>
      </c>
      <c r="AK4" s="44" t="s">
        <v>47</v>
      </c>
      <c r="AL4" s="44" t="s">
        <v>47</v>
      </c>
      <c r="AM4" s="44" t="s">
        <v>45</v>
      </c>
      <c r="AN4" s="44" t="s">
        <v>47</v>
      </c>
      <c r="AO4" s="44" t="s">
        <v>47</v>
      </c>
      <c r="AP4" s="44" t="s">
        <v>47</v>
      </c>
      <c r="AQ4" s="44" t="s">
        <v>45</v>
      </c>
      <c r="AR4" s="44" t="s">
        <v>47</v>
      </c>
      <c r="AS4" s="44" t="s">
        <v>47</v>
      </c>
      <c r="AT4" s="44" t="s">
        <v>47</v>
      </c>
      <c r="AU4" s="44" t="s">
        <v>45</v>
      </c>
      <c r="AV4" s="44" t="s">
        <v>47</v>
      </c>
      <c r="AW4" s="44" t="s">
        <v>47</v>
      </c>
      <c r="AX4" s="44" t="s">
        <v>47</v>
      </c>
      <c r="AY4" s="44" t="s">
        <v>96</v>
      </c>
      <c r="AZ4" s="44" t="s">
        <v>103</v>
      </c>
      <c r="BA4" s="44" t="s">
        <v>47</v>
      </c>
      <c r="BB4" s="44" t="s">
        <v>47</v>
      </c>
      <c r="BC4" s="44" t="s">
        <v>45</v>
      </c>
      <c r="BD4" s="44" t="s">
        <v>47</v>
      </c>
      <c r="BE4" s="44" t="s">
        <v>47</v>
      </c>
    </row>
    <row r="5" spans="1:57" ht="27.75" customHeight="1" thickBot="1">
      <c r="A5" s="43" t="s">
        <v>0</v>
      </c>
      <c r="B5" s="22" t="s">
        <v>27</v>
      </c>
      <c r="C5" s="45" t="s">
        <v>66</v>
      </c>
      <c r="D5" s="45" t="s">
        <v>70</v>
      </c>
      <c r="E5" s="45" t="s">
        <v>74</v>
      </c>
      <c r="F5" s="45" t="s">
        <v>77</v>
      </c>
      <c r="G5" s="45" t="s">
        <v>84</v>
      </c>
      <c r="H5" s="45" t="s">
        <v>88</v>
      </c>
      <c r="I5" s="45" t="s">
        <v>93</v>
      </c>
      <c r="J5" s="45" t="s">
        <v>100</v>
      </c>
      <c r="K5" s="45" t="s">
        <v>63</v>
      </c>
      <c r="L5" s="45" t="s">
        <v>44</v>
      </c>
      <c r="M5" s="45" t="s">
        <v>46</v>
      </c>
      <c r="N5" s="47" t="s">
        <v>48</v>
      </c>
      <c r="O5" s="47" t="s">
        <v>49</v>
      </c>
      <c r="P5" s="45" t="s">
        <v>57</v>
      </c>
      <c r="Q5" s="47" t="s">
        <v>58</v>
      </c>
      <c r="R5" s="47" t="s">
        <v>59</v>
      </c>
      <c r="S5" s="45" t="s">
        <v>60</v>
      </c>
      <c r="T5" s="47" t="s">
        <v>61</v>
      </c>
      <c r="U5" s="47" t="s">
        <v>62</v>
      </c>
      <c r="V5" s="45" t="s">
        <v>64</v>
      </c>
      <c r="W5" s="47" t="s">
        <v>65</v>
      </c>
      <c r="X5" s="47" t="s">
        <v>67</v>
      </c>
      <c r="Y5" s="45" t="s">
        <v>68</v>
      </c>
      <c r="Z5" s="47" t="s">
        <v>69</v>
      </c>
      <c r="AA5" s="47" t="s">
        <v>71</v>
      </c>
      <c r="AB5" s="45" t="s">
        <v>72</v>
      </c>
      <c r="AC5" s="45" t="s">
        <v>78</v>
      </c>
      <c r="AD5" s="47" t="s">
        <v>76</v>
      </c>
      <c r="AE5" s="47" t="s">
        <v>75</v>
      </c>
      <c r="AF5" s="47" t="s">
        <v>73</v>
      </c>
      <c r="AG5" s="47" t="s">
        <v>79</v>
      </c>
      <c r="AH5" s="47" t="s">
        <v>80</v>
      </c>
      <c r="AI5" s="47" t="s">
        <v>81</v>
      </c>
      <c r="AJ5" s="45" t="s">
        <v>82</v>
      </c>
      <c r="AK5" s="47" t="s">
        <v>83</v>
      </c>
      <c r="AL5" s="47" t="s">
        <v>85</v>
      </c>
      <c r="AM5" s="45" t="s">
        <v>86</v>
      </c>
      <c r="AN5" s="47" t="s">
        <v>89</v>
      </c>
      <c r="AO5" s="47" t="s">
        <v>90</v>
      </c>
      <c r="AP5" s="47" t="s">
        <v>87</v>
      </c>
      <c r="AQ5" s="45" t="s">
        <v>91</v>
      </c>
      <c r="AR5" s="47" t="s">
        <v>94</v>
      </c>
      <c r="AS5" s="47" t="s">
        <v>95</v>
      </c>
      <c r="AT5" s="47" t="s">
        <v>92</v>
      </c>
      <c r="AU5" s="45" t="s">
        <v>98</v>
      </c>
      <c r="AV5" s="47" t="s">
        <v>101</v>
      </c>
      <c r="AW5" s="47" t="s">
        <v>102</v>
      </c>
      <c r="AX5" s="47" t="s">
        <v>99</v>
      </c>
      <c r="AY5" s="47" t="s">
        <v>97</v>
      </c>
      <c r="AZ5" s="47" t="s">
        <v>104</v>
      </c>
      <c r="BA5" s="47" t="s">
        <v>105</v>
      </c>
      <c r="BB5" s="47" t="s">
        <v>106</v>
      </c>
      <c r="BC5" s="45" t="s">
        <v>109</v>
      </c>
      <c r="BD5" s="47" t="s">
        <v>110</v>
      </c>
      <c r="BE5" s="47" t="s">
        <v>111</v>
      </c>
    </row>
    <row r="6" spans="1:57" ht="16.5" customHeight="1">
      <c r="A6" s="10" t="s">
        <v>1</v>
      </c>
      <c r="B6" s="1" t="s">
        <v>11</v>
      </c>
      <c r="C6" s="25">
        <f aca="true" t="shared" si="0" ref="C6:M6">C8+C9</f>
        <v>277892</v>
      </c>
      <c r="D6" s="25">
        <f t="shared" si="0"/>
        <v>119024</v>
      </c>
      <c r="E6" s="25">
        <f t="shared" si="0"/>
        <v>97471</v>
      </c>
      <c r="F6" s="25">
        <f>F8+F9</f>
        <v>127613</v>
      </c>
      <c r="G6" s="25">
        <f t="shared" si="0"/>
        <v>182200</v>
      </c>
      <c r="H6" s="25">
        <f t="shared" si="0"/>
        <v>186109</v>
      </c>
      <c r="I6" s="25">
        <f t="shared" si="0"/>
        <v>186109</v>
      </c>
      <c r="J6" s="25">
        <f t="shared" si="0"/>
        <v>209114</v>
      </c>
      <c r="K6" s="25">
        <f t="shared" si="0"/>
        <v>218358</v>
      </c>
      <c r="L6" s="25">
        <f t="shared" si="0"/>
        <v>0</v>
      </c>
      <c r="M6" s="25">
        <f t="shared" si="0"/>
        <v>219106</v>
      </c>
      <c r="N6" s="25">
        <f>M6-L6</f>
        <v>219106</v>
      </c>
      <c r="O6" s="25">
        <f>M6-K6</f>
        <v>748</v>
      </c>
      <c r="P6" s="25">
        <f>P8+P9</f>
        <v>0</v>
      </c>
      <c r="Q6" s="25">
        <f>P6-L6</f>
        <v>0</v>
      </c>
      <c r="R6" s="25">
        <f>P6-K6</f>
        <v>-218358</v>
      </c>
      <c r="S6" s="25">
        <f>S8+S9</f>
        <v>121558</v>
      </c>
      <c r="T6" s="25">
        <f>S6-L6</f>
        <v>121558</v>
      </c>
      <c r="U6" s="25">
        <f>S6-K6</f>
        <v>-96800</v>
      </c>
      <c r="V6" s="25">
        <f>V8+V9</f>
        <v>250992</v>
      </c>
      <c r="W6" s="25">
        <f>V6-L6</f>
        <v>250992</v>
      </c>
      <c r="X6" s="25">
        <f>V6-C6</f>
        <v>-26900</v>
      </c>
      <c r="Y6" s="25">
        <f>Y8+Y9</f>
        <v>362717</v>
      </c>
      <c r="Z6" s="25">
        <f>Y6-L6</f>
        <v>362717</v>
      </c>
      <c r="AA6" s="25">
        <f>Y6-D6</f>
        <v>243693</v>
      </c>
      <c r="AB6" s="25">
        <f>AB8+AB9</f>
        <v>387651</v>
      </c>
      <c r="AC6" s="25">
        <f>AC8+AC9</f>
        <v>431987</v>
      </c>
      <c r="AD6" s="25">
        <f>AB6-E6</f>
        <v>290180</v>
      </c>
      <c r="AE6" s="25">
        <f>AB6-K6</f>
        <v>169293</v>
      </c>
      <c r="AF6" s="25">
        <f>AB6-L6</f>
        <v>387651</v>
      </c>
      <c r="AG6" s="25">
        <f>AC6-L6</f>
        <v>431987</v>
      </c>
      <c r="AH6" s="25">
        <f>AC6-AB6</f>
        <v>44336</v>
      </c>
      <c r="AI6" s="25">
        <f>AC6-F6</f>
        <v>304374</v>
      </c>
      <c r="AJ6" s="25">
        <f>AJ8+AJ9</f>
        <v>430048</v>
      </c>
      <c r="AK6" s="25">
        <f>AJ6-L6</f>
        <v>430048</v>
      </c>
      <c r="AL6" s="25">
        <f>AJ6-G6</f>
        <v>247848</v>
      </c>
      <c r="AM6" s="25">
        <f>AM8+AM9</f>
        <v>455385</v>
      </c>
      <c r="AN6" s="25">
        <f>AM6-H6</f>
        <v>269276</v>
      </c>
      <c r="AO6" s="25">
        <f>AM6-K6</f>
        <v>237027</v>
      </c>
      <c r="AP6" s="25">
        <f>AM6-L6</f>
        <v>455385</v>
      </c>
      <c r="AQ6" s="25">
        <f>AQ8+AQ9</f>
        <v>519633</v>
      </c>
      <c r="AR6" s="25">
        <f>AQ6-I6</f>
        <v>333524</v>
      </c>
      <c r="AS6" s="25">
        <f>AQ6-K6</f>
        <v>301275</v>
      </c>
      <c r="AT6" s="25">
        <f>AQ6-L6</f>
        <v>519633</v>
      </c>
      <c r="AU6" s="25">
        <f>AU8+AU9</f>
        <v>387315</v>
      </c>
      <c r="AV6" s="25">
        <f>AU6-J6</f>
        <v>178201</v>
      </c>
      <c r="AW6" s="25">
        <f>AU6-K6</f>
        <v>168957</v>
      </c>
      <c r="AX6" s="25">
        <f>AU6-L6</f>
        <v>387315</v>
      </c>
      <c r="AY6" s="25">
        <f>AY8+AY9</f>
        <v>310000</v>
      </c>
      <c r="AZ6" s="25">
        <f>AZ8+AZ9</f>
        <v>424408</v>
      </c>
      <c r="BA6" s="25">
        <f>AZ6-K6</f>
        <v>206050</v>
      </c>
      <c r="BB6" s="25">
        <f>AZ6-L6</f>
        <v>424408</v>
      </c>
      <c r="BC6" s="25">
        <f>BC8+BC9</f>
        <v>424123</v>
      </c>
      <c r="BD6" s="25">
        <f>BC6-K6</f>
        <v>205765</v>
      </c>
      <c r="BE6" s="25">
        <f>BC6-L6</f>
        <v>424123</v>
      </c>
    </row>
    <row r="7" spans="1:57" ht="16.5" customHeight="1">
      <c r="A7" s="11"/>
      <c r="B7" s="2" t="s">
        <v>12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>
        <f aca="true" t="shared" si="1" ref="AI7:AI43">AC7-F7</f>
        <v>0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6.5" customHeight="1">
      <c r="A8" s="12"/>
      <c r="B8" s="8" t="s">
        <v>51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N43">M8-L8</f>
        <v>0</v>
      </c>
      <c r="O8" s="36">
        <f aca="true" t="shared" si="3" ref="O8:O43">M8-K8</f>
        <v>0</v>
      </c>
      <c r="P8" s="36">
        <v>0</v>
      </c>
      <c r="Q8" s="36">
        <f aca="true" t="shared" si="4" ref="Q8:Q43">P8-L8</f>
        <v>0</v>
      </c>
      <c r="R8" s="36">
        <f aca="true" t="shared" si="5" ref="R8:R43">P8-K8</f>
        <v>0</v>
      </c>
      <c r="S8" s="36">
        <v>0</v>
      </c>
      <c r="T8" s="36">
        <f>S8-L8</f>
        <v>0</v>
      </c>
      <c r="U8" s="36">
        <f>S8-K8</f>
        <v>0</v>
      </c>
      <c r="V8" s="36">
        <v>0</v>
      </c>
      <c r="W8" s="36">
        <f aca="true" t="shared" si="6" ref="W8:W43">V8-L8</f>
        <v>0</v>
      </c>
      <c r="X8" s="36">
        <f aca="true" t="shared" si="7" ref="X8:X43">V8-C8</f>
        <v>0</v>
      </c>
      <c r="Y8" s="36">
        <v>0</v>
      </c>
      <c r="Z8" s="36">
        <f aca="true" t="shared" si="8" ref="Z8:Z43">Y8-L8</f>
        <v>0</v>
      </c>
      <c r="AA8" s="36">
        <f aca="true" t="shared" si="9" ref="AA8:AA43">Y8-D8</f>
        <v>0</v>
      </c>
      <c r="AB8" s="36">
        <v>0</v>
      </c>
      <c r="AC8" s="36">
        <v>0</v>
      </c>
      <c r="AD8" s="36">
        <f aca="true" t="shared" si="10" ref="AD8:AD43">AB8-E8</f>
        <v>0</v>
      </c>
      <c r="AE8" s="36">
        <f>AB8-K8</f>
        <v>0</v>
      </c>
      <c r="AF8" s="36">
        <f aca="true" t="shared" si="11" ref="AF8:AF43">AB8-L8</f>
        <v>0</v>
      </c>
      <c r="AG8" s="36">
        <f aca="true" t="shared" si="12" ref="AG8:AG43">AC8-L8</f>
        <v>0</v>
      </c>
      <c r="AH8" s="36">
        <f aca="true" t="shared" si="13" ref="AH8:AH43">AC8-AB8</f>
        <v>0</v>
      </c>
      <c r="AI8" s="36">
        <f t="shared" si="1"/>
        <v>0</v>
      </c>
      <c r="AJ8" s="36">
        <v>0</v>
      </c>
      <c r="AK8" s="36">
        <f aca="true" t="shared" si="14" ref="AK8:AK43">AJ8-L8</f>
        <v>0</v>
      </c>
      <c r="AL8" s="36">
        <f aca="true" t="shared" si="15" ref="AL8:AL43">AJ8-G8</f>
        <v>0</v>
      </c>
      <c r="AM8" s="36">
        <v>0</v>
      </c>
      <c r="AN8" s="36">
        <f aca="true" t="shared" si="16" ref="AN8:AN43">AM8-H8</f>
        <v>0</v>
      </c>
      <c r="AO8" s="36">
        <f aca="true" t="shared" si="17" ref="AO8:AO43">AM8-K8</f>
        <v>0</v>
      </c>
      <c r="AP8" s="36">
        <f aca="true" t="shared" si="18" ref="AP8:AP43">AM8-L8</f>
        <v>0</v>
      </c>
      <c r="AQ8" s="36">
        <v>0</v>
      </c>
      <c r="AR8" s="36">
        <f aca="true" t="shared" si="19" ref="AR8:AR43">AQ8-I8</f>
        <v>0</v>
      </c>
      <c r="AS8" s="36">
        <f aca="true" t="shared" si="20" ref="AS8:AS43">AQ8-K8</f>
        <v>0</v>
      </c>
      <c r="AT8" s="36">
        <f aca="true" t="shared" si="21" ref="AT8:AT43">AQ8-L8</f>
        <v>0</v>
      </c>
      <c r="AU8" s="36">
        <v>0</v>
      </c>
      <c r="AV8" s="36">
        <f aca="true" t="shared" si="22" ref="AV8:AV43">AU8-J8</f>
        <v>0</v>
      </c>
      <c r="AW8" s="36">
        <f aca="true" t="shared" si="23" ref="AW8:AW43">AU8-K8</f>
        <v>0</v>
      </c>
      <c r="AX8" s="36">
        <f aca="true" t="shared" si="24" ref="AX8:AX43">AU8-L8</f>
        <v>0</v>
      </c>
      <c r="AY8" s="36">
        <v>0</v>
      </c>
      <c r="AZ8" s="36">
        <v>0</v>
      </c>
      <c r="BA8" s="36">
        <f aca="true" t="shared" si="25" ref="BA8:BA43">AZ8-K8</f>
        <v>0</v>
      </c>
      <c r="BB8" s="36">
        <f aca="true" t="shared" si="26" ref="BB8:BB43">AZ8-L8</f>
        <v>0</v>
      </c>
      <c r="BC8" s="36">
        <v>0</v>
      </c>
      <c r="BD8" s="36">
        <f aca="true" t="shared" si="27" ref="BD8:BD43">BC8-K8</f>
        <v>0</v>
      </c>
      <c r="BE8" s="36">
        <f aca="true" t="shared" si="28" ref="BE8:BE43">BC8-L8</f>
        <v>0</v>
      </c>
    </row>
    <row r="9" spans="1:57" ht="16.5" customHeight="1" thickBot="1">
      <c r="A9" s="13"/>
      <c r="B9" s="4" t="s">
        <v>52</v>
      </c>
      <c r="C9" s="37">
        <v>277892</v>
      </c>
      <c r="D9" s="37">
        <v>119024</v>
      </c>
      <c r="E9" s="37">
        <v>97471</v>
      </c>
      <c r="F9" s="37">
        <v>127613</v>
      </c>
      <c r="G9" s="37">
        <v>182200</v>
      </c>
      <c r="H9" s="37">
        <v>186109</v>
      </c>
      <c r="I9" s="37">
        <v>186109</v>
      </c>
      <c r="J9" s="37">
        <v>209114</v>
      </c>
      <c r="K9" s="37">
        <v>218358</v>
      </c>
      <c r="L9" s="37">
        <v>0</v>
      </c>
      <c r="M9" s="37">
        <v>219106</v>
      </c>
      <c r="N9" s="37">
        <f t="shared" si="2"/>
        <v>219106</v>
      </c>
      <c r="O9" s="37">
        <f t="shared" si="3"/>
        <v>748</v>
      </c>
      <c r="P9" s="37">
        <v>0</v>
      </c>
      <c r="Q9" s="37">
        <f t="shared" si="4"/>
        <v>0</v>
      </c>
      <c r="R9" s="37">
        <f t="shared" si="5"/>
        <v>-218358</v>
      </c>
      <c r="S9" s="37">
        <v>121558</v>
      </c>
      <c r="T9" s="37">
        <f>S9-L9</f>
        <v>121558</v>
      </c>
      <c r="U9" s="37">
        <f>S9-K9</f>
        <v>-96800</v>
      </c>
      <c r="V9" s="37">
        <v>250992</v>
      </c>
      <c r="W9" s="37">
        <f t="shared" si="6"/>
        <v>250992</v>
      </c>
      <c r="X9" s="37">
        <f t="shared" si="7"/>
        <v>-26900</v>
      </c>
      <c r="Y9" s="37">
        <v>362717</v>
      </c>
      <c r="Z9" s="37">
        <f t="shared" si="8"/>
        <v>362717</v>
      </c>
      <c r="AA9" s="37">
        <f t="shared" si="9"/>
        <v>243693</v>
      </c>
      <c r="AB9" s="37">
        <v>387651</v>
      </c>
      <c r="AC9" s="37">
        <v>431987</v>
      </c>
      <c r="AD9" s="37">
        <f t="shared" si="10"/>
        <v>290180</v>
      </c>
      <c r="AE9" s="37">
        <f>AB9-K9</f>
        <v>169293</v>
      </c>
      <c r="AF9" s="37">
        <f t="shared" si="11"/>
        <v>387651</v>
      </c>
      <c r="AG9" s="37">
        <f t="shared" si="12"/>
        <v>431987</v>
      </c>
      <c r="AH9" s="37">
        <f t="shared" si="13"/>
        <v>44336</v>
      </c>
      <c r="AI9" s="37">
        <f t="shared" si="1"/>
        <v>304374</v>
      </c>
      <c r="AJ9" s="37">
        <v>430048</v>
      </c>
      <c r="AK9" s="37">
        <f t="shared" si="14"/>
        <v>430048</v>
      </c>
      <c r="AL9" s="37">
        <f t="shared" si="15"/>
        <v>247848</v>
      </c>
      <c r="AM9" s="37">
        <v>455385</v>
      </c>
      <c r="AN9" s="37">
        <f t="shared" si="16"/>
        <v>269276</v>
      </c>
      <c r="AO9" s="37">
        <f t="shared" si="17"/>
        <v>237027</v>
      </c>
      <c r="AP9" s="37">
        <f t="shared" si="18"/>
        <v>455385</v>
      </c>
      <c r="AQ9" s="37">
        <v>519633</v>
      </c>
      <c r="AR9" s="37">
        <f t="shared" si="19"/>
        <v>333524</v>
      </c>
      <c r="AS9" s="37">
        <f t="shared" si="20"/>
        <v>301275</v>
      </c>
      <c r="AT9" s="37">
        <f t="shared" si="21"/>
        <v>519633</v>
      </c>
      <c r="AU9" s="37">
        <v>387315</v>
      </c>
      <c r="AV9" s="37">
        <f t="shared" si="22"/>
        <v>178201</v>
      </c>
      <c r="AW9" s="37">
        <f t="shared" si="23"/>
        <v>168957</v>
      </c>
      <c r="AX9" s="37">
        <f t="shared" si="24"/>
        <v>387315</v>
      </c>
      <c r="AY9" s="37">
        <v>310000</v>
      </c>
      <c r="AZ9" s="37">
        <v>424408</v>
      </c>
      <c r="BA9" s="37">
        <f t="shared" si="25"/>
        <v>206050</v>
      </c>
      <c r="BB9" s="37">
        <f t="shared" si="26"/>
        <v>424408</v>
      </c>
      <c r="BC9" s="37">
        <v>424123</v>
      </c>
      <c r="BD9" s="37">
        <f t="shared" si="27"/>
        <v>205765</v>
      </c>
      <c r="BE9" s="37">
        <f t="shared" si="28"/>
        <v>424123</v>
      </c>
    </row>
    <row r="10" spans="1:57" s="46" customFormat="1" ht="16.5" customHeight="1" thickBot="1">
      <c r="A10" s="14" t="s">
        <v>2</v>
      </c>
      <c r="B10" s="5" t="s">
        <v>23</v>
      </c>
      <c r="C10" s="38">
        <v>136898</v>
      </c>
      <c r="D10" s="38">
        <v>164462</v>
      </c>
      <c r="E10" s="38">
        <v>160207</v>
      </c>
      <c r="F10" s="38">
        <v>157884</v>
      </c>
      <c r="G10" s="38">
        <v>235397</v>
      </c>
      <c r="H10" s="38">
        <v>185108</v>
      </c>
      <c r="I10" s="38">
        <v>91237</v>
      </c>
      <c r="J10" s="38">
        <v>174585</v>
      </c>
      <c r="K10" s="38">
        <v>104793</v>
      </c>
      <c r="L10" s="38">
        <v>120000</v>
      </c>
      <c r="M10" s="38">
        <v>0</v>
      </c>
      <c r="N10" s="38">
        <f t="shared" si="2"/>
        <v>-120000</v>
      </c>
      <c r="O10" s="38">
        <f t="shared" si="3"/>
        <v>-104793</v>
      </c>
      <c r="P10" s="38">
        <v>0</v>
      </c>
      <c r="Q10" s="38">
        <f t="shared" si="4"/>
        <v>-120000</v>
      </c>
      <c r="R10" s="38">
        <f t="shared" si="5"/>
        <v>-104793</v>
      </c>
      <c r="S10" s="38">
        <v>0</v>
      </c>
      <c r="T10" s="38">
        <f>S10-L10</f>
        <v>-120000</v>
      </c>
      <c r="U10" s="38">
        <f>S10-K10</f>
        <v>-104793</v>
      </c>
      <c r="V10" s="38">
        <v>0</v>
      </c>
      <c r="W10" s="38">
        <f t="shared" si="6"/>
        <v>-120000</v>
      </c>
      <c r="X10" s="38">
        <f t="shared" si="7"/>
        <v>-136898</v>
      </c>
      <c r="Y10" s="38">
        <v>0</v>
      </c>
      <c r="Z10" s="38">
        <f t="shared" si="8"/>
        <v>-120000</v>
      </c>
      <c r="AA10" s="38">
        <f t="shared" si="9"/>
        <v>-164462</v>
      </c>
      <c r="AB10" s="38">
        <v>0</v>
      </c>
      <c r="AC10" s="38">
        <v>0</v>
      </c>
      <c r="AD10" s="38">
        <f t="shared" si="10"/>
        <v>-160207</v>
      </c>
      <c r="AE10" s="38">
        <f>AB10-K10</f>
        <v>-104793</v>
      </c>
      <c r="AF10" s="38">
        <f t="shared" si="11"/>
        <v>-120000</v>
      </c>
      <c r="AG10" s="38">
        <f t="shared" si="12"/>
        <v>-120000</v>
      </c>
      <c r="AH10" s="38">
        <f t="shared" si="13"/>
        <v>0</v>
      </c>
      <c r="AI10" s="38">
        <f t="shared" si="1"/>
        <v>-157884</v>
      </c>
      <c r="AJ10" s="38">
        <v>0</v>
      </c>
      <c r="AK10" s="38">
        <f t="shared" si="14"/>
        <v>-120000</v>
      </c>
      <c r="AL10" s="38">
        <f t="shared" si="15"/>
        <v>-235397</v>
      </c>
      <c r="AM10" s="38">
        <v>0</v>
      </c>
      <c r="AN10" s="38">
        <f t="shared" si="16"/>
        <v>-185108</v>
      </c>
      <c r="AO10" s="38">
        <f t="shared" si="17"/>
        <v>-104793</v>
      </c>
      <c r="AP10" s="38">
        <f t="shared" si="18"/>
        <v>-120000</v>
      </c>
      <c r="AQ10" s="38">
        <v>0</v>
      </c>
      <c r="AR10" s="38">
        <f t="shared" si="19"/>
        <v>-91237</v>
      </c>
      <c r="AS10" s="38">
        <f t="shared" si="20"/>
        <v>-104793</v>
      </c>
      <c r="AT10" s="38">
        <f t="shared" si="21"/>
        <v>-120000</v>
      </c>
      <c r="AU10" s="38">
        <v>0</v>
      </c>
      <c r="AV10" s="38">
        <f t="shared" si="22"/>
        <v>-174585</v>
      </c>
      <c r="AW10" s="38">
        <f t="shared" si="23"/>
        <v>-104793</v>
      </c>
      <c r="AX10" s="38">
        <f t="shared" si="24"/>
        <v>-120000</v>
      </c>
      <c r="AY10" s="38">
        <v>0</v>
      </c>
      <c r="AZ10" s="38">
        <v>0</v>
      </c>
      <c r="BA10" s="38">
        <f t="shared" si="25"/>
        <v>-104793</v>
      </c>
      <c r="BB10" s="38">
        <f t="shared" si="26"/>
        <v>-120000</v>
      </c>
      <c r="BC10" s="38">
        <v>0</v>
      </c>
      <c r="BD10" s="38">
        <f t="shared" si="27"/>
        <v>-104793</v>
      </c>
      <c r="BE10" s="38">
        <f t="shared" si="28"/>
        <v>-120000</v>
      </c>
    </row>
    <row r="11" spans="1:57" ht="16.5" customHeight="1">
      <c r="A11" s="15" t="s">
        <v>3</v>
      </c>
      <c r="B11" s="1" t="s">
        <v>13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f t="shared" si="2"/>
        <v>0</v>
      </c>
      <c r="O11" s="39">
        <f t="shared" si="3"/>
        <v>0</v>
      </c>
      <c r="P11" s="39">
        <v>0</v>
      </c>
      <c r="Q11" s="39">
        <f t="shared" si="4"/>
        <v>0</v>
      </c>
      <c r="R11" s="39">
        <f t="shared" si="5"/>
        <v>0</v>
      </c>
      <c r="S11" s="39">
        <v>0</v>
      </c>
      <c r="T11" s="39">
        <f>S11-L11</f>
        <v>0</v>
      </c>
      <c r="U11" s="39">
        <f>S11-K11</f>
        <v>0</v>
      </c>
      <c r="V11" s="39">
        <v>0</v>
      </c>
      <c r="W11" s="39">
        <f t="shared" si="6"/>
        <v>0</v>
      </c>
      <c r="X11" s="39">
        <f t="shared" si="7"/>
        <v>0</v>
      </c>
      <c r="Y11" s="39">
        <v>0</v>
      </c>
      <c r="Z11" s="39">
        <f t="shared" si="8"/>
        <v>0</v>
      </c>
      <c r="AA11" s="39">
        <f t="shared" si="9"/>
        <v>0</v>
      </c>
      <c r="AB11" s="39">
        <v>0</v>
      </c>
      <c r="AC11" s="39">
        <v>0</v>
      </c>
      <c r="AD11" s="39">
        <f t="shared" si="10"/>
        <v>0</v>
      </c>
      <c r="AE11" s="39">
        <f>AB11-K11</f>
        <v>0</v>
      </c>
      <c r="AF11" s="39">
        <f t="shared" si="11"/>
        <v>0</v>
      </c>
      <c r="AG11" s="39">
        <f t="shared" si="12"/>
        <v>0</v>
      </c>
      <c r="AH11" s="39">
        <f t="shared" si="13"/>
        <v>0</v>
      </c>
      <c r="AI11" s="39">
        <f t="shared" si="1"/>
        <v>0</v>
      </c>
      <c r="AJ11" s="39">
        <v>0</v>
      </c>
      <c r="AK11" s="39">
        <f t="shared" si="14"/>
        <v>0</v>
      </c>
      <c r="AL11" s="39">
        <f t="shared" si="15"/>
        <v>0</v>
      </c>
      <c r="AM11" s="39"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v>0</v>
      </c>
      <c r="AR11" s="39">
        <f t="shared" si="19"/>
        <v>0</v>
      </c>
      <c r="AS11" s="39">
        <f t="shared" si="20"/>
        <v>0</v>
      </c>
      <c r="AT11" s="39">
        <f t="shared" si="21"/>
        <v>0</v>
      </c>
      <c r="AU11" s="39">
        <v>0</v>
      </c>
      <c r="AV11" s="39">
        <f t="shared" si="22"/>
        <v>0</v>
      </c>
      <c r="AW11" s="39">
        <f t="shared" si="23"/>
        <v>0</v>
      </c>
      <c r="AX11" s="39">
        <f t="shared" si="24"/>
        <v>0</v>
      </c>
      <c r="AY11" s="39">
        <v>0</v>
      </c>
      <c r="AZ11" s="39">
        <v>0</v>
      </c>
      <c r="BA11" s="39">
        <f t="shared" si="25"/>
        <v>0</v>
      </c>
      <c r="BB11" s="39">
        <f t="shared" si="26"/>
        <v>0</v>
      </c>
      <c r="BC11" s="39">
        <v>0</v>
      </c>
      <c r="BD11" s="39">
        <f t="shared" si="27"/>
        <v>0</v>
      </c>
      <c r="BE11" s="39">
        <f t="shared" si="28"/>
        <v>0</v>
      </c>
    </row>
    <row r="12" spans="1:57" ht="16.5" customHeight="1">
      <c r="A12" s="16"/>
      <c r="B12" s="2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>
        <f t="shared" si="13"/>
        <v>0</v>
      </c>
      <c r="AI12" s="35">
        <f t="shared" si="1"/>
        <v>0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6.5" customHeight="1" thickBot="1">
      <c r="A13" s="17"/>
      <c r="B13" s="27" t="s">
        <v>28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f t="shared" si="2"/>
        <v>0</v>
      </c>
      <c r="O13" s="37">
        <f t="shared" si="3"/>
        <v>0</v>
      </c>
      <c r="P13" s="37">
        <v>0</v>
      </c>
      <c r="Q13" s="37">
        <f t="shared" si="4"/>
        <v>0</v>
      </c>
      <c r="R13" s="37">
        <f t="shared" si="5"/>
        <v>0</v>
      </c>
      <c r="S13" s="37">
        <v>0</v>
      </c>
      <c r="T13" s="37">
        <f>S13-L13</f>
        <v>0</v>
      </c>
      <c r="U13" s="37">
        <f>S13-K13</f>
        <v>0</v>
      </c>
      <c r="V13" s="37">
        <v>0</v>
      </c>
      <c r="W13" s="37">
        <f t="shared" si="6"/>
        <v>0</v>
      </c>
      <c r="X13" s="37">
        <f t="shared" si="7"/>
        <v>0</v>
      </c>
      <c r="Y13" s="37">
        <v>0</v>
      </c>
      <c r="Z13" s="37">
        <f t="shared" si="8"/>
        <v>0</v>
      </c>
      <c r="AA13" s="37">
        <f t="shared" si="9"/>
        <v>0</v>
      </c>
      <c r="AB13" s="37">
        <v>0</v>
      </c>
      <c r="AC13" s="37">
        <v>0</v>
      </c>
      <c r="AD13" s="37">
        <f t="shared" si="10"/>
        <v>0</v>
      </c>
      <c r="AE13" s="37">
        <f>AB13-K13</f>
        <v>0</v>
      </c>
      <c r="AF13" s="37">
        <f t="shared" si="11"/>
        <v>0</v>
      </c>
      <c r="AG13" s="37">
        <f t="shared" si="12"/>
        <v>0</v>
      </c>
      <c r="AH13" s="37">
        <f t="shared" si="13"/>
        <v>0</v>
      </c>
      <c r="AI13" s="37">
        <f t="shared" si="1"/>
        <v>0</v>
      </c>
      <c r="AJ13" s="37">
        <v>0</v>
      </c>
      <c r="AK13" s="37">
        <f t="shared" si="14"/>
        <v>0</v>
      </c>
      <c r="AL13" s="37">
        <f t="shared" si="15"/>
        <v>0</v>
      </c>
      <c r="AM13" s="37">
        <v>0</v>
      </c>
      <c r="AN13" s="37">
        <f t="shared" si="16"/>
        <v>0</v>
      </c>
      <c r="AO13" s="37">
        <f t="shared" si="17"/>
        <v>0</v>
      </c>
      <c r="AP13" s="37">
        <f t="shared" si="18"/>
        <v>0</v>
      </c>
      <c r="AQ13" s="37">
        <v>0</v>
      </c>
      <c r="AR13" s="37">
        <f t="shared" si="19"/>
        <v>0</v>
      </c>
      <c r="AS13" s="37">
        <f t="shared" si="20"/>
        <v>0</v>
      </c>
      <c r="AT13" s="37">
        <f t="shared" si="21"/>
        <v>0</v>
      </c>
      <c r="AU13" s="37">
        <v>0</v>
      </c>
      <c r="AV13" s="37">
        <f t="shared" si="22"/>
        <v>0</v>
      </c>
      <c r="AW13" s="37">
        <f t="shared" si="23"/>
        <v>0</v>
      </c>
      <c r="AX13" s="37">
        <f t="shared" si="24"/>
        <v>0</v>
      </c>
      <c r="AY13" s="37">
        <v>0</v>
      </c>
      <c r="AZ13" s="37">
        <v>0</v>
      </c>
      <c r="BA13" s="37">
        <f t="shared" si="25"/>
        <v>0</v>
      </c>
      <c r="BB13" s="37">
        <f t="shared" si="26"/>
        <v>0</v>
      </c>
      <c r="BC13" s="37">
        <v>0</v>
      </c>
      <c r="BD13" s="37">
        <f t="shared" si="27"/>
        <v>0</v>
      </c>
      <c r="BE13" s="37">
        <f t="shared" si="28"/>
        <v>0</v>
      </c>
    </row>
    <row r="14" spans="1:57" ht="16.5" customHeight="1" thickBot="1">
      <c r="A14" s="14" t="s">
        <v>4</v>
      </c>
      <c r="B14" s="5" t="s">
        <v>38</v>
      </c>
      <c r="C14" s="40">
        <v>26042</v>
      </c>
      <c r="D14" s="40">
        <v>616</v>
      </c>
      <c r="E14" s="40">
        <v>35859</v>
      </c>
      <c r="F14" s="40">
        <v>3391</v>
      </c>
      <c r="G14" s="40">
        <v>987</v>
      </c>
      <c r="H14" s="40">
        <v>30739</v>
      </c>
      <c r="I14" s="40">
        <v>30420</v>
      </c>
      <c r="J14" s="40">
        <v>31102</v>
      </c>
      <c r="K14" s="40">
        <v>180114</v>
      </c>
      <c r="L14" s="40">
        <v>0</v>
      </c>
      <c r="M14" s="40">
        <v>255555</v>
      </c>
      <c r="N14" s="40">
        <f t="shared" si="2"/>
        <v>255555</v>
      </c>
      <c r="O14" s="40">
        <f t="shared" si="3"/>
        <v>75441</v>
      </c>
      <c r="P14" s="40">
        <v>155198</v>
      </c>
      <c r="Q14" s="40">
        <f t="shared" si="4"/>
        <v>155198</v>
      </c>
      <c r="R14" s="40">
        <f t="shared" si="5"/>
        <v>-24916</v>
      </c>
      <c r="S14" s="40">
        <v>150134</v>
      </c>
      <c r="T14" s="40">
        <f>S14-L14</f>
        <v>150134</v>
      </c>
      <c r="U14" s="40">
        <f>S14-K14</f>
        <v>-29980</v>
      </c>
      <c r="V14" s="40">
        <v>0</v>
      </c>
      <c r="W14" s="40">
        <f t="shared" si="6"/>
        <v>0</v>
      </c>
      <c r="X14" s="40">
        <f t="shared" si="7"/>
        <v>-26042</v>
      </c>
      <c r="Y14" s="40">
        <v>0</v>
      </c>
      <c r="Z14" s="40">
        <f t="shared" si="8"/>
        <v>0</v>
      </c>
      <c r="AA14" s="40">
        <f t="shared" si="9"/>
        <v>-616</v>
      </c>
      <c r="AB14" s="40">
        <v>0</v>
      </c>
      <c r="AC14" s="40">
        <v>0</v>
      </c>
      <c r="AD14" s="40">
        <f t="shared" si="10"/>
        <v>-35859</v>
      </c>
      <c r="AE14" s="40">
        <f>AB14-K14</f>
        <v>-180114</v>
      </c>
      <c r="AF14" s="40">
        <f t="shared" si="11"/>
        <v>0</v>
      </c>
      <c r="AG14" s="40">
        <f t="shared" si="12"/>
        <v>0</v>
      </c>
      <c r="AH14" s="40">
        <f t="shared" si="13"/>
        <v>0</v>
      </c>
      <c r="AI14" s="40">
        <f t="shared" si="1"/>
        <v>-3391</v>
      </c>
      <c r="AJ14" s="40">
        <v>0</v>
      </c>
      <c r="AK14" s="40">
        <f t="shared" si="14"/>
        <v>0</v>
      </c>
      <c r="AL14" s="40">
        <f t="shared" si="15"/>
        <v>-987</v>
      </c>
      <c r="AM14" s="40">
        <v>0</v>
      </c>
      <c r="AN14" s="40">
        <f t="shared" si="16"/>
        <v>-30739</v>
      </c>
      <c r="AO14" s="40">
        <f t="shared" si="17"/>
        <v>-180114</v>
      </c>
      <c r="AP14" s="40">
        <f t="shared" si="18"/>
        <v>0</v>
      </c>
      <c r="AQ14" s="40">
        <v>0</v>
      </c>
      <c r="AR14" s="40">
        <f t="shared" si="19"/>
        <v>-30420</v>
      </c>
      <c r="AS14" s="40">
        <f t="shared" si="20"/>
        <v>-180114</v>
      </c>
      <c r="AT14" s="40">
        <f t="shared" si="21"/>
        <v>0</v>
      </c>
      <c r="AU14" s="40">
        <v>0</v>
      </c>
      <c r="AV14" s="40">
        <f t="shared" si="22"/>
        <v>-31102</v>
      </c>
      <c r="AW14" s="40">
        <f t="shared" si="23"/>
        <v>-180114</v>
      </c>
      <c r="AX14" s="40">
        <f t="shared" si="24"/>
        <v>0</v>
      </c>
      <c r="AY14" s="40">
        <v>0</v>
      </c>
      <c r="AZ14" s="40">
        <v>0</v>
      </c>
      <c r="BA14" s="40">
        <f t="shared" si="25"/>
        <v>-180114</v>
      </c>
      <c r="BB14" s="40">
        <f t="shared" si="26"/>
        <v>0</v>
      </c>
      <c r="BC14" s="40">
        <v>0</v>
      </c>
      <c r="BD14" s="40">
        <f t="shared" si="27"/>
        <v>-180114</v>
      </c>
      <c r="BE14" s="40">
        <f t="shared" si="28"/>
        <v>0</v>
      </c>
    </row>
    <row r="15" spans="1:57" ht="16.5" customHeight="1" thickBot="1">
      <c r="A15" s="34" t="s">
        <v>5</v>
      </c>
      <c r="B15" s="29" t="s">
        <v>53</v>
      </c>
      <c r="C15" s="38">
        <v>8232</v>
      </c>
      <c r="D15" s="38">
        <v>4097</v>
      </c>
      <c r="E15" s="38">
        <v>7890</v>
      </c>
      <c r="F15" s="38">
        <v>6013</v>
      </c>
      <c r="G15" s="38">
        <v>1216</v>
      </c>
      <c r="H15" s="38">
        <v>8373</v>
      </c>
      <c r="I15" s="38">
        <v>4951</v>
      </c>
      <c r="J15" s="38">
        <v>362</v>
      </c>
      <c r="K15" s="38">
        <v>8837</v>
      </c>
      <c r="L15" s="38">
        <v>7000</v>
      </c>
      <c r="M15" s="38">
        <v>17750</v>
      </c>
      <c r="N15" s="38">
        <f t="shared" si="2"/>
        <v>10750</v>
      </c>
      <c r="O15" s="38">
        <f t="shared" si="3"/>
        <v>8913</v>
      </c>
      <c r="P15" s="38">
        <v>6622</v>
      </c>
      <c r="Q15" s="38">
        <f t="shared" si="4"/>
        <v>-378</v>
      </c>
      <c r="R15" s="38">
        <f t="shared" si="5"/>
        <v>-2215</v>
      </c>
      <c r="S15" s="38">
        <v>10812</v>
      </c>
      <c r="T15" s="38">
        <f>S15-L15</f>
        <v>3812</v>
      </c>
      <c r="U15" s="38">
        <f>S15-K15</f>
        <v>1975</v>
      </c>
      <c r="V15" s="38">
        <v>10537</v>
      </c>
      <c r="W15" s="38">
        <f t="shared" si="6"/>
        <v>3537</v>
      </c>
      <c r="X15" s="38">
        <f t="shared" si="7"/>
        <v>2305</v>
      </c>
      <c r="Y15" s="38">
        <v>4545</v>
      </c>
      <c r="Z15" s="38">
        <f t="shared" si="8"/>
        <v>-2455</v>
      </c>
      <c r="AA15" s="38">
        <f t="shared" si="9"/>
        <v>448</v>
      </c>
      <c r="AB15" s="38">
        <v>9497</v>
      </c>
      <c r="AC15" s="38">
        <v>8477</v>
      </c>
      <c r="AD15" s="38">
        <f t="shared" si="10"/>
        <v>1607</v>
      </c>
      <c r="AE15" s="38">
        <f>AB15-K15</f>
        <v>660</v>
      </c>
      <c r="AF15" s="38">
        <f t="shared" si="11"/>
        <v>2497</v>
      </c>
      <c r="AG15" s="38">
        <f t="shared" si="12"/>
        <v>1477</v>
      </c>
      <c r="AH15" s="38">
        <f t="shared" si="13"/>
        <v>-1020</v>
      </c>
      <c r="AI15" s="38">
        <f t="shared" si="1"/>
        <v>2464</v>
      </c>
      <c r="AJ15" s="38">
        <v>7709</v>
      </c>
      <c r="AK15" s="38">
        <f t="shared" si="14"/>
        <v>709</v>
      </c>
      <c r="AL15" s="38">
        <f t="shared" si="15"/>
        <v>6493</v>
      </c>
      <c r="AM15" s="38">
        <v>9848</v>
      </c>
      <c r="AN15" s="38">
        <f t="shared" si="16"/>
        <v>1475</v>
      </c>
      <c r="AO15" s="38">
        <f t="shared" si="17"/>
        <v>1011</v>
      </c>
      <c r="AP15" s="38">
        <f t="shared" si="18"/>
        <v>2848</v>
      </c>
      <c r="AQ15" s="38">
        <v>9055</v>
      </c>
      <c r="AR15" s="38">
        <f t="shared" si="19"/>
        <v>4104</v>
      </c>
      <c r="AS15" s="38">
        <f t="shared" si="20"/>
        <v>218</v>
      </c>
      <c r="AT15" s="38">
        <f t="shared" si="21"/>
        <v>2055</v>
      </c>
      <c r="AU15" s="38">
        <v>2509</v>
      </c>
      <c r="AV15" s="38">
        <f t="shared" si="22"/>
        <v>2147</v>
      </c>
      <c r="AW15" s="38">
        <f t="shared" si="23"/>
        <v>-6328</v>
      </c>
      <c r="AX15" s="38">
        <f t="shared" si="24"/>
        <v>-4491</v>
      </c>
      <c r="AY15" s="38">
        <v>7000</v>
      </c>
      <c r="AZ15" s="38">
        <v>473</v>
      </c>
      <c r="BA15" s="38">
        <f t="shared" si="25"/>
        <v>-8364</v>
      </c>
      <c r="BB15" s="38">
        <f t="shared" si="26"/>
        <v>-6527</v>
      </c>
      <c r="BC15" s="38">
        <v>9371</v>
      </c>
      <c r="BD15" s="38">
        <f t="shared" si="27"/>
        <v>534</v>
      </c>
      <c r="BE15" s="38">
        <f t="shared" si="28"/>
        <v>2371</v>
      </c>
    </row>
    <row r="16" spans="1:57" ht="26.25" customHeight="1">
      <c r="A16" s="18" t="s">
        <v>6</v>
      </c>
      <c r="B16" s="1" t="s">
        <v>39</v>
      </c>
      <c r="C16" s="25">
        <f aca="true" t="shared" si="29" ref="C16:M16">C18+C19+C20</f>
        <v>1840013</v>
      </c>
      <c r="D16" s="25">
        <f t="shared" si="29"/>
        <v>1840013</v>
      </c>
      <c r="E16" s="25">
        <f t="shared" si="29"/>
        <v>1840013</v>
      </c>
      <c r="F16" s="25">
        <f>F18+F19+F20</f>
        <v>1840013</v>
      </c>
      <c r="G16" s="25">
        <f t="shared" si="29"/>
        <v>1840013</v>
      </c>
      <c r="H16" s="25">
        <f t="shared" si="29"/>
        <v>1834015</v>
      </c>
      <c r="I16" s="25">
        <f t="shared" si="29"/>
        <v>1834015</v>
      </c>
      <c r="J16" s="25">
        <f t="shared" si="29"/>
        <v>1834015</v>
      </c>
      <c r="K16" s="25">
        <f t="shared" si="29"/>
        <v>1827534</v>
      </c>
      <c r="L16" s="25">
        <f t="shared" si="29"/>
        <v>1694236</v>
      </c>
      <c r="M16" s="25">
        <f t="shared" si="29"/>
        <v>1827534</v>
      </c>
      <c r="N16" s="25">
        <f t="shared" si="2"/>
        <v>133298</v>
      </c>
      <c r="O16" s="25">
        <f t="shared" si="3"/>
        <v>0</v>
      </c>
      <c r="P16" s="25">
        <f>P18+P19+P20</f>
        <v>1827534</v>
      </c>
      <c r="Q16" s="25">
        <f t="shared" si="4"/>
        <v>133298</v>
      </c>
      <c r="R16" s="25">
        <f t="shared" si="5"/>
        <v>0</v>
      </c>
      <c r="S16" s="25">
        <f>S18+S19+S20</f>
        <v>1786391</v>
      </c>
      <c r="T16" s="25">
        <f>S16-L16</f>
        <v>92155</v>
      </c>
      <c r="U16" s="25">
        <f>S16-K16</f>
        <v>-41143</v>
      </c>
      <c r="V16" s="25">
        <f>V18+V19+V20</f>
        <v>1786391</v>
      </c>
      <c r="W16" s="25">
        <f t="shared" si="6"/>
        <v>92155</v>
      </c>
      <c r="X16" s="25">
        <f t="shared" si="7"/>
        <v>-53622</v>
      </c>
      <c r="Y16" s="25">
        <f>Y18+Y19+Y20</f>
        <v>1776552</v>
      </c>
      <c r="Z16" s="25">
        <f t="shared" si="8"/>
        <v>82316</v>
      </c>
      <c r="AA16" s="25">
        <f t="shared" si="9"/>
        <v>-63461</v>
      </c>
      <c r="AB16" s="25">
        <f>AB18+AB19+AB20</f>
        <v>1767443</v>
      </c>
      <c r="AC16" s="25">
        <f>AC18+AC19+AC20</f>
        <v>1758933</v>
      </c>
      <c r="AD16" s="25">
        <f t="shared" si="10"/>
        <v>-72570</v>
      </c>
      <c r="AE16" s="25">
        <f>AB16-K16</f>
        <v>-60091</v>
      </c>
      <c r="AF16" s="25">
        <f t="shared" si="11"/>
        <v>73207</v>
      </c>
      <c r="AG16" s="25">
        <f t="shared" si="12"/>
        <v>64697</v>
      </c>
      <c r="AH16" s="25">
        <f t="shared" si="13"/>
        <v>-8510</v>
      </c>
      <c r="AI16" s="25">
        <f t="shared" si="1"/>
        <v>-81080</v>
      </c>
      <c r="AJ16" s="25">
        <f>AJ18+AJ19+AJ20</f>
        <v>1741932</v>
      </c>
      <c r="AK16" s="25">
        <f t="shared" si="14"/>
        <v>47696</v>
      </c>
      <c r="AL16" s="25">
        <f t="shared" si="15"/>
        <v>-98081</v>
      </c>
      <c r="AM16" s="25">
        <f>AM18+AM19+AM20</f>
        <v>1725706</v>
      </c>
      <c r="AN16" s="25">
        <f t="shared" si="16"/>
        <v>-108309</v>
      </c>
      <c r="AO16" s="25">
        <f t="shared" si="17"/>
        <v>-101828</v>
      </c>
      <c r="AP16" s="25">
        <f t="shared" si="18"/>
        <v>31470</v>
      </c>
      <c r="AQ16" s="25">
        <f>AQ18+AQ19+AQ20</f>
        <v>1699590</v>
      </c>
      <c r="AR16" s="25">
        <f t="shared" si="19"/>
        <v>-134425</v>
      </c>
      <c r="AS16" s="25">
        <f t="shared" si="20"/>
        <v>-127944</v>
      </c>
      <c r="AT16" s="25">
        <f t="shared" si="21"/>
        <v>5354</v>
      </c>
      <c r="AU16" s="25">
        <f>AU18+AU19+AU20</f>
        <v>1695646</v>
      </c>
      <c r="AV16" s="25">
        <f t="shared" si="22"/>
        <v>-138369</v>
      </c>
      <c r="AW16" s="25">
        <f t="shared" si="23"/>
        <v>-131888</v>
      </c>
      <c r="AX16" s="25">
        <f t="shared" si="24"/>
        <v>1410</v>
      </c>
      <c r="AY16" s="25">
        <f>AY18+AY19+AY20</f>
        <v>1694236</v>
      </c>
      <c r="AZ16" s="25">
        <f>AZ18+AZ19+AZ20</f>
        <v>1694236</v>
      </c>
      <c r="BA16" s="25">
        <f t="shared" si="25"/>
        <v>-133298</v>
      </c>
      <c r="BB16" s="25">
        <f t="shared" si="26"/>
        <v>0</v>
      </c>
      <c r="BC16" s="25">
        <f>BC18+BC19+BC20</f>
        <v>1694236</v>
      </c>
      <c r="BD16" s="25">
        <f t="shared" si="27"/>
        <v>-133298</v>
      </c>
      <c r="BE16" s="25">
        <f t="shared" si="28"/>
        <v>0</v>
      </c>
    </row>
    <row r="17" spans="1:57" ht="15" customHeight="1">
      <c r="A17" s="12"/>
      <c r="B17" s="2" t="s">
        <v>12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>
        <f t="shared" si="13"/>
        <v>0</v>
      </c>
      <c r="AI17" s="35">
        <f t="shared" si="1"/>
        <v>0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8.75" customHeight="1">
      <c r="A18" s="12"/>
      <c r="B18" s="8" t="s">
        <v>14</v>
      </c>
      <c r="C18" s="36">
        <v>500000</v>
      </c>
      <c r="D18" s="36">
        <v>500000</v>
      </c>
      <c r="E18" s="36">
        <v>500000</v>
      </c>
      <c r="F18" s="36">
        <v>500000</v>
      </c>
      <c r="G18" s="36">
        <v>500000</v>
      </c>
      <c r="H18" s="36">
        <v>500000</v>
      </c>
      <c r="I18" s="36">
        <v>500000</v>
      </c>
      <c r="J18" s="36">
        <v>500000</v>
      </c>
      <c r="K18" s="36">
        <v>500000</v>
      </c>
      <c r="L18" s="36">
        <v>500000</v>
      </c>
      <c r="M18" s="36">
        <v>500000</v>
      </c>
      <c r="N18" s="36">
        <f t="shared" si="2"/>
        <v>0</v>
      </c>
      <c r="O18" s="36">
        <f t="shared" si="3"/>
        <v>0</v>
      </c>
      <c r="P18" s="36">
        <v>500000</v>
      </c>
      <c r="Q18" s="36">
        <f t="shared" si="4"/>
        <v>0</v>
      </c>
      <c r="R18" s="36">
        <f t="shared" si="5"/>
        <v>0</v>
      </c>
      <c r="S18" s="36">
        <v>500000</v>
      </c>
      <c r="T18" s="36">
        <f>S18-L18</f>
        <v>0</v>
      </c>
      <c r="U18" s="36">
        <f>S18-K18</f>
        <v>0</v>
      </c>
      <c r="V18" s="36">
        <v>500000</v>
      </c>
      <c r="W18" s="36">
        <f t="shared" si="6"/>
        <v>0</v>
      </c>
      <c r="X18" s="36">
        <f t="shared" si="7"/>
        <v>0</v>
      </c>
      <c r="Y18" s="36">
        <v>500000</v>
      </c>
      <c r="Z18" s="36">
        <f t="shared" si="8"/>
        <v>0</v>
      </c>
      <c r="AA18" s="36">
        <f t="shared" si="9"/>
        <v>0</v>
      </c>
      <c r="AB18" s="36">
        <v>500000</v>
      </c>
      <c r="AC18" s="36">
        <v>500000</v>
      </c>
      <c r="AD18" s="36">
        <f t="shared" si="10"/>
        <v>0</v>
      </c>
      <c r="AE18" s="36">
        <f>AB18-K18</f>
        <v>0</v>
      </c>
      <c r="AF18" s="36">
        <f t="shared" si="11"/>
        <v>0</v>
      </c>
      <c r="AG18" s="36">
        <f t="shared" si="12"/>
        <v>0</v>
      </c>
      <c r="AH18" s="36">
        <f t="shared" si="13"/>
        <v>0</v>
      </c>
      <c r="AI18" s="36">
        <f t="shared" si="1"/>
        <v>0</v>
      </c>
      <c r="AJ18" s="36">
        <v>500000</v>
      </c>
      <c r="AK18" s="36">
        <f t="shared" si="14"/>
        <v>0</v>
      </c>
      <c r="AL18" s="36">
        <f t="shared" si="15"/>
        <v>0</v>
      </c>
      <c r="AM18" s="36">
        <v>500000</v>
      </c>
      <c r="AN18" s="36">
        <f t="shared" si="16"/>
        <v>0</v>
      </c>
      <c r="AO18" s="36">
        <f t="shared" si="17"/>
        <v>0</v>
      </c>
      <c r="AP18" s="36">
        <f t="shared" si="18"/>
        <v>0</v>
      </c>
      <c r="AQ18" s="36">
        <v>500000</v>
      </c>
      <c r="AR18" s="36">
        <f t="shared" si="19"/>
        <v>0</v>
      </c>
      <c r="AS18" s="36">
        <f t="shared" si="20"/>
        <v>0</v>
      </c>
      <c r="AT18" s="36">
        <f t="shared" si="21"/>
        <v>0</v>
      </c>
      <c r="AU18" s="36">
        <v>500000</v>
      </c>
      <c r="AV18" s="36">
        <f t="shared" si="22"/>
        <v>0</v>
      </c>
      <c r="AW18" s="36">
        <f t="shared" si="23"/>
        <v>0</v>
      </c>
      <c r="AX18" s="36">
        <f t="shared" si="24"/>
        <v>0</v>
      </c>
      <c r="AY18" s="36">
        <v>500000</v>
      </c>
      <c r="AZ18" s="36">
        <v>500000</v>
      </c>
      <c r="BA18" s="36">
        <f t="shared" si="25"/>
        <v>0</v>
      </c>
      <c r="BB18" s="36">
        <f t="shared" si="26"/>
        <v>0</v>
      </c>
      <c r="BC18" s="36">
        <v>500000</v>
      </c>
      <c r="BD18" s="36">
        <f t="shared" si="27"/>
        <v>0</v>
      </c>
      <c r="BE18" s="36">
        <f t="shared" si="28"/>
        <v>0</v>
      </c>
    </row>
    <row r="19" spans="1:57" ht="26.25" customHeight="1">
      <c r="A19" s="12"/>
      <c r="B19" s="3" t="s">
        <v>40</v>
      </c>
      <c r="C19" s="41">
        <v>145777</v>
      </c>
      <c r="D19" s="41">
        <v>145777</v>
      </c>
      <c r="E19" s="41">
        <v>145777</v>
      </c>
      <c r="F19" s="41">
        <v>145777</v>
      </c>
      <c r="G19" s="41">
        <v>145777</v>
      </c>
      <c r="H19" s="41">
        <v>139779</v>
      </c>
      <c r="I19" s="41">
        <v>139779</v>
      </c>
      <c r="J19" s="41">
        <v>139779</v>
      </c>
      <c r="K19" s="41">
        <v>133298</v>
      </c>
      <c r="L19" s="41">
        <v>0</v>
      </c>
      <c r="M19" s="41">
        <v>133298</v>
      </c>
      <c r="N19" s="41">
        <f t="shared" si="2"/>
        <v>133298</v>
      </c>
      <c r="O19" s="41">
        <f t="shared" si="3"/>
        <v>0</v>
      </c>
      <c r="P19" s="41">
        <v>133298</v>
      </c>
      <c r="Q19" s="41">
        <f t="shared" si="4"/>
        <v>133298</v>
      </c>
      <c r="R19" s="41">
        <f t="shared" si="5"/>
        <v>0</v>
      </c>
      <c r="S19" s="41">
        <v>92155</v>
      </c>
      <c r="T19" s="41">
        <f>S19-L19</f>
        <v>92155</v>
      </c>
      <c r="U19" s="41">
        <f>S19-K19</f>
        <v>-41143</v>
      </c>
      <c r="V19" s="41">
        <v>92155</v>
      </c>
      <c r="W19" s="41">
        <f t="shared" si="6"/>
        <v>92155</v>
      </c>
      <c r="X19" s="41">
        <f t="shared" si="7"/>
        <v>-53622</v>
      </c>
      <c r="Y19" s="41">
        <v>82316</v>
      </c>
      <c r="Z19" s="41">
        <f t="shared" si="8"/>
        <v>82316</v>
      </c>
      <c r="AA19" s="41">
        <f t="shared" si="9"/>
        <v>-63461</v>
      </c>
      <c r="AB19" s="41">
        <v>73207</v>
      </c>
      <c r="AC19" s="41">
        <v>64697</v>
      </c>
      <c r="AD19" s="41">
        <f t="shared" si="10"/>
        <v>-72570</v>
      </c>
      <c r="AE19" s="41">
        <f>AB19-K19</f>
        <v>-60091</v>
      </c>
      <c r="AF19" s="41">
        <f t="shared" si="11"/>
        <v>73207</v>
      </c>
      <c r="AG19" s="41">
        <f t="shared" si="12"/>
        <v>64697</v>
      </c>
      <c r="AH19" s="41">
        <f t="shared" si="13"/>
        <v>-8510</v>
      </c>
      <c r="AI19" s="41">
        <f t="shared" si="1"/>
        <v>-81080</v>
      </c>
      <c r="AJ19" s="41">
        <v>47696</v>
      </c>
      <c r="AK19" s="41">
        <f t="shared" si="14"/>
        <v>47696</v>
      </c>
      <c r="AL19" s="41">
        <f t="shared" si="15"/>
        <v>-98081</v>
      </c>
      <c r="AM19" s="41">
        <v>31470</v>
      </c>
      <c r="AN19" s="41">
        <f t="shared" si="16"/>
        <v>-108309</v>
      </c>
      <c r="AO19" s="41">
        <f t="shared" si="17"/>
        <v>-101828</v>
      </c>
      <c r="AP19" s="41">
        <f t="shared" si="18"/>
        <v>31470</v>
      </c>
      <c r="AQ19" s="41">
        <v>5354</v>
      </c>
      <c r="AR19" s="41">
        <f t="shared" si="19"/>
        <v>-134425</v>
      </c>
      <c r="AS19" s="41">
        <f t="shared" si="20"/>
        <v>-127944</v>
      </c>
      <c r="AT19" s="41">
        <f t="shared" si="21"/>
        <v>5354</v>
      </c>
      <c r="AU19" s="41">
        <v>1410</v>
      </c>
      <c r="AV19" s="41">
        <f t="shared" si="22"/>
        <v>-138369</v>
      </c>
      <c r="AW19" s="41">
        <f t="shared" si="23"/>
        <v>-131888</v>
      </c>
      <c r="AX19" s="41">
        <f t="shared" si="24"/>
        <v>1410</v>
      </c>
      <c r="AY19" s="41">
        <v>0</v>
      </c>
      <c r="AZ19" s="41">
        <v>0</v>
      </c>
      <c r="BA19" s="41">
        <f t="shared" si="25"/>
        <v>-133298</v>
      </c>
      <c r="BB19" s="41">
        <f t="shared" si="26"/>
        <v>0</v>
      </c>
      <c r="BC19" s="41">
        <v>0</v>
      </c>
      <c r="BD19" s="41">
        <f t="shared" si="27"/>
        <v>-133298</v>
      </c>
      <c r="BE19" s="41">
        <f t="shared" si="28"/>
        <v>0</v>
      </c>
    </row>
    <row r="20" spans="1:57" ht="27" customHeight="1" thickBot="1">
      <c r="A20" s="12"/>
      <c r="B20" s="3" t="s">
        <v>29</v>
      </c>
      <c r="C20" s="41">
        <v>1194236</v>
      </c>
      <c r="D20" s="41">
        <v>1194236</v>
      </c>
      <c r="E20" s="41">
        <v>1194236</v>
      </c>
      <c r="F20" s="41">
        <v>1194236</v>
      </c>
      <c r="G20" s="41">
        <v>1194236</v>
      </c>
      <c r="H20" s="41">
        <v>1194236</v>
      </c>
      <c r="I20" s="41">
        <v>1194236</v>
      </c>
      <c r="J20" s="41">
        <v>1194236</v>
      </c>
      <c r="K20" s="41">
        <v>1194236</v>
      </c>
      <c r="L20" s="41">
        <v>1194236</v>
      </c>
      <c r="M20" s="41">
        <v>1194236</v>
      </c>
      <c r="N20" s="41">
        <f t="shared" si="2"/>
        <v>0</v>
      </c>
      <c r="O20" s="41">
        <f t="shared" si="3"/>
        <v>0</v>
      </c>
      <c r="P20" s="41">
        <v>1194236</v>
      </c>
      <c r="Q20" s="41">
        <f t="shared" si="4"/>
        <v>0</v>
      </c>
      <c r="R20" s="41">
        <f t="shared" si="5"/>
        <v>0</v>
      </c>
      <c r="S20" s="41">
        <v>1194236</v>
      </c>
      <c r="T20" s="41">
        <f>S20-L20</f>
        <v>0</v>
      </c>
      <c r="U20" s="41">
        <f>S20-K20</f>
        <v>0</v>
      </c>
      <c r="V20" s="41">
        <v>1194236</v>
      </c>
      <c r="W20" s="41">
        <f t="shared" si="6"/>
        <v>0</v>
      </c>
      <c r="X20" s="41">
        <f t="shared" si="7"/>
        <v>0</v>
      </c>
      <c r="Y20" s="41">
        <v>1194236</v>
      </c>
      <c r="Z20" s="41">
        <f t="shared" si="8"/>
        <v>0</v>
      </c>
      <c r="AA20" s="41">
        <f t="shared" si="9"/>
        <v>0</v>
      </c>
      <c r="AB20" s="41">
        <v>1194236</v>
      </c>
      <c r="AC20" s="41">
        <v>1194236</v>
      </c>
      <c r="AD20" s="41">
        <f t="shared" si="10"/>
        <v>0</v>
      </c>
      <c r="AE20" s="41">
        <f>AB20-K20</f>
        <v>0</v>
      </c>
      <c r="AF20" s="41">
        <f t="shared" si="11"/>
        <v>0</v>
      </c>
      <c r="AG20" s="41">
        <f t="shared" si="12"/>
        <v>0</v>
      </c>
      <c r="AH20" s="41">
        <f t="shared" si="13"/>
        <v>0</v>
      </c>
      <c r="AI20" s="41">
        <f t="shared" si="1"/>
        <v>0</v>
      </c>
      <c r="AJ20" s="41">
        <v>1194236</v>
      </c>
      <c r="AK20" s="41">
        <f t="shared" si="14"/>
        <v>0</v>
      </c>
      <c r="AL20" s="41">
        <f t="shared" si="15"/>
        <v>0</v>
      </c>
      <c r="AM20" s="41">
        <v>1194236</v>
      </c>
      <c r="AN20" s="41">
        <f t="shared" si="16"/>
        <v>0</v>
      </c>
      <c r="AO20" s="41">
        <f t="shared" si="17"/>
        <v>0</v>
      </c>
      <c r="AP20" s="41">
        <f t="shared" si="18"/>
        <v>0</v>
      </c>
      <c r="AQ20" s="41">
        <v>1194236</v>
      </c>
      <c r="AR20" s="41">
        <f t="shared" si="19"/>
        <v>0</v>
      </c>
      <c r="AS20" s="41">
        <f t="shared" si="20"/>
        <v>0</v>
      </c>
      <c r="AT20" s="41">
        <f t="shared" si="21"/>
        <v>0</v>
      </c>
      <c r="AU20" s="41">
        <v>1194236</v>
      </c>
      <c r="AV20" s="41">
        <f t="shared" si="22"/>
        <v>0</v>
      </c>
      <c r="AW20" s="41">
        <f t="shared" si="23"/>
        <v>0</v>
      </c>
      <c r="AX20" s="41">
        <f t="shared" si="24"/>
        <v>0</v>
      </c>
      <c r="AY20" s="41">
        <v>1194236</v>
      </c>
      <c r="AZ20" s="41">
        <v>1194236</v>
      </c>
      <c r="BA20" s="41">
        <f t="shared" si="25"/>
        <v>0</v>
      </c>
      <c r="BB20" s="41">
        <f t="shared" si="26"/>
        <v>0</v>
      </c>
      <c r="BC20" s="41">
        <v>1194236</v>
      </c>
      <c r="BD20" s="41">
        <f t="shared" si="27"/>
        <v>0</v>
      </c>
      <c r="BE20" s="41">
        <f t="shared" si="28"/>
        <v>0</v>
      </c>
    </row>
    <row r="21" spans="1:57" ht="26.25" customHeight="1">
      <c r="A21" s="18" t="s">
        <v>7</v>
      </c>
      <c r="B21" s="1" t="s">
        <v>41</v>
      </c>
      <c r="C21" s="25">
        <f aca="true" t="shared" si="30" ref="C21:M21">C23+C24+C25</f>
        <v>825171</v>
      </c>
      <c r="D21" s="25">
        <f t="shared" si="30"/>
        <v>825169</v>
      </c>
      <c r="E21" s="25">
        <f t="shared" si="30"/>
        <v>828972</v>
      </c>
      <c r="F21" s="25">
        <f>F23+F24+F25</f>
        <v>828972</v>
      </c>
      <c r="G21" s="25">
        <f t="shared" si="30"/>
        <v>828969</v>
      </c>
      <c r="H21" s="25">
        <f t="shared" si="30"/>
        <v>828948</v>
      </c>
      <c r="I21" s="25">
        <f t="shared" si="30"/>
        <v>828940</v>
      </c>
      <c r="J21" s="25">
        <f t="shared" si="30"/>
        <v>828940</v>
      </c>
      <c r="K21" s="25">
        <f t="shared" si="30"/>
        <v>828938</v>
      </c>
      <c r="L21" s="25">
        <f t="shared" si="30"/>
        <v>828907</v>
      </c>
      <c r="M21" s="25">
        <f t="shared" si="30"/>
        <v>828938</v>
      </c>
      <c r="N21" s="25">
        <f t="shared" si="2"/>
        <v>31</v>
      </c>
      <c r="O21" s="25">
        <f t="shared" si="3"/>
        <v>0</v>
      </c>
      <c r="P21" s="25">
        <f>P23+P24+P25</f>
        <v>828937</v>
      </c>
      <c r="Q21" s="25">
        <f t="shared" si="4"/>
        <v>30</v>
      </c>
      <c r="R21" s="25">
        <f t="shared" si="5"/>
        <v>-1</v>
      </c>
      <c r="S21" s="25">
        <f>S23+S24+S25</f>
        <v>828937</v>
      </c>
      <c r="T21" s="25">
        <f>S21-L21</f>
        <v>30</v>
      </c>
      <c r="U21" s="25">
        <f>S21-K21</f>
        <v>-1</v>
      </c>
      <c r="V21" s="25">
        <f>V23+V24+V25</f>
        <v>828931</v>
      </c>
      <c r="W21" s="25">
        <f t="shared" si="6"/>
        <v>24</v>
      </c>
      <c r="X21" s="25">
        <f t="shared" si="7"/>
        <v>3760</v>
      </c>
      <c r="Y21" s="25">
        <f>Y23+Y24+Y25</f>
        <v>828931</v>
      </c>
      <c r="Z21" s="25">
        <f t="shared" si="8"/>
        <v>24</v>
      </c>
      <c r="AA21" s="25">
        <f t="shared" si="9"/>
        <v>3762</v>
      </c>
      <c r="AB21" s="25">
        <f>AB23+AB24+AB25</f>
        <v>828843</v>
      </c>
      <c r="AC21" s="25">
        <f>AC23+AC24+AC25</f>
        <v>828843</v>
      </c>
      <c r="AD21" s="25">
        <f t="shared" si="10"/>
        <v>-129</v>
      </c>
      <c r="AE21" s="25">
        <f>AB21-K21</f>
        <v>-95</v>
      </c>
      <c r="AF21" s="25">
        <f t="shared" si="11"/>
        <v>-64</v>
      </c>
      <c r="AG21" s="25">
        <f t="shared" si="12"/>
        <v>-64</v>
      </c>
      <c r="AH21" s="25">
        <f t="shared" si="13"/>
        <v>0</v>
      </c>
      <c r="AI21" s="25">
        <f t="shared" si="1"/>
        <v>-129</v>
      </c>
      <c r="AJ21" s="25">
        <f>AJ23+AJ24+AJ25</f>
        <v>828843</v>
      </c>
      <c r="AK21" s="25">
        <f t="shared" si="14"/>
        <v>-64</v>
      </c>
      <c r="AL21" s="25">
        <f t="shared" si="15"/>
        <v>-126</v>
      </c>
      <c r="AM21" s="25">
        <f>AM23+AM24+AM25</f>
        <v>828843</v>
      </c>
      <c r="AN21" s="25">
        <f t="shared" si="16"/>
        <v>-105</v>
      </c>
      <c r="AO21" s="25">
        <f t="shared" si="17"/>
        <v>-95</v>
      </c>
      <c r="AP21" s="25">
        <f t="shared" si="18"/>
        <v>-64</v>
      </c>
      <c r="AQ21" s="25">
        <f>AQ23+AQ24+AQ25</f>
        <v>884843</v>
      </c>
      <c r="AR21" s="25">
        <f t="shared" si="19"/>
        <v>55903</v>
      </c>
      <c r="AS21" s="25">
        <f t="shared" si="20"/>
        <v>55905</v>
      </c>
      <c r="AT21" s="25">
        <f t="shared" si="21"/>
        <v>55936</v>
      </c>
      <c r="AU21" s="25">
        <f>AU23+AU24+AU25</f>
        <v>884843</v>
      </c>
      <c r="AV21" s="25">
        <f t="shared" si="22"/>
        <v>55903</v>
      </c>
      <c r="AW21" s="25">
        <f t="shared" si="23"/>
        <v>55905</v>
      </c>
      <c r="AX21" s="25">
        <f t="shared" si="24"/>
        <v>55936</v>
      </c>
      <c r="AY21" s="25">
        <f>AY23+AY24+AY25</f>
        <v>828843</v>
      </c>
      <c r="AZ21" s="25">
        <f>AZ23+AZ24+AZ25</f>
        <v>875280</v>
      </c>
      <c r="BA21" s="25">
        <f t="shared" si="25"/>
        <v>46342</v>
      </c>
      <c r="BB21" s="25">
        <f t="shared" si="26"/>
        <v>46373</v>
      </c>
      <c r="BC21" s="25">
        <f>BC23+BC24+BC25</f>
        <v>875280</v>
      </c>
      <c r="BD21" s="25">
        <f t="shared" si="27"/>
        <v>46342</v>
      </c>
      <c r="BE21" s="25">
        <f t="shared" si="28"/>
        <v>46373</v>
      </c>
    </row>
    <row r="22" spans="1:57" ht="15" customHeight="1">
      <c r="A22" s="12"/>
      <c r="B22" s="2" t="s">
        <v>12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>
        <f t="shared" si="13"/>
        <v>0</v>
      </c>
      <c r="AI22" s="35">
        <f t="shared" si="1"/>
        <v>0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6.5" customHeight="1">
      <c r="A23" s="12"/>
      <c r="B23" s="8" t="s">
        <v>42</v>
      </c>
      <c r="C23" s="36">
        <v>584064</v>
      </c>
      <c r="D23" s="36">
        <v>584062</v>
      </c>
      <c r="E23" s="36">
        <v>587865</v>
      </c>
      <c r="F23" s="36">
        <v>587865</v>
      </c>
      <c r="G23" s="36">
        <v>587862</v>
      </c>
      <c r="H23" s="36">
        <v>587841</v>
      </c>
      <c r="I23" s="36">
        <v>587833</v>
      </c>
      <c r="J23" s="36">
        <v>587833</v>
      </c>
      <c r="K23" s="36">
        <v>587831</v>
      </c>
      <c r="L23" s="36">
        <v>587800</v>
      </c>
      <c r="M23" s="36">
        <v>587831</v>
      </c>
      <c r="N23" s="36">
        <f t="shared" si="2"/>
        <v>31</v>
      </c>
      <c r="O23" s="36">
        <f t="shared" si="3"/>
        <v>0</v>
      </c>
      <c r="P23" s="36">
        <v>587830</v>
      </c>
      <c r="Q23" s="36">
        <f t="shared" si="4"/>
        <v>30</v>
      </c>
      <c r="R23" s="36">
        <f t="shared" si="5"/>
        <v>-1</v>
      </c>
      <c r="S23" s="36">
        <v>587830</v>
      </c>
      <c r="T23" s="36">
        <f>S23-L23</f>
        <v>30</v>
      </c>
      <c r="U23" s="36">
        <f>S23-K23</f>
        <v>-1</v>
      </c>
      <c r="V23" s="36">
        <v>587824</v>
      </c>
      <c r="W23" s="36">
        <f t="shared" si="6"/>
        <v>24</v>
      </c>
      <c r="X23" s="36">
        <f t="shared" si="7"/>
        <v>3760</v>
      </c>
      <c r="Y23" s="36">
        <v>587824</v>
      </c>
      <c r="Z23" s="36">
        <f t="shared" si="8"/>
        <v>24</v>
      </c>
      <c r="AA23" s="36">
        <f t="shared" si="9"/>
        <v>3762</v>
      </c>
      <c r="AB23" s="36">
        <v>587736</v>
      </c>
      <c r="AC23" s="36">
        <v>587736</v>
      </c>
      <c r="AD23" s="36">
        <f t="shared" si="10"/>
        <v>-129</v>
      </c>
      <c r="AE23" s="36">
        <f>AB23-K23</f>
        <v>-95</v>
      </c>
      <c r="AF23" s="36">
        <f t="shared" si="11"/>
        <v>-64</v>
      </c>
      <c r="AG23" s="36">
        <f t="shared" si="12"/>
        <v>-64</v>
      </c>
      <c r="AH23" s="36">
        <f t="shared" si="13"/>
        <v>0</v>
      </c>
      <c r="AI23" s="36">
        <f t="shared" si="1"/>
        <v>-129</v>
      </c>
      <c r="AJ23" s="36">
        <v>587736</v>
      </c>
      <c r="AK23" s="36">
        <f t="shared" si="14"/>
        <v>-64</v>
      </c>
      <c r="AL23" s="36">
        <f t="shared" si="15"/>
        <v>-126</v>
      </c>
      <c r="AM23" s="36">
        <v>587736</v>
      </c>
      <c r="AN23" s="36">
        <f t="shared" si="16"/>
        <v>-105</v>
      </c>
      <c r="AO23" s="36">
        <f t="shared" si="17"/>
        <v>-95</v>
      </c>
      <c r="AP23" s="36">
        <f t="shared" si="18"/>
        <v>-64</v>
      </c>
      <c r="AQ23" s="36">
        <v>587736</v>
      </c>
      <c r="AR23" s="36">
        <f t="shared" si="19"/>
        <v>-97</v>
      </c>
      <c r="AS23" s="36">
        <f t="shared" si="20"/>
        <v>-95</v>
      </c>
      <c r="AT23" s="36">
        <f t="shared" si="21"/>
        <v>-64</v>
      </c>
      <c r="AU23" s="36">
        <v>587736</v>
      </c>
      <c r="AV23" s="36">
        <f t="shared" si="22"/>
        <v>-97</v>
      </c>
      <c r="AW23" s="36">
        <f t="shared" si="23"/>
        <v>-95</v>
      </c>
      <c r="AX23" s="36">
        <f t="shared" si="24"/>
        <v>-64</v>
      </c>
      <c r="AY23" s="36">
        <v>587736</v>
      </c>
      <c r="AZ23" s="36">
        <v>587736</v>
      </c>
      <c r="BA23" s="36">
        <f t="shared" si="25"/>
        <v>-95</v>
      </c>
      <c r="BB23" s="36">
        <f t="shared" si="26"/>
        <v>-64</v>
      </c>
      <c r="BC23" s="36">
        <v>587736</v>
      </c>
      <c r="BD23" s="36">
        <f t="shared" si="27"/>
        <v>-95</v>
      </c>
      <c r="BE23" s="36">
        <f t="shared" si="28"/>
        <v>-64</v>
      </c>
    </row>
    <row r="24" spans="1:57" ht="16.5" customHeight="1">
      <c r="A24" s="12"/>
      <c r="B24" s="3" t="s">
        <v>15</v>
      </c>
      <c r="C24" s="41">
        <v>241107</v>
      </c>
      <c r="D24" s="41">
        <v>241107</v>
      </c>
      <c r="E24" s="41">
        <v>241107</v>
      </c>
      <c r="F24" s="41">
        <v>241107</v>
      </c>
      <c r="G24" s="41">
        <v>241107</v>
      </c>
      <c r="H24" s="41">
        <v>241107</v>
      </c>
      <c r="I24" s="41">
        <v>241107</v>
      </c>
      <c r="J24" s="41">
        <v>241107</v>
      </c>
      <c r="K24" s="41">
        <v>241107</v>
      </c>
      <c r="L24" s="41">
        <v>241107</v>
      </c>
      <c r="M24" s="41">
        <v>241107</v>
      </c>
      <c r="N24" s="41">
        <f t="shared" si="2"/>
        <v>0</v>
      </c>
      <c r="O24" s="41">
        <f t="shared" si="3"/>
        <v>0</v>
      </c>
      <c r="P24" s="41">
        <v>241107</v>
      </c>
      <c r="Q24" s="41">
        <f t="shared" si="4"/>
        <v>0</v>
      </c>
      <c r="R24" s="41">
        <f t="shared" si="5"/>
        <v>0</v>
      </c>
      <c r="S24" s="41">
        <v>241107</v>
      </c>
      <c r="T24" s="41">
        <f>S24-L24</f>
        <v>0</v>
      </c>
      <c r="U24" s="41">
        <f>S24-K24</f>
        <v>0</v>
      </c>
      <c r="V24" s="41">
        <v>241107</v>
      </c>
      <c r="W24" s="41">
        <f t="shared" si="6"/>
        <v>0</v>
      </c>
      <c r="X24" s="41">
        <f t="shared" si="7"/>
        <v>0</v>
      </c>
      <c r="Y24" s="41">
        <v>241107</v>
      </c>
      <c r="Z24" s="41">
        <f t="shared" si="8"/>
        <v>0</v>
      </c>
      <c r="AA24" s="41">
        <f t="shared" si="9"/>
        <v>0</v>
      </c>
      <c r="AB24" s="41">
        <v>241107</v>
      </c>
      <c r="AC24" s="41">
        <v>241107</v>
      </c>
      <c r="AD24" s="41">
        <f t="shared" si="10"/>
        <v>0</v>
      </c>
      <c r="AE24" s="41">
        <f>AB24-K24</f>
        <v>0</v>
      </c>
      <c r="AF24" s="41">
        <f t="shared" si="11"/>
        <v>0</v>
      </c>
      <c r="AG24" s="41">
        <f t="shared" si="12"/>
        <v>0</v>
      </c>
      <c r="AH24" s="41">
        <f t="shared" si="13"/>
        <v>0</v>
      </c>
      <c r="AI24" s="41">
        <f t="shared" si="1"/>
        <v>0</v>
      </c>
      <c r="AJ24" s="41">
        <v>241107</v>
      </c>
      <c r="AK24" s="41">
        <f t="shared" si="14"/>
        <v>0</v>
      </c>
      <c r="AL24" s="41">
        <f t="shared" si="15"/>
        <v>0</v>
      </c>
      <c r="AM24" s="41">
        <v>241107</v>
      </c>
      <c r="AN24" s="41">
        <f t="shared" si="16"/>
        <v>0</v>
      </c>
      <c r="AO24" s="41">
        <f t="shared" si="17"/>
        <v>0</v>
      </c>
      <c r="AP24" s="41">
        <f t="shared" si="18"/>
        <v>0</v>
      </c>
      <c r="AQ24" s="41">
        <v>241107</v>
      </c>
      <c r="AR24" s="41">
        <f t="shared" si="19"/>
        <v>0</v>
      </c>
      <c r="AS24" s="41">
        <f t="shared" si="20"/>
        <v>0</v>
      </c>
      <c r="AT24" s="41">
        <f t="shared" si="21"/>
        <v>0</v>
      </c>
      <c r="AU24" s="41">
        <v>241107</v>
      </c>
      <c r="AV24" s="41">
        <f t="shared" si="22"/>
        <v>0</v>
      </c>
      <c r="AW24" s="41">
        <f t="shared" si="23"/>
        <v>0</v>
      </c>
      <c r="AX24" s="41">
        <f t="shared" si="24"/>
        <v>0</v>
      </c>
      <c r="AY24" s="41">
        <v>241107</v>
      </c>
      <c r="AZ24" s="41">
        <v>241107</v>
      </c>
      <c r="BA24" s="41">
        <f t="shared" si="25"/>
        <v>0</v>
      </c>
      <c r="BB24" s="41">
        <f t="shared" si="26"/>
        <v>0</v>
      </c>
      <c r="BC24" s="41">
        <v>241107</v>
      </c>
      <c r="BD24" s="41">
        <f t="shared" si="27"/>
        <v>0</v>
      </c>
      <c r="BE24" s="41">
        <f t="shared" si="28"/>
        <v>0</v>
      </c>
    </row>
    <row r="25" spans="1:57" ht="16.5" customHeight="1" thickBot="1">
      <c r="A25" s="13"/>
      <c r="B25" s="4" t="s">
        <v>16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f t="shared" si="2"/>
        <v>0</v>
      </c>
      <c r="O25" s="42">
        <f t="shared" si="3"/>
        <v>0</v>
      </c>
      <c r="P25" s="42">
        <v>0</v>
      </c>
      <c r="Q25" s="42">
        <f t="shared" si="4"/>
        <v>0</v>
      </c>
      <c r="R25" s="42">
        <f t="shared" si="5"/>
        <v>0</v>
      </c>
      <c r="S25" s="42">
        <v>0</v>
      </c>
      <c r="T25" s="42">
        <f>S25-L25</f>
        <v>0</v>
      </c>
      <c r="U25" s="42">
        <f>S25-K25</f>
        <v>0</v>
      </c>
      <c r="V25" s="42">
        <v>0</v>
      </c>
      <c r="W25" s="42">
        <f t="shared" si="6"/>
        <v>0</v>
      </c>
      <c r="X25" s="42">
        <f t="shared" si="7"/>
        <v>0</v>
      </c>
      <c r="Y25" s="42">
        <v>0</v>
      </c>
      <c r="Z25" s="42">
        <f t="shared" si="8"/>
        <v>0</v>
      </c>
      <c r="AA25" s="42">
        <f t="shared" si="9"/>
        <v>0</v>
      </c>
      <c r="AB25" s="42">
        <v>0</v>
      </c>
      <c r="AC25" s="42">
        <v>0</v>
      </c>
      <c r="AD25" s="42">
        <f t="shared" si="10"/>
        <v>0</v>
      </c>
      <c r="AE25" s="42">
        <f>AB25-K25</f>
        <v>0</v>
      </c>
      <c r="AF25" s="42">
        <f t="shared" si="11"/>
        <v>0</v>
      </c>
      <c r="AG25" s="42">
        <f t="shared" si="12"/>
        <v>0</v>
      </c>
      <c r="AH25" s="42">
        <f t="shared" si="13"/>
        <v>0</v>
      </c>
      <c r="AI25" s="42">
        <f t="shared" si="1"/>
        <v>0</v>
      </c>
      <c r="AJ25" s="42">
        <v>0</v>
      </c>
      <c r="AK25" s="42">
        <f t="shared" si="14"/>
        <v>0</v>
      </c>
      <c r="AL25" s="42">
        <f t="shared" si="15"/>
        <v>0</v>
      </c>
      <c r="AM25" s="42">
        <v>0</v>
      </c>
      <c r="AN25" s="42">
        <f t="shared" si="16"/>
        <v>0</v>
      </c>
      <c r="AO25" s="42">
        <f t="shared" si="17"/>
        <v>0</v>
      </c>
      <c r="AP25" s="42">
        <f t="shared" si="18"/>
        <v>0</v>
      </c>
      <c r="AQ25" s="42">
        <v>56000</v>
      </c>
      <c r="AR25" s="42">
        <f t="shared" si="19"/>
        <v>56000</v>
      </c>
      <c r="AS25" s="42">
        <f t="shared" si="20"/>
        <v>56000</v>
      </c>
      <c r="AT25" s="42">
        <f t="shared" si="21"/>
        <v>56000</v>
      </c>
      <c r="AU25" s="42">
        <v>56000</v>
      </c>
      <c r="AV25" s="42">
        <f t="shared" si="22"/>
        <v>56000</v>
      </c>
      <c r="AW25" s="42">
        <f t="shared" si="23"/>
        <v>56000</v>
      </c>
      <c r="AX25" s="42">
        <f t="shared" si="24"/>
        <v>56000</v>
      </c>
      <c r="AY25" s="42">
        <v>0</v>
      </c>
      <c r="AZ25" s="42">
        <v>46437</v>
      </c>
      <c r="BA25" s="42">
        <f t="shared" si="25"/>
        <v>46437</v>
      </c>
      <c r="BB25" s="42">
        <f t="shared" si="26"/>
        <v>46437</v>
      </c>
      <c r="BC25" s="42">
        <v>46437</v>
      </c>
      <c r="BD25" s="42">
        <f t="shared" si="27"/>
        <v>46437</v>
      </c>
      <c r="BE25" s="42">
        <f t="shared" si="28"/>
        <v>46437</v>
      </c>
    </row>
    <row r="26" spans="1:57" ht="16.5" customHeight="1" thickBot="1">
      <c r="A26" s="31" t="s">
        <v>8</v>
      </c>
      <c r="B26" s="5" t="s">
        <v>54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f t="shared" si="2"/>
        <v>0</v>
      </c>
      <c r="O26" s="40">
        <f t="shared" si="3"/>
        <v>0</v>
      </c>
      <c r="P26" s="40">
        <v>0</v>
      </c>
      <c r="Q26" s="40">
        <f t="shared" si="4"/>
        <v>0</v>
      </c>
      <c r="R26" s="40">
        <f t="shared" si="5"/>
        <v>0</v>
      </c>
      <c r="S26" s="40">
        <v>0</v>
      </c>
      <c r="T26" s="40">
        <f>S26-L26</f>
        <v>0</v>
      </c>
      <c r="U26" s="40">
        <f>S26-K26</f>
        <v>0</v>
      </c>
      <c r="V26" s="40">
        <v>0</v>
      </c>
      <c r="W26" s="40">
        <f t="shared" si="6"/>
        <v>0</v>
      </c>
      <c r="X26" s="40">
        <f t="shared" si="7"/>
        <v>0</v>
      </c>
      <c r="Y26" s="40">
        <v>0</v>
      </c>
      <c r="Z26" s="40">
        <f t="shared" si="8"/>
        <v>0</v>
      </c>
      <c r="AA26" s="40">
        <f t="shared" si="9"/>
        <v>0</v>
      </c>
      <c r="AB26" s="40"/>
      <c r="AC26" s="40">
        <v>0</v>
      </c>
      <c r="AD26" s="40">
        <f t="shared" si="10"/>
        <v>0</v>
      </c>
      <c r="AE26" s="40">
        <f>AB26-K26</f>
        <v>0</v>
      </c>
      <c r="AF26" s="40">
        <f t="shared" si="11"/>
        <v>0</v>
      </c>
      <c r="AG26" s="40">
        <f t="shared" si="12"/>
        <v>0</v>
      </c>
      <c r="AH26" s="40">
        <f t="shared" si="13"/>
        <v>0</v>
      </c>
      <c r="AI26" s="40">
        <f t="shared" si="1"/>
        <v>0</v>
      </c>
      <c r="AJ26" s="40">
        <v>0</v>
      </c>
      <c r="AK26" s="40">
        <f t="shared" si="14"/>
        <v>0</v>
      </c>
      <c r="AL26" s="40">
        <f t="shared" si="15"/>
        <v>0</v>
      </c>
      <c r="AM26" s="40">
        <v>0</v>
      </c>
      <c r="AN26" s="40">
        <f t="shared" si="16"/>
        <v>0</v>
      </c>
      <c r="AO26" s="40">
        <f t="shared" si="17"/>
        <v>0</v>
      </c>
      <c r="AP26" s="40">
        <f t="shared" si="18"/>
        <v>0</v>
      </c>
      <c r="AQ26" s="40">
        <v>0</v>
      </c>
      <c r="AR26" s="40">
        <f t="shared" si="19"/>
        <v>0</v>
      </c>
      <c r="AS26" s="40">
        <f t="shared" si="20"/>
        <v>0</v>
      </c>
      <c r="AT26" s="40">
        <f t="shared" si="21"/>
        <v>0</v>
      </c>
      <c r="AU26" s="40">
        <v>0</v>
      </c>
      <c r="AV26" s="40">
        <f t="shared" si="22"/>
        <v>0</v>
      </c>
      <c r="AW26" s="40">
        <f t="shared" si="23"/>
        <v>0</v>
      </c>
      <c r="AX26" s="40">
        <f t="shared" si="24"/>
        <v>0</v>
      </c>
      <c r="AY26" s="40">
        <v>0</v>
      </c>
      <c r="AZ26" s="40">
        <v>0</v>
      </c>
      <c r="BA26" s="40">
        <f t="shared" si="25"/>
        <v>0</v>
      </c>
      <c r="BB26" s="40">
        <f t="shared" si="26"/>
        <v>0</v>
      </c>
      <c r="BC26" s="40">
        <v>0</v>
      </c>
      <c r="BD26" s="40">
        <f t="shared" si="27"/>
        <v>0</v>
      </c>
      <c r="BE26" s="40">
        <f t="shared" si="28"/>
        <v>0</v>
      </c>
    </row>
    <row r="27" spans="1:57" ht="16.5" customHeight="1">
      <c r="A27" s="30" t="s">
        <v>9</v>
      </c>
      <c r="B27" s="29" t="s">
        <v>32</v>
      </c>
      <c r="C27" s="26">
        <f aca="true" t="shared" si="31" ref="C27:M27">C29+C30</f>
        <v>2685540</v>
      </c>
      <c r="D27" s="26">
        <f t="shared" si="31"/>
        <v>2685540</v>
      </c>
      <c r="E27" s="26">
        <f t="shared" si="31"/>
        <v>2685540</v>
      </c>
      <c r="F27" s="26">
        <f>F29+F30</f>
        <v>2685540</v>
      </c>
      <c r="G27" s="26">
        <f t="shared" si="31"/>
        <v>2685540</v>
      </c>
      <c r="H27" s="26">
        <f t="shared" si="31"/>
        <v>3013194</v>
      </c>
      <c r="I27" s="26">
        <f t="shared" si="31"/>
        <v>3013194</v>
      </c>
      <c r="J27" s="26">
        <f t="shared" si="31"/>
        <v>3013194</v>
      </c>
      <c r="K27" s="26">
        <f t="shared" si="31"/>
        <v>3013194</v>
      </c>
      <c r="L27" s="26">
        <f t="shared" si="31"/>
        <v>3013194</v>
      </c>
      <c r="M27" s="26">
        <f t="shared" si="31"/>
        <v>3013194</v>
      </c>
      <c r="N27" s="26">
        <f t="shared" si="2"/>
        <v>0</v>
      </c>
      <c r="O27" s="26">
        <f t="shared" si="3"/>
        <v>0</v>
      </c>
      <c r="P27" s="26">
        <f>P29+P30</f>
        <v>3013194</v>
      </c>
      <c r="Q27" s="26">
        <f t="shared" si="4"/>
        <v>0</v>
      </c>
      <c r="R27" s="26">
        <f t="shared" si="5"/>
        <v>0</v>
      </c>
      <c r="S27" s="26">
        <f>S29+S30</f>
        <v>3013194</v>
      </c>
      <c r="T27" s="26">
        <f>S27-L27</f>
        <v>0</v>
      </c>
      <c r="U27" s="26">
        <f>S27-K27</f>
        <v>0</v>
      </c>
      <c r="V27" s="26">
        <f>V29+V30</f>
        <v>3013194</v>
      </c>
      <c r="W27" s="26">
        <f t="shared" si="6"/>
        <v>0</v>
      </c>
      <c r="X27" s="26">
        <f t="shared" si="7"/>
        <v>327654</v>
      </c>
      <c r="Y27" s="26">
        <f>Y29+Y30</f>
        <v>3013194</v>
      </c>
      <c r="Z27" s="26">
        <f t="shared" si="8"/>
        <v>0</v>
      </c>
      <c r="AA27" s="26">
        <f t="shared" si="9"/>
        <v>327654</v>
      </c>
      <c r="AB27" s="26">
        <f>AB29+AB30</f>
        <v>3013194</v>
      </c>
      <c r="AC27" s="26">
        <f>AC29+AC30</f>
        <v>3013194</v>
      </c>
      <c r="AD27" s="26">
        <f t="shared" si="10"/>
        <v>327654</v>
      </c>
      <c r="AE27" s="26">
        <f>AB27-K27</f>
        <v>0</v>
      </c>
      <c r="AF27" s="26">
        <f t="shared" si="11"/>
        <v>0</v>
      </c>
      <c r="AG27" s="26">
        <f t="shared" si="12"/>
        <v>0</v>
      </c>
      <c r="AH27" s="26">
        <f t="shared" si="13"/>
        <v>0</v>
      </c>
      <c r="AI27" s="26">
        <f t="shared" si="1"/>
        <v>327654</v>
      </c>
      <c r="AJ27" s="26">
        <f>AJ29+AJ30</f>
        <v>3013194</v>
      </c>
      <c r="AK27" s="26">
        <f t="shared" si="14"/>
        <v>0</v>
      </c>
      <c r="AL27" s="26">
        <f t="shared" si="15"/>
        <v>327654</v>
      </c>
      <c r="AM27" s="26">
        <f>AM29+AM30</f>
        <v>3013194</v>
      </c>
      <c r="AN27" s="26">
        <f t="shared" si="16"/>
        <v>0</v>
      </c>
      <c r="AO27" s="26">
        <f t="shared" si="17"/>
        <v>0</v>
      </c>
      <c r="AP27" s="26">
        <f t="shared" si="18"/>
        <v>0</v>
      </c>
      <c r="AQ27" s="26">
        <f>AQ29+AQ30</f>
        <v>3013194</v>
      </c>
      <c r="AR27" s="26">
        <f t="shared" si="19"/>
        <v>0</v>
      </c>
      <c r="AS27" s="26">
        <f t="shared" si="20"/>
        <v>0</v>
      </c>
      <c r="AT27" s="26">
        <f t="shared" si="21"/>
        <v>0</v>
      </c>
      <c r="AU27" s="26">
        <f>AU29+AU30</f>
        <v>3013194</v>
      </c>
      <c r="AV27" s="26">
        <f t="shared" si="22"/>
        <v>0</v>
      </c>
      <c r="AW27" s="26">
        <f t="shared" si="23"/>
        <v>0</v>
      </c>
      <c r="AX27" s="26">
        <f t="shared" si="24"/>
        <v>0</v>
      </c>
      <c r="AY27" s="26">
        <f>AY29+AY30</f>
        <v>3013194</v>
      </c>
      <c r="AZ27" s="26">
        <f>AZ29+AZ30</f>
        <v>3013194</v>
      </c>
      <c r="BA27" s="26">
        <f t="shared" si="25"/>
        <v>0</v>
      </c>
      <c r="BB27" s="26">
        <f t="shared" si="26"/>
        <v>0</v>
      </c>
      <c r="BC27" s="26">
        <f>BC29+BC30</f>
        <v>3013194</v>
      </c>
      <c r="BD27" s="26">
        <f t="shared" si="27"/>
        <v>0</v>
      </c>
      <c r="BE27" s="26">
        <f t="shared" si="28"/>
        <v>0</v>
      </c>
    </row>
    <row r="28" spans="1:57" ht="16.5" customHeight="1">
      <c r="A28" s="12"/>
      <c r="B28" s="2" t="s">
        <v>12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>
        <f t="shared" si="13"/>
        <v>0</v>
      </c>
      <c r="AI28" s="35">
        <f t="shared" si="1"/>
        <v>0</v>
      </c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6.5" customHeight="1">
      <c r="A29" s="12"/>
      <c r="B29" s="8" t="s">
        <v>33</v>
      </c>
      <c r="C29" s="36">
        <v>2670000</v>
      </c>
      <c r="D29" s="36">
        <v>2670000</v>
      </c>
      <c r="E29" s="36">
        <v>2670000</v>
      </c>
      <c r="F29" s="36">
        <v>2670000</v>
      </c>
      <c r="G29" s="36">
        <v>2670000</v>
      </c>
      <c r="H29" s="36">
        <v>3000000</v>
      </c>
      <c r="I29" s="36">
        <v>3000000</v>
      </c>
      <c r="J29" s="36">
        <v>3000000</v>
      </c>
      <c r="K29" s="36">
        <v>3000000</v>
      </c>
      <c r="L29" s="36">
        <v>3000000</v>
      </c>
      <c r="M29" s="36">
        <v>3000000</v>
      </c>
      <c r="N29" s="36">
        <f t="shared" si="2"/>
        <v>0</v>
      </c>
      <c r="O29" s="36">
        <f t="shared" si="3"/>
        <v>0</v>
      </c>
      <c r="P29" s="36">
        <v>3000000</v>
      </c>
      <c r="Q29" s="36">
        <f t="shared" si="4"/>
        <v>0</v>
      </c>
      <c r="R29" s="36">
        <f t="shared" si="5"/>
        <v>0</v>
      </c>
      <c r="S29" s="36">
        <v>3000000</v>
      </c>
      <c r="T29" s="36">
        <f>S29-L29</f>
        <v>0</v>
      </c>
      <c r="U29" s="36">
        <f>S29-K29</f>
        <v>0</v>
      </c>
      <c r="V29" s="36">
        <v>3000000</v>
      </c>
      <c r="W29" s="36">
        <f t="shared" si="6"/>
        <v>0</v>
      </c>
      <c r="X29" s="36">
        <f t="shared" si="7"/>
        <v>330000</v>
      </c>
      <c r="Y29" s="36">
        <v>3000000</v>
      </c>
      <c r="Z29" s="36">
        <f t="shared" si="8"/>
        <v>0</v>
      </c>
      <c r="AA29" s="36">
        <f t="shared" si="9"/>
        <v>330000</v>
      </c>
      <c r="AB29" s="36">
        <v>3000000</v>
      </c>
      <c r="AC29" s="36">
        <v>3000000</v>
      </c>
      <c r="AD29" s="36">
        <f t="shared" si="10"/>
        <v>330000</v>
      </c>
      <c r="AE29" s="36">
        <f>AB29-K29</f>
        <v>0</v>
      </c>
      <c r="AF29" s="36">
        <f t="shared" si="11"/>
        <v>0</v>
      </c>
      <c r="AG29" s="36">
        <f t="shared" si="12"/>
        <v>0</v>
      </c>
      <c r="AH29" s="36">
        <f t="shared" si="13"/>
        <v>0</v>
      </c>
      <c r="AI29" s="36">
        <f t="shared" si="1"/>
        <v>330000</v>
      </c>
      <c r="AJ29" s="36">
        <v>3000000</v>
      </c>
      <c r="AK29" s="36">
        <f t="shared" si="14"/>
        <v>0</v>
      </c>
      <c r="AL29" s="36">
        <f t="shared" si="15"/>
        <v>330000</v>
      </c>
      <c r="AM29" s="36">
        <v>3000000</v>
      </c>
      <c r="AN29" s="36">
        <f t="shared" si="16"/>
        <v>0</v>
      </c>
      <c r="AO29" s="36">
        <f t="shared" si="17"/>
        <v>0</v>
      </c>
      <c r="AP29" s="36">
        <f t="shared" si="18"/>
        <v>0</v>
      </c>
      <c r="AQ29" s="36">
        <v>3000000</v>
      </c>
      <c r="AR29" s="36">
        <f t="shared" si="19"/>
        <v>0</v>
      </c>
      <c r="AS29" s="36">
        <f t="shared" si="20"/>
        <v>0</v>
      </c>
      <c r="AT29" s="36">
        <f t="shared" si="21"/>
        <v>0</v>
      </c>
      <c r="AU29" s="36">
        <v>3000000</v>
      </c>
      <c r="AV29" s="36">
        <f t="shared" si="22"/>
        <v>0</v>
      </c>
      <c r="AW29" s="36">
        <f t="shared" si="23"/>
        <v>0</v>
      </c>
      <c r="AX29" s="36">
        <f t="shared" si="24"/>
        <v>0</v>
      </c>
      <c r="AY29" s="36">
        <v>3000000</v>
      </c>
      <c r="AZ29" s="36">
        <v>3000000</v>
      </c>
      <c r="BA29" s="36">
        <f t="shared" si="25"/>
        <v>0</v>
      </c>
      <c r="BB29" s="36">
        <f t="shared" si="26"/>
        <v>0</v>
      </c>
      <c r="BC29" s="36">
        <v>3000000</v>
      </c>
      <c r="BD29" s="36">
        <f t="shared" si="27"/>
        <v>0</v>
      </c>
      <c r="BE29" s="36">
        <f t="shared" si="28"/>
        <v>0</v>
      </c>
    </row>
    <row r="30" spans="1:57" ht="16.5" customHeight="1" thickBot="1">
      <c r="A30" s="13"/>
      <c r="B30" s="27" t="s">
        <v>34</v>
      </c>
      <c r="C30" s="37">
        <v>15540</v>
      </c>
      <c r="D30" s="37">
        <v>15540</v>
      </c>
      <c r="E30" s="37">
        <v>15540</v>
      </c>
      <c r="F30" s="37">
        <v>15540</v>
      </c>
      <c r="G30" s="37">
        <v>15540</v>
      </c>
      <c r="H30" s="37">
        <v>13194</v>
      </c>
      <c r="I30" s="37">
        <v>13194</v>
      </c>
      <c r="J30" s="37">
        <v>13194</v>
      </c>
      <c r="K30" s="37">
        <v>13194</v>
      </c>
      <c r="L30" s="37">
        <v>13194</v>
      </c>
      <c r="M30" s="37">
        <v>13194</v>
      </c>
      <c r="N30" s="37">
        <f t="shared" si="2"/>
        <v>0</v>
      </c>
      <c r="O30" s="37">
        <f t="shared" si="3"/>
        <v>0</v>
      </c>
      <c r="P30" s="37">
        <v>13194</v>
      </c>
      <c r="Q30" s="37">
        <f t="shared" si="4"/>
        <v>0</v>
      </c>
      <c r="R30" s="37">
        <f t="shared" si="5"/>
        <v>0</v>
      </c>
      <c r="S30" s="37">
        <v>13194</v>
      </c>
      <c r="T30" s="37">
        <f>S30-L30</f>
        <v>0</v>
      </c>
      <c r="U30" s="37">
        <f>S30-K30</f>
        <v>0</v>
      </c>
      <c r="V30" s="37">
        <v>13194</v>
      </c>
      <c r="W30" s="37">
        <f t="shared" si="6"/>
        <v>0</v>
      </c>
      <c r="X30" s="37">
        <f t="shared" si="7"/>
        <v>-2346</v>
      </c>
      <c r="Y30" s="37">
        <v>13194</v>
      </c>
      <c r="Z30" s="37">
        <f t="shared" si="8"/>
        <v>0</v>
      </c>
      <c r="AA30" s="37">
        <f t="shared" si="9"/>
        <v>-2346</v>
      </c>
      <c r="AB30" s="37">
        <v>13194</v>
      </c>
      <c r="AC30" s="37">
        <v>13194</v>
      </c>
      <c r="AD30" s="37">
        <f t="shared" si="10"/>
        <v>-2346</v>
      </c>
      <c r="AE30" s="37">
        <f>AB30-K30</f>
        <v>0</v>
      </c>
      <c r="AF30" s="37">
        <f t="shared" si="11"/>
        <v>0</v>
      </c>
      <c r="AG30" s="37">
        <f t="shared" si="12"/>
        <v>0</v>
      </c>
      <c r="AH30" s="37">
        <f t="shared" si="13"/>
        <v>0</v>
      </c>
      <c r="AI30" s="37">
        <f t="shared" si="1"/>
        <v>-2346</v>
      </c>
      <c r="AJ30" s="37">
        <v>13194</v>
      </c>
      <c r="AK30" s="37">
        <f t="shared" si="14"/>
        <v>0</v>
      </c>
      <c r="AL30" s="37">
        <f t="shared" si="15"/>
        <v>-2346</v>
      </c>
      <c r="AM30" s="37">
        <v>13194</v>
      </c>
      <c r="AN30" s="37">
        <f t="shared" si="16"/>
        <v>0</v>
      </c>
      <c r="AO30" s="37">
        <f t="shared" si="17"/>
        <v>0</v>
      </c>
      <c r="AP30" s="37">
        <f t="shared" si="18"/>
        <v>0</v>
      </c>
      <c r="AQ30" s="37">
        <v>13194</v>
      </c>
      <c r="AR30" s="37">
        <f t="shared" si="19"/>
        <v>0</v>
      </c>
      <c r="AS30" s="37">
        <f t="shared" si="20"/>
        <v>0</v>
      </c>
      <c r="AT30" s="37">
        <f t="shared" si="21"/>
        <v>0</v>
      </c>
      <c r="AU30" s="37">
        <v>13194</v>
      </c>
      <c r="AV30" s="37">
        <f t="shared" si="22"/>
        <v>0</v>
      </c>
      <c r="AW30" s="37">
        <f t="shared" si="23"/>
        <v>0</v>
      </c>
      <c r="AX30" s="37">
        <f t="shared" si="24"/>
        <v>0</v>
      </c>
      <c r="AY30" s="37">
        <v>13194</v>
      </c>
      <c r="AZ30" s="37">
        <v>13194</v>
      </c>
      <c r="BA30" s="37">
        <f t="shared" si="25"/>
        <v>0</v>
      </c>
      <c r="BB30" s="37">
        <f t="shared" si="26"/>
        <v>0</v>
      </c>
      <c r="BC30" s="37">
        <v>13194</v>
      </c>
      <c r="BD30" s="37">
        <f t="shared" si="27"/>
        <v>0</v>
      </c>
      <c r="BE30" s="37">
        <f t="shared" si="28"/>
        <v>0</v>
      </c>
    </row>
    <row r="31" spans="1:57" ht="16.5" customHeight="1">
      <c r="A31" s="30" t="s">
        <v>10</v>
      </c>
      <c r="B31" s="29" t="s">
        <v>18</v>
      </c>
      <c r="C31" s="38">
        <v>445493</v>
      </c>
      <c r="D31" s="38">
        <v>443987</v>
      </c>
      <c r="E31" s="38">
        <v>551052</v>
      </c>
      <c r="F31" s="38">
        <v>550602</v>
      </c>
      <c r="G31" s="38">
        <v>550266</v>
      </c>
      <c r="H31" s="38">
        <v>546177</v>
      </c>
      <c r="I31" s="38">
        <v>544714</v>
      </c>
      <c r="J31" s="38">
        <v>543857</v>
      </c>
      <c r="K31" s="38">
        <v>546296</v>
      </c>
      <c r="L31" s="38">
        <v>560105</v>
      </c>
      <c r="M31" s="38">
        <v>542397</v>
      </c>
      <c r="N31" s="38">
        <f t="shared" si="2"/>
        <v>-17708</v>
      </c>
      <c r="O31" s="38">
        <f t="shared" si="3"/>
        <v>-3899</v>
      </c>
      <c r="P31" s="38">
        <v>542110</v>
      </c>
      <c r="Q31" s="38">
        <f t="shared" si="4"/>
        <v>-17995</v>
      </c>
      <c r="R31" s="38">
        <f t="shared" si="5"/>
        <v>-4186</v>
      </c>
      <c r="S31" s="38">
        <v>545009</v>
      </c>
      <c r="T31" s="38">
        <f>S31-L31</f>
        <v>-15096</v>
      </c>
      <c r="U31" s="38">
        <f>S31-K31</f>
        <v>-1287</v>
      </c>
      <c r="V31" s="38">
        <v>534433</v>
      </c>
      <c r="W31" s="38">
        <f t="shared" si="6"/>
        <v>-25672</v>
      </c>
      <c r="X31" s="38">
        <f t="shared" si="7"/>
        <v>88940</v>
      </c>
      <c r="Y31" s="38">
        <v>534362</v>
      </c>
      <c r="Z31" s="38">
        <f t="shared" si="8"/>
        <v>-25743</v>
      </c>
      <c r="AA31" s="38">
        <f t="shared" si="9"/>
        <v>90375</v>
      </c>
      <c r="AB31" s="38">
        <v>534130</v>
      </c>
      <c r="AC31" s="38">
        <f>534000+80</f>
        <v>534080</v>
      </c>
      <c r="AD31" s="38">
        <f t="shared" si="10"/>
        <v>-16922</v>
      </c>
      <c r="AE31" s="38">
        <f>AB31-K31</f>
        <v>-12166</v>
      </c>
      <c r="AF31" s="38">
        <f t="shared" si="11"/>
        <v>-25975</v>
      </c>
      <c r="AG31" s="38">
        <f t="shared" si="12"/>
        <v>-26025</v>
      </c>
      <c r="AH31" s="38">
        <f t="shared" si="13"/>
        <v>-50</v>
      </c>
      <c r="AI31" s="38">
        <f t="shared" si="1"/>
        <v>-16522</v>
      </c>
      <c r="AJ31" s="38">
        <f>AJ33+3648</f>
        <v>544558</v>
      </c>
      <c r="AK31" s="38">
        <f t="shared" si="14"/>
        <v>-15547</v>
      </c>
      <c r="AL31" s="38">
        <f t="shared" si="15"/>
        <v>-5708</v>
      </c>
      <c r="AM31" s="38">
        <v>544444</v>
      </c>
      <c r="AN31" s="38">
        <f t="shared" si="16"/>
        <v>-1733</v>
      </c>
      <c r="AO31" s="38">
        <f t="shared" si="17"/>
        <v>-1852</v>
      </c>
      <c r="AP31" s="38">
        <f t="shared" si="18"/>
        <v>-15661</v>
      </c>
      <c r="AQ31" s="38">
        <v>544382</v>
      </c>
      <c r="AR31" s="38">
        <f t="shared" si="19"/>
        <v>-332</v>
      </c>
      <c r="AS31" s="38">
        <f t="shared" si="20"/>
        <v>-1914</v>
      </c>
      <c r="AT31" s="38">
        <f t="shared" si="21"/>
        <v>-15723</v>
      </c>
      <c r="AU31" s="38">
        <v>544323</v>
      </c>
      <c r="AV31" s="38">
        <f t="shared" si="22"/>
        <v>466</v>
      </c>
      <c r="AW31" s="38">
        <f t="shared" si="23"/>
        <v>-1973</v>
      </c>
      <c r="AX31" s="38">
        <f t="shared" si="24"/>
        <v>-15782</v>
      </c>
      <c r="AY31" s="38">
        <v>543910</v>
      </c>
      <c r="AZ31" s="38">
        <f>540910+1498</f>
        <v>542408</v>
      </c>
      <c r="BA31" s="38">
        <f t="shared" si="25"/>
        <v>-3888</v>
      </c>
      <c r="BB31" s="38">
        <f t="shared" si="26"/>
        <v>-17697</v>
      </c>
      <c r="BC31" s="38">
        <v>542352</v>
      </c>
      <c r="BD31" s="38">
        <f t="shared" si="27"/>
        <v>-3944</v>
      </c>
      <c r="BE31" s="38">
        <f t="shared" si="28"/>
        <v>-17753</v>
      </c>
    </row>
    <row r="32" spans="1:57" ht="16.5" customHeight="1">
      <c r="A32" s="12"/>
      <c r="B32" s="2" t="s">
        <v>12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>
        <f t="shared" si="13"/>
        <v>0</v>
      </c>
      <c r="AI32" s="35">
        <f t="shared" si="1"/>
        <v>0</v>
      </c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6.5" customHeight="1" thickBot="1">
      <c r="A33" s="12"/>
      <c r="B33" s="2" t="s">
        <v>35</v>
      </c>
      <c r="C33" s="35">
        <v>437159</v>
      </c>
      <c r="D33" s="35">
        <v>437159</v>
      </c>
      <c r="E33" s="35">
        <v>534000</v>
      </c>
      <c r="F33" s="35">
        <v>534000</v>
      </c>
      <c r="G33" s="35">
        <v>534000</v>
      </c>
      <c r="H33" s="35">
        <v>534000</v>
      </c>
      <c r="I33" s="35">
        <v>534000</v>
      </c>
      <c r="J33" s="35">
        <v>534000</v>
      </c>
      <c r="K33" s="35">
        <v>534000</v>
      </c>
      <c r="L33" s="35">
        <v>541605</v>
      </c>
      <c r="M33" s="35">
        <v>534000</v>
      </c>
      <c r="N33" s="35">
        <f t="shared" si="2"/>
        <v>-7605</v>
      </c>
      <c r="O33" s="35">
        <f t="shared" si="3"/>
        <v>0</v>
      </c>
      <c r="P33" s="35">
        <v>534000</v>
      </c>
      <c r="Q33" s="35">
        <f t="shared" si="4"/>
        <v>-7605</v>
      </c>
      <c r="R33" s="35">
        <f t="shared" si="5"/>
        <v>0</v>
      </c>
      <c r="S33" s="35">
        <v>534000</v>
      </c>
      <c r="T33" s="35">
        <f>S33-L33</f>
        <v>-7605</v>
      </c>
      <c r="U33" s="35">
        <f>S33-K33</f>
        <v>0</v>
      </c>
      <c r="V33" s="35">
        <v>534000</v>
      </c>
      <c r="W33" s="35">
        <f t="shared" si="6"/>
        <v>-7605</v>
      </c>
      <c r="X33" s="35">
        <f t="shared" si="7"/>
        <v>96841</v>
      </c>
      <c r="Y33" s="35">
        <v>534000</v>
      </c>
      <c r="Z33" s="35">
        <f t="shared" si="8"/>
        <v>-7605</v>
      </c>
      <c r="AA33" s="35">
        <f t="shared" si="9"/>
        <v>96841</v>
      </c>
      <c r="AB33" s="35">
        <v>534000</v>
      </c>
      <c r="AC33" s="35">
        <v>534000</v>
      </c>
      <c r="AD33" s="35">
        <f t="shared" si="10"/>
        <v>0</v>
      </c>
      <c r="AE33" s="35">
        <f>AB33-K33</f>
        <v>0</v>
      </c>
      <c r="AF33" s="35">
        <f t="shared" si="11"/>
        <v>-7605</v>
      </c>
      <c r="AG33" s="35">
        <f t="shared" si="12"/>
        <v>-7605</v>
      </c>
      <c r="AH33" s="35">
        <f t="shared" si="13"/>
        <v>0</v>
      </c>
      <c r="AI33" s="35">
        <f t="shared" si="1"/>
        <v>0</v>
      </c>
      <c r="AJ33" s="35">
        <v>540910</v>
      </c>
      <c r="AK33" s="35">
        <f t="shared" si="14"/>
        <v>-695</v>
      </c>
      <c r="AL33" s="35">
        <f t="shared" si="15"/>
        <v>6910</v>
      </c>
      <c r="AM33" s="35">
        <v>540910</v>
      </c>
      <c r="AN33" s="35">
        <f t="shared" si="16"/>
        <v>6910</v>
      </c>
      <c r="AO33" s="35">
        <f t="shared" si="17"/>
        <v>6910</v>
      </c>
      <c r="AP33" s="35">
        <f t="shared" si="18"/>
        <v>-695</v>
      </c>
      <c r="AQ33" s="35">
        <v>540910</v>
      </c>
      <c r="AR33" s="35">
        <f t="shared" si="19"/>
        <v>6910</v>
      </c>
      <c r="AS33" s="35">
        <f t="shared" si="20"/>
        <v>6910</v>
      </c>
      <c r="AT33" s="35">
        <f t="shared" si="21"/>
        <v>-695</v>
      </c>
      <c r="AU33" s="35">
        <v>540910</v>
      </c>
      <c r="AV33" s="35">
        <f t="shared" si="22"/>
        <v>6910</v>
      </c>
      <c r="AW33" s="35">
        <f t="shared" si="23"/>
        <v>6910</v>
      </c>
      <c r="AX33" s="35">
        <f t="shared" si="24"/>
        <v>-695</v>
      </c>
      <c r="AY33" s="35">
        <v>540910</v>
      </c>
      <c r="AZ33" s="35">
        <v>540910</v>
      </c>
      <c r="BA33" s="35">
        <f t="shared" si="25"/>
        <v>6910</v>
      </c>
      <c r="BB33" s="35">
        <f t="shared" si="26"/>
        <v>-695</v>
      </c>
      <c r="BC33" s="35">
        <v>540910</v>
      </c>
      <c r="BD33" s="35">
        <f t="shared" si="27"/>
        <v>6910</v>
      </c>
      <c r="BE33" s="35">
        <f t="shared" si="28"/>
        <v>-695</v>
      </c>
    </row>
    <row r="34" spans="1:57" ht="16.5" customHeight="1">
      <c r="A34" s="18" t="s">
        <v>20</v>
      </c>
      <c r="B34" s="1" t="s">
        <v>17</v>
      </c>
      <c r="C34" s="25">
        <f>C36+C37</f>
        <v>161561</v>
      </c>
      <c r="D34" s="25">
        <f>D36+D37</f>
        <v>160401</v>
      </c>
      <c r="E34" s="25">
        <f>E36+E37</f>
        <v>159331</v>
      </c>
      <c r="F34" s="25">
        <f>F36+F37</f>
        <v>166130</v>
      </c>
      <c r="G34" s="25">
        <f>G36+G37</f>
        <v>165272</v>
      </c>
      <c r="H34" s="25">
        <f>H36+H37+H38</f>
        <v>154187</v>
      </c>
      <c r="I34" s="25">
        <f>I36+I37+I38</f>
        <v>154467</v>
      </c>
      <c r="J34" s="25">
        <f>J36+J37+J38</f>
        <v>155847</v>
      </c>
      <c r="K34" s="25">
        <f>K36+K37+K38</f>
        <v>244248</v>
      </c>
      <c r="L34" s="25">
        <f>L36+L37</f>
        <v>404080</v>
      </c>
      <c r="M34" s="25">
        <f>M36+M37</f>
        <v>203166</v>
      </c>
      <c r="N34" s="25">
        <f t="shared" si="2"/>
        <v>-200914</v>
      </c>
      <c r="O34" s="25">
        <f t="shared" si="3"/>
        <v>-41082</v>
      </c>
      <c r="P34" s="25">
        <f>P36+P37+P38</f>
        <v>234172</v>
      </c>
      <c r="Q34" s="25">
        <f t="shared" si="4"/>
        <v>-169908</v>
      </c>
      <c r="R34" s="25">
        <f t="shared" si="5"/>
        <v>-10076</v>
      </c>
      <c r="S34" s="25">
        <f>SUM(S36:S38)</f>
        <v>231199</v>
      </c>
      <c r="T34" s="25">
        <f>S34-L34</f>
        <v>-172881</v>
      </c>
      <c r="U34" s="25">
        <f>S34-K34</f>
        <v>-13049</v>
      </c>
      <c r="V34" s="25">
        <f>SUM(V36:V38)</f>
        <v>229182</v>
      </c>
      <c r="W34" s="25">
        <f t="shared" si="6"/>
        <v>-174898</v>
      </c>
      <c r="X34" s="25">
        <f t="shared" si="7"/>
        <v>67621</v>
      </c>
      <c r="Y34" s="25">
        <f>Y36+Y37+Y38</f>
        <v>227037</v>
      </c>
      <c r="Z34" s="25">
        <f t="shared" si="8"/>
        <v>-177043</v>
      </c>
      <c r="AA34" s="25">
        <f t="shared" si="9"/>
        <v>66636</v>
      </c>
      <c r="AB34" s="25">
        <f>AB36+AB37+AB38</f>
        <v>223561</v>
      </c>
      <c r="AC34" s="25">
        <f>AC36+AC37+AC38</f>
        <v>221187</v>
      </c>
      <c r="AD34" s="25">
        <f t="shared" si="10"/>
        <v>64230</v>
      </c>
      <c r="AE34" s="25">
        <f>AB34-K34</f>
        <v>-20687</v>
      </c>
      <c r="AF34" s="25">
        <f t="shared" si="11"/>
        <v>-180519</v>
      </c>
      <c r="AG34" s="25">
        <f t="shared" si="12"/>
        <v>-182893</v>
      </c>
      <c r="AH34" s="25">
        <f t="shared" si="13"/>
        <v>-2374</v>
      </c>
      <c r="AI34" s="25">
        <f t="shared" si="1"/>
        <v>55057</v>
      </c>
      <c r="AJ34" s="25">
        <f>AJ36+AJ37+AJ38</f>
        <v>253267</v>
      </c>
      <c r="AK34" s="25">
        <f t="shared" si="14"/>
        <v>-150813</v>
      </c>
      <c r="AL34" s="25">
        <f t="shared" si="15"/>
        <v>87995</v>
      </c>
      <c r="AM34" s="25">
        <f>AM36+AM37+AM38</f>
        <v>299889</v>
      </c>
      <c r="AN34" s="25">
        <f t="shared" si="16"/>
        <v>145702</v>
      </c>
      <c r="AO34" s="25">
        <f t="shared" si="17"/>
        <v>55641</v>
      </c>
      <c r="AP34" s="25">
        <f t="shared" si="18"/>
        <v>-104191</v>
      </c>
      <c r="AQ34" s="25">
        <f>AQ36+AQ37+AQ38</f>
        <v>313272</v>
      </c>
      <c r="AR34" s="25">
        <f t="shared" si="19"/>
        <v>158805</v>
      </c>
      <c r="AS34" s="25">
        <f t="shared" si="20"/>
        <v>69024</v>
      </c>
      <c r="AT34" s="25">
        <f t="shared" si="21"/>
        <v>-90808</v>
      </c>
      <c r="AU34" s="25">
        <f>AU36+AU37+AU38</f>
        <v>312591</v>
      </c>
      <c r="AV34" s="25">
        <f t="shared" si="22"/>
        <v>156744</v>
      </c>
      <c r="AW34" s="25">
        <f t="shared" si="23"/>
        <v>68343</v>
      </c>
      <c r="AX34" s="25">
        <f t="shared" si="24"/>
        <v>-91489</v>
      </c>
      <c r="AY34" s="25">
        <f>AY36+AY37+AY38</f>
        <v>398294</v>
      </c>
      <c r="AZ34" s="25">
        <f>AZ36+AZ37+AZ38</f>
        <v>306560</v>
      </c>
      <c r="BA34" s="25">
        <f t="shared" si="25"/>
        <v>62312</v>
      </c>
      <c r="BB34" s="25">
        <f t="shared" si="26"/>
        <v>-97520</v>
      </c>
      <c r="BC34" s="25">
        <f>BC36+BC37+BC38</f>
        <v>287336</v>
      </c>
      <c r="BD34" s="25">
        <f t="shared" si="27"/>
        <v>43088</v>
      </c>
      <c r="BE34" s="25">
        <f t="shared" si="28"/>
        <v>-116744</v>
      </c>
    </row>
    <row r="35" spans="1:57" ht="16.5" customHeight="1">
      <c r="A35" s="12"/>
      <c r="B35" s="2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>
        <f t="shared" si="13"/>
        <v>0</v>
      </c>
      <c r="AI35" s="35">
        <f t="shared" si="1"/>
        <v>0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6.5" customHeight="1">
      <c r="A36" s="12"/>
      <c r="B36" s="8" t="s">
        <v>36</v>
      </c>
      <c r="C36" s="36">
        <v>26723</v>
      </c>
      <c r="D36" s="36">
        <v>26723</v>
      </c>
      <c r="E36" s="36">
        <v>26485</v>
      </c>
      <c r="F36" s="36">
        <v>26485</v>
      </c>
      <c r="G36" s="36">
        <v>26485</v>
      </c>
      <c r="H36" s="36">
        <v>26071</v>
      </c>
      <c r="I36" s="36">
        <v>26072</v>
      </c>
      <c r="J36" s="36">
        <v>26072</v>
      </c>
      <c r="K36" s="36">
        <v>46497</v>
      </c>
      <c r="L36" s="36">
        <v>141485</v>
      </c>
      <c r="M36" s="36">
        <f>468+2414+5646+17114</f>
        <v>25642</v>
      </c>
      <c r="N36" s="36">
        <f t="shared" si="2"/>
        <v>-115843</v>
      </c>
      <c r="O36" s="36">
        <f t="shared" si="3"/>
        <v>-20855</v>
      </c>
      <c r="P36" s="36">
        <v>46497</v>
      </c>
      <c r="Q36" s="36">
        <f t="shared" si="4"/>
        <v>-94988</v>
      </c>
      <c r="R36" s="36">
        <f t="shared" si="5"/>
        <v>0</v>
      </c>
      <c r="S36" s="36">
        <v>45835</v>
      </c>
      <c r="T36" s="36">
        <f aca="true" t="shared" si="32" ref="T36:T43">S36-L36</f>
        <v>-95650</v>
      </c>
      <c r="U36" s="36">
        <f aca="true" t="shared" si="33" ref="U36:U43">S36-K36</f>
        <v>-662</v>
      </c>
      <c r="V36" s="36">
        <v>45835</v>
      </c>
      <c r="W36" s="36">
        <f t="shared" si="6"/>
        <v>-95650</v>
      </c>
      <c r="X36" s="36">
        <f t="shared" si="7"/>
        <v>19112</v>
      </c>
      <c r="Y36" s="36">
        <v>45835</v>
      </c>
      <c r="Z36" s="36">
        <f t="shared" si="8"/>
        <v>-95650</v>
      </c>
      <c r="AA36" s="36">
        <f t="shared" si="9"/>
        <v>19112</v>
      </c>
      <c r="AB36" s="36">
        <v>44930</v>
      </c>
      <c r="AC36" s="36">
        <v>44930</v>
      </c>
      <c r="AD36" s="36">
        <f t="shared" si="10"/>
        <v>18445</v>
      </c>
      <c r="AE36" s="36">
        <f aca="true" t="shared" si="34" ref="AE36:AE43">AB36-K36</f>
        <v>-1567</v>
      </c>
      <c r="AF36" s="36">
        <f t="shared" si="11"/>
        <v>-96555</v>
      </c>
      <c r="AG36" s="36">
        <f t="shared" si="12"/>
        <v>-96555</v>
      </c>
      <c r="AH36" s="36">
        <f t="shared" si="13"/>
        <v>0</v>
      </c>
      <c r="AI36" s="36">
        <f t="shared" si="1"/>
        <v>18445</v>
      </c>
      <c r="AJ36" s="36">
        <v>44929</v>
      </c>
      <c r="AK36" s="36">
        <f t="shared" si="14"/>
        <v>-96556</v>
      </c>
      <c r="AL36" s="36">
        <f t="shared" si="15"/>
        <v>18444</v>
      </c>
      <c r="AM36" s="36">
        <v>44661</v>
      </c>
      <c r="AN36" s="36">
        <f t="shared" si="16"/>
        <v>18590</v>
      </c>
      <c r="AO36" s="36">
        <f t="shared" si="17"/>
        <v>-1836</v>
      </c>
      <c r="AP36" s="36">
        <f t="shared" si="18"/>
        <v>-96824</v>
      </c>
      <c r="AQ36" s="36">
        <v>68840</v>
      </c>
      <c r="AR36" s="36">
        <f t="shared" si="19"/>
        <v>42768</v>
      </c>
      <c r="AS36" s="36">
        <f t="shared" si="20"/>
        <v>22343</v>
      </c>
      <c r="AT36" s="36">
        <f t="shared" si="21"/>
        <v>-72645</v>
      </c>
      <c r="AU36" s="36">
        <v>68840</v>
      </c>
      <c r="AV36" s="36">
        <f t="shared" si="22"/>
        <v>42768</v>
      </c>
      <c r="AW36" s="36">
        <f t="shared" si="23"/>
        <v>22343</v>
      </c>
      <c r="AX36" s="36">
        <f t="shared" si="24"/>
        <v>-72645</v>
      </c>
      <c r="AY36" s="36">
        <v>37446</v>
      </c>
      <c r="AZ36" s="36">
        <v>68840</v>
      </c>
      <c r="BA36" s="36">
        <f t="shared" si="25"/>
        <v>22343</v>
      </c>
      <c r="BB36" s="36">
        <f t="shared" si="26"/>
        <v>-72645</v>
      </c>
      <c r="BC36" s="36">
        <v>25227</v>
      </c>
      <c r="BD36" s="36">
        <f t="shared" si="27"/>
        <v>-21270</v>
      </c>
      <c r="BE36" s="36">
        <f t="shared" si="28"/>
        <v>-116258</v>
      </c>
    </row>
    <row r="37" spans="1:57" ht="16.5" customHeight="1">
      <c r="A37" s="12"/>
      <c r="B37" s="3" t="s">
        <v>30</v>
      </c>
      <c r="C37" s="41">
        <v>134838</v>
      </c>
      <c r="D37" s="41">
        <v>133678</v>
      </c>
      <c r="E37" s="41">
        <v>132846</v>
      </c>
      <c r="F37" s="41">
        <v>139645</v>
      </c>
      <c r="G37" s="41">
        <v>138787</v>
      </c>
      <c r="H37" s="41">
        <v>128116</v>
      </c>
      <c r="I37" s="41">
        <v>128395</v>
      </c>
      <c r="J37" s="41">
        <v>129775</v>
      </c>
      <c r="K37" s="41">
        <v>183732</v>
      </c>
      <c r="L37" s="41">
        <v>262595</v>
      </c>
      <c r="M37" s="41">
        <v>177524</v>
      </c>
      <c r="N37" s="41">
        <f t="shared" si="2"/>
        <v>-85071</v>
      </c>
      <c r="O37" s="41">
        <f t="shared" si="3"/>
        <v>-6208</v>
      </c>
      <c r="P37" s="41">
        <v>173656</v>
      </c>
      <c r="Q37" s="41">
        <f t="shared" si="4"/>
        <v>-88939</v>
      </c>
      <c r="R37" s="41">
        <f t="shared" si="5"/>
        <v>-10076</v>
      </c>
      <c r="S37" s="41">
        <v>171345</v>
      </c>
      <c r="T37" s="41">
        <f t="shared" si="32"/>
        <v>-91250</v>
      </c>
      <c r="U37" s="41">
        <f t="shared" si="33"/>
        <v>-12387</v>
      </c>
      <c r="V37" s="41">
        <v>169328</v>
      </c>
      <c r="W37" s="41">
        <f t="shared" si="6"/>
        <v>-93267</v>
      </c>
      <c r="X37" s="41">
        <f t="shared" si="7"/>
        <v>34490</v>
      </c>
      <c r="Y37" s="41">
        <v>167183</v>
      </c>
      <c r="Z37" s="41">
        <f t="shared" si="8"/>
        <v>-95412</v>
      </c>
      <c r="AA37" s="41">
        <f t="shared" si="9"/>
        <v>33505</v>
      </c>
      <c r="AB37" s="41">
        <v>164612</v>
      </c>
      <c r="AC37" s="41">
        <v>162238</v>
      </c>
      <c r="AD37" s="41">
        <f t="shared" si="10"/>
        <v>31766</v>
      </c>
      <c r="AE37" s="41">
        <f t="shared" si="34"/>
        <v>-19120</v>
      </c>
      <c r="AF37" s="41">
        <f t="shared" si="11"/>
        <v>-97983</v>
      </c>
      <c r="AG37" s="41">
        <f t="shared" si="12"/>
        <v>-100357</v>
      </c>
      <c r="AH37" s="41">
        <f t="shared" si="13"/>
        <v>-2374</v>
      </c>
      <c r="AI37" s="41">
        <f t="shared" si="1"/>
        <v>22593</v>
      </c>
      <c r="AJ37" s="41">
        <v>194319</v>
      </c>
      <c r="AK37" s="41">
        <f t="shared" si="14"/>
        <v>-68276</v>
      </c>
      <c r="AL37" s="41">
        <f t="shared" si="15"/>
        <v>55532</v>
      </c>
      <c r="AM37" s="41">
        <v>192238</v>
      </c>
      <c r="AN37" s="41">
        <f t="shared" si="16"/>
        <v>64122</v>
      </c>
      <c r="AO37" s="41">
        <f t="shared" si="17"/>
        <v>8506</v>
      </c>
      <c r="AP37" s="41">
        <f t="shared" si="18"/>
        <v>-70357</v>
      </c>
      <c r="AQ37" s="41">
        <v>190317</v>
      </c>
      <c r="AR37" s="41">
        <f t="shared" si="19"/>
        <v>61922</v>
      </c>
      <c r="AS37" s="41">
        <f t="shared" si="20"/>
        <v>6585</v>
      </c>
      <c r="AT37" s="41">
        <f t="shared" si="21"/>
        <v>-72278</v>
      </c>
      <c r="AU37" s="41">
        <v>189636</v>
      </c>
      <c r="AV37" s="41">
        <f t="shared" si="22"/>
        <v>59861</v>
      </c>
      <c r="AW37" s="41">
        <f t="shared" si="23"/>
        <v>5904</v>
      </c>
      <c r="AX37" s="41">
        <f t="shared" si="24"/>
        <v>-72959</v>
      </c>
      <c r="AY37" s="41">
        <v>306733</v>
      </c>
      <c r="AZ37" s="41">
        <f>188749</f>
        <v>188749</v>
      </c>
      <c r="BA37" s="41">
        <f t="shared" si="25"/>
        <v>5017</v>
      </c>
      <c r="BB37" s="41">
        <f t="shared" si="26"/>
        <v>-73846</v>
      </c>
      <c r="BC37" s="41">
        <v>207994</v>
      </c>
      <c r="BD37" s="41">
        <f t="shared" si="27"/>
        <v>24262</v>
      </c>
      <c r="BE37" s="41">
        <f t="shared" si="28"/>
        <v>-54601</v>
      </c>
    </row>
    <row r="38" spans="1:57" ht="16.5" customHeight="1" thickBot="1">
      <c r="A38" s="13"/>
      <c r="B38" s="27" t="s">
        <v>56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14019</v>
      </c>
      <c r="L38" s="37">
        <v>0</v>
      </c>
      <c r="M38" s="37"/>
      <c r="N38" s="37"/>
      <c r="O38" s="37"/>
      <c r="P38" s="37">
        <v>14019</v>
      </c>
      <c r="Q38" s="37">
        <f t="shared" si="4"/>
        <v>14019</v>
      </c>
      <c r="R38" s="37">
        <f t="shared" si="5"/>
        <v>0</v>
      </c>
      <c r="S38" s="37">
        <v>14019</v>
      </c>
      <c r="T38" s="37">
        <f t="shared" si="32"/>
        <v>14019</v>
      </c>
      <c r="U38" s="37">
        <f t="shared" si="33"/>
        <v>0</v>
      </c>
      <c r="V38" s="37">
        <v>14019</v>
      </c>
      <c r="W38" s="37">
        <f t="shared" si="6"/>
        <v>14019</v>
      </c>
      <c r="X38" s="37">
        <f t="shared" si="7"/>
        <v>14019</v>
      </c>
      <c r="Y38" s="37">
        <v>14019</v>
      </c>
      <c r="Z38" s="37">
        <f t="shared" si="8"/>
        <v>14019</v>
      </c>
      <c r="AA38" s="37">
        <f t="shared" si="9"/>
        <v>14019</v>
      </c>
      <c r="AB38" s="37">
        <v>14019</v>
      </c>
      <c r="AC38" s="37">
        <v>14019</v>
      </c>
      <c r="AD38" s="37">
        <f t="shared" si="10"/>
        <v>14019</v>
      </c>
      <c r="AE38" s="37">
        <f t="shared" si="34"/>
        <v>0</v>
      </c>
      <c r="AF38" s="37">
        <f t="shared" si="11"/>
        <v>14019</v>
      </c>
      <c r="AG38" s="37">
        <f t="shared" si="12"/>
        <v>14019</v>
      </c>
      <c r="AH38" s="37">
        <f t="shared" si="13"/>
        <v>0</v>
      </c>
      <c r="AI38" s="37">
        <f t="shared" si="1"/>
        <v>14019</v>
      </c>
      <c r="AJ38" s="37">
        <v>14019</v>
      </c>
      <c r="AK38" s="37">
        <f t="shared" si="14"/>
        <v>14019</v>
      </c>
      <c r="AL38" s="37">
        <f t="shared" si="15"/>
        <v>14019</v>
      </c>
      <c r="AM38" s="37">
        <v>62990</v>
      </c>
      <c r="AN38" s="37">
        <f t="shared" si="16"/>
        <v>62990</v>
      </c>
      <c r="AO38" s="37">
        <f t="shared" si="17"/>
        <v>48971</v>
      </c>
      <c r="AP38" s="37">
        <f t="shared" si="18"/>
        <v>62990</v>
      </c>
      <c r="AQ38" s="37">
        <v>54115</v>
      </c>
      <c r="AR38" s="37">
        <f t="shared" si="19"/>
        <v>54115</v>
      </c>
      <c r="AS38" s="37">
        <f t="shared" si="20"/>
        <v>40096</v>
      </c>
      <c r="AT38" s="37">
        <f t="shared" si="21"/>
        <v>54115</v>
      </c>
      <c r="AU38" s="37">
        <v>54115</v>
      </c>
      <c r="AV38" s="37">
        <f t="shared" si="22"/>
        <v>54115</v>
      </c>
      <c r="AW38" s="37">
        <f t="shared" si="23"/>
        <v>40096</v>
      </c>
      <c r="AX38" s="37">
        <f t="shared" si="24"/>
        <v>54115</v>
      </c>
      <c r="AY38" s="37">
        <v>54115</v>
      </c>
      <c r="AZ38" s="37">
        <v>48971</v>
      </c>
      <c r="BA38" s="37">
        <f t="shared" si="25"/>
        <v>34952</v>
      </c>
      <c r="BB38" s="37">
        <f t="shared" si="26"/>
        <v>48971</v>
      </c>
      <c r="BC38" s="37">
        <v>54115</v>
      </c>
      <c r="BD38" s="37">
        <f t="shared" si="27"/>
        <v>40096</v>
      </c>
      <c r="BE38" s="37">
        <f t="shared" si="28"/>
        <v>54115</v>
      </c>
    </row>
    <row r="39" spans="1:57" ht="16.5" customHeight="1" thickBot="1">
      <c r="A39" s="30" t="s">
        <v>21</v>
      </c>
      <c r="B39" s="29" t="s">
        <v>37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f t="shared" si="2"/>
        <v>0</v>
      </c>
      <c r="O39" s="38">
        <f t="shared" si="3"/>
        <v>0</v>
      </c>
      <c r="P39" s="38">
        <v>0</v>
      </c>
      <c r="Q39" s="38">
        <f t="shared" si="4"/>
        <v>0</v>
      </c>
      <c r="R39" s="38">
        <f t="shared" si="5"/>
        <v>0</v>
      </c>
      <c r="S39" s="38">
        <v>0</v>
      </c>
      <c r="T39" s="38">
        <f t="shared" si="32"/>
        <v>0</v>
      </c>
      <c r="U39" s="38">
        <f t="shared" si="33"/>
        <v>0</v>
      </c>
      <c r="V39" s="38">
        <v>0</v>
      </c>
      <c r="W39" s="38">
        <f t="shared" si="6"/>
        <v>0</v>
      </c>
      <c r="X39" s="38">
        <f t="shared" si="7"/>
        <v>0</v>
      </c>
      <c r="Y39" s="38">
        <v>0</v>
      </c>
      <c r="Z39" s="38">
        <f t="shared" si="8"/>
        <v>0</v>
      </c>
      <c r="AA39" s="38">
        <f t="shared" si="9"/>
        <v>0</v>
      </c>
      <c r="AB39" s="38">
        <v>0</v>
      </c>
      <c r="AC39" s="38">
        <v>0</v>
      </c>
      <c r="AD39" s="38">
        <f t="shared" si="10"/>
        <v>0</v>
      </c>
      <c r="AE39" s="38">
        <f t="shared" si="34"/>
        <v>0</v>
      </c>
      <c r="AF39" s="38">
        <f t="shared" si="11"/>
        <v>0</v>
      </c>
      <c r="AG39" s="38">
        <f t="shared" si="12"/>
        <v>0</v>
      </c>
      <c r="AH39" s="38">
        <f t="shared" si="13"/>
        <v>0</v>
      </c>
      <c r="AI39" s="38">
        <f t="shared" si="1"/>
        <v>0</v>
      </c>
      <c r="AJ39" s="38">
        <v>0</v>
      </c>
      <c r="AK39" s="38">
        <f t="shared" si="14"/>
        <v>0</v>
      </c>
      <c r="AL39" s="38">
        <f t="shared" si="15"/>
        <v>0</v>
      </c>
      <c r="AM39" s="38">
        <v>0</v>
      </c>
      <c r="AN39" s="38">
        <f t="shared" si="16"/>
        <v>0</v>
      </c>
      <c r="AO39" s="38">
        <f t="shared" si="17"/>
        <v>0</v>
      </c>
      <c r="AP39" s="38">
        <f t="shared" si="18"/>
        <v>0</v>
      </c>
      <c r="AQ39" s="38">
        <v>0</v>
      </c>
      <c r="AR39" s="38">
        <f t="shared" si="19"/>
        <v>0</v>
      </c>
      <c r="AS39" s="38">
        <f t="shared" si="20"/>
        <v>0</v>
      </c>
      <c r="AT39" s="38">
        <f t="shared" si="21"/>
        <v>0</v>
      </c>
      <c r="AU39" s="38">
        <v>0</v>
      </c>
      <c r="AV39" s="38">
        <f t="shared" si="22"/>
        <v>0</v>
      </c>
      <c r="AW39" s="38">
        <f t="shared" si="23"/>
        <v>0</v>
      </c>
      <c r="AX39" s="38">
        <f t="shared" si="24"/>
        <v>0</v>
      </c>
      <c r="AY39" s="38">
        <v>0</v>
      </c>
      <c r="AZ39" s="38">
        <v>0</v>
      </c>
      <c r="BA39" s="38">
        <f t="shared" si="25"/>
        <v>0</v>
      </c>
      <c r="BB39" s="38">
        <f t="shared" si="26"/>
        <v>0</v>
      </c>
      <c r="BC39" s="38">
        <v>0</v>
      </c>
      <c r="BD39" s="38">
        <f t="shared" si="27"/>
        <v>0</v>
      </c>
      <c r="BE39" s="38">
        <f t="shared" si="28"/>
        <v>0</v>
      </c>
    </row>
    <row r="40" spans="1:57" ht="16.5" customHeight="1" thickBot="1">
      <c r="A40" s="14" t="s">
        <v>24</v>
      </c>
      <c r="B40" s="5" t="s">
        <v>19</v>
      </c>
      <c r="C40" s="40">
        <v>335120</v>
      </c>
      <c r="D40" s="40">
        <v>361958</v>
      </c>
      <c r="E40" s="40">
        <v>406259</v>
      </c>
      <c r="F40" s="40">
        <v>397768</v>
      </c>
      <c r="G40" s="40">
        <v>426201</v>
      </c>
      <c r="H40" s="40">
        <v>492706</v>
      </c>
      <c r="I40" s="40">
        <v>500594</v>
      </c>
      <c r="J40" s="40">
        <v>587876</v>
      </c>
      <c r="K40" s="40">
        <v>809902</v>
      </c>
      <c r="L40" s="40">
        <v>289713</v>
      </c>
      <c r="M40" s="40">
        <f>9686+8792</f>
        <v>18478</v>
      </c>
      <c r="N40" s="40">
        <f t="shared" si="2"/>
        <v>-271235</v>
      </c>
      <c r="O40" s="40">
        <f t="shared" si="3"/>
        <v>-791424</v>
      </c>
      <c r="P40" s="40">
        <f>9429+795+1</f>
        <v>10225</v>
      </c>
      <c r="Q40" s="40">
        <f t="shared" si="4"/>
        <v>-279488</v>
      </c>
      <c r="R40" s="40">
        <f t="shared" si="5"/>
        <v>-799677</v>
      </c>
      <c r="S40" s="40">
        <f>9217+1</f>
        <v>9218</v>
      </c>
      <c r="T40" s="40">
        <f t="shared" si="32"/>
        <v>-280495</v>
      </c>
      <c r="U40" s="40">
        <f t="shared" si="33"/>
        <v>-800684</v>
      </c>
      <c r="V40" s="40">
        <v>215165</v>
      </c>
      <c r="W40" s="40">
        <f t="shared" si="6"/>
        <v>-74548</v>
      </c>
      <c r="X40" s="40">
        <f t="shared" si="7"/>
        <v>-119955</v>
      </c>
      <c r="Y40" s="40">
        <f>164181+758</f>
        <v>164939</v>
      </c>
      <c r="Z40" s="40">
        <f t="shared" si="8"/>
        <v>-124774</v>
      </c>
      <c r="AA40" s="40">
        <f t="shared" si="9"/>
        <v>-197019</v>
      </c>
      <c r="AB40" s="40">
        <f>168047+747</f>
        <v>168794</v>
      </c>
      <c r="AC40" s="40">
        <v>140717</v>
      </c>
      <c r="AD40" s="40">
        <f t="shared" si="10"/>
        <v>-237465</v>
      </c>
      <c r="AE40" s="40">
        <f t="shared" si="34"/>
        <v>-641108</v>
      </c>
      <c r="AF40" s="40">
        <f t="shared" si="11"/>
        <v>-120919</v>
      </c>
      <c r="AG40" s="40">
        <f t="shared" si="12"/>
        <v>-148996</v>
      </c>
      <c r="AH40" s="40">
        <f t="shared" si="13"/>
        <v>-28077</v>
      </c>
      <c r="AI40" s="40">
        <f t="shared" si="1"/>
        <v>-257051</v>
      </c>
      <c r="AJ40" s="40">
        <v>157147</v>
      </c>
      <c r="AK40" s="40">
        <f t="shared" si="14"/>
        <v>-132566</v>
      </c>
      <c r="AL40" s="40">
        <f t="shared" si="15"/>
        <v>-269054</v>
      </c>
      <c r="AM40" s="40">
        <v>144334</v>
      </c>
      <c r="AN40" s="40">
        <f t="shared" si="16"/>
        <v>-348372</v>
      </c>
      <c r="AO40" s="40">
        <f t="shared" si="17"/>
        <v>-665568</v>
      </c>
      <c r="AP40" s="40">
        <f t="shared" si="18"/>
        <v>-145379</v>
      </c>
      <c r="AQ40" s="40">
        <v>145628</v>
      </c>
      <c r="AR40" s="40">
        <f t="shared" si="19"/>
        <v>-354966</v>
      </c>
      <c r="AS40" s="40">
        <f t="shared" si="20"/>
        <v>-664274</v>
      </c>
      <c r="AT40" s="40">
        <f t="shared" si="21"/>
        <v>-144085</v>
      </c>
      <c r="AU40" s="40">
        <v>197577</v>
      </c>
      <c r="AV40" s="40">
        <f t="shared" si="22"/>
        <v>-390299</v>
      </c>
      <c r="AW40" s="40">
        <f t="shared" si="23"/>
        <v>-612325</v>
      </c>
      <c r="AX40" s="40">
        <f t="shared" si="24"/>
        <v>-92136</v>
      </c>
      <c r="AY40" s="40">
        <v>124999</v>
      </c>
      <c r="AZ40" s="40">
        <v>150605</v>
      </c>
      <c r="BA40" s="40">
        <f t="shared" si="25"/>
        <v>-659297</v>
      </c>
      <c r="BB40" s="40">
        <f t="shared" si="26"/>
        <v>-139108</v>
      </c>
      <c r="BC40" s="40">
        <v>171548</v>
      </c>
      <c r="BD40" s="40">
        <f t="shared" si="27"/>
        <v>-638354</v>
      </c>
      <c r="BE40" s="40">
        <f t="shared" si="28"/>
        <v>-118165</v>
      </c>
    </row>
    <row r="41" spans="1:57" ht="16.5" customHeight="1" thickBot="1">
      <c r="A41" s="14" t="s">
        <v>25</v>
      </c>
      <c r="B41" s="5" t="s">
        <v>55</v>
      </c>
      <c r="C41" s="40">
        <v>446818</v>
      </c>
      <c r="D41" s="40">
        <v>446818</v>
      </c>
      <c r="E41" s="40">
        <v>324170</v>
      </c>
      <c r="F41" s="40">
        <v>324170</v>
      </c>
      <c r="G41" s="40">
        <v>324170</v>
      </c>
      <c r="H41" s="40">
        <v>0</v>
      </c>
      <c r="I41" s="40">
        <v>0</v>
      </c>
      <c r="J41" s="40">
        <v>0</v>
      </c>
      <c r="K41" s="40">
        <v>0</v>
      </c>
      <c r="L41" s="40">
        <v>109495</v>
      </c>
      <c r="M41" s="40">
        <v>290167</v>
      </c>
      <c r="N41" s="40">
        <f t="shared" si="2"/>
        <v>180672</v>
      </c>
      <c r="O41" s="40">
        <f t="shared" si="3"/>
        <v>290167</v>
      </c>
      <c r="P41" s="40">
        <v>170627</v>
      </c>
      <c r="Q41" s="40">
        <f t="shared" si="4"/>
        <v>61132</v>
      </c>
      <c r="R41" s="40">
        <f t="shared" si="5"/>
        <v>170627</v>
      </c>
      <c r="S41" s="40">
        <v>138177</v>
      </c>
      <c r="T41" s="40">
        <f t="shared" si="32"/>
        <v>28682</v>
      </c>
      <c r="U41" s="40">
        <f t="shared" si="33"/>
        <v>138177</v>
      </c>
      <c r="V41" s="40">
        <v>138177</v>
      </c>
      <c r="W41" s="40">
        <f t="shared" si="6"/>
        <v>28682</v>
      </c>
      <c r="X41" s="40">
        <f t="shared" si="7"/>
        <v>-308641</v>
      </c>
      <c r="Y41" s="40">
        <v>138177</v>
      </c>
      <c r="Z41" s="40">
        <f t="shared" si="8"/>
        <v>28682</v>
      </c>
      <c r="AA41" s="40">
        <f t="shared" si="9"/>
        <v>-308641</v>
      </c>
      <c r="AB41" s="40">
        <v>138177</v>
      </c>
      <c r="AC41" s="40">
        <v>138177</v>
      </c>
      <c r="AD41" s="40">
        <f t="shared" si="10"/>
        <v>-185993</v>
      </c>
      <c r="AE41" s="40">
        <f t="shared" si="34"/>
        <v>138177</v>
      </c>
      <c r="AF41" s="40">
        <f t="shared" si="11"/>
        <v>28682</v>
      </c>
      <c r="AG41" s="40">
        <f t="shared" si="12"/>
        <v>28682</v>
      </c>
      <c r="AH41" s="40">
        <f t="shared" si="13"/>
        <v>0</v>
      </c>
      <c r="AI41" s="40">
        <f t="shared" si="1"/>
        <v>-185993</v>
      </c>
      <c r="AJ41" s="40">
        <v>107767</v>
      </c>
      <c r="AK41" s="40">
        <f t="shared" si="14"/>
        <v>-1728</v>
      </c>
      <c r="AL41" s="40">
        <f t="shared" si="15"/>
        <v>-216403</v>
      </c>
      <c r="AM41" s="40">
        <v>107767</v>
      </c>
      <c r="AN41" s="40">
        <f t="shared" si="16"/>
        <v>107767</v>
      </c>
      <c r="AO41" s="40">
        <f t="shared" si="17"/>
        <v>107767</v>
      </c>
      <c r="AP41" s="40">
        <f t="shared" si="18"/>
        <v>-1728</v>
      </c>
      <c r="AQ41" s="40">
        <v>51767</v>
      </c>
      <c r="AR41" s="40">
        <f t="shared" si="19"/>
        <v>51767</v>
      </c>
      <c r="AS41" s="40">
        <f t="shared" si="20"/>
        <v>51767</v>
      </c>
      <c r="AT41" s="40">
        <f t="shared" si="21"/>
        <v>-57728</v>
      </c>
      <c r="AU41" s="40">
        <v>51767</v>
      </c>
      <c r="AV41" s="40">
        <f t="shared" si="22"/>
        <v>51767</v>
      </c>
      <c r="AW41" s="40">
        <f t="shared" si="23"/>
        <v>51767</v>
      </c>
      <c r="AX41" s="40">
        <f t="shared" si="24"/>
        <v>-57728</v>
      </c>
      <c r="AY41" s="40">
        <v>51767</v>
      </c>
      <c r="AZ41" s="40">
        <v>51767</v>
      </c>
      <c r="BA41" s="40">
        <f t="shared" si="25"/>
        <v>51767</v>
      </c>
      <c r="BB41" s="40">
        <f t="shared" si="26"/>
        <v>-57728</v>
      </c>
      <c r="BC41" s="40">
        <v>74238</v>
      </c>
      <c r="BD41" s="40">
        <f t="shared" si="27"/>
        <v>74238</v>
      </c>
      <c r="BE41" s="40">
        <f t="shared" si="28"/>
        <v>-35257</v>
      </c>
    </row>
    <row r="42" spans="1:57" ht="16.5" customHeight="1" thickBot="1">
      <c r="A42" s="14" t="s">
        <v>26</v>
      </c>
      <c r="B42" s="5" t="s">
        <v>108</v>
      </c>
      <c r="C42" s="40">
        <v>100319</v>
      </c>
      <c r="D42" s="40">
        <v>127315</v>
      </c>
      <c r="E42" s="40">
        <v>147700</v>
      </c>
      <c r="F42" s="40">
        <v>168603</v>
      </c>
      <c r="G42" s="40">
        <v>198474</v>
      </c>
      <c r="H42" s="40" t="e">
        <f>#REF!</f>
        <v>#REF!</v>
      </c>
      <c r="I42" s="40" t="e">
        <f>#REF!</f>
        <v>#REF!</v>
      </c>
      <c r="J42" s="40">
        <v>273748</v>
      </c>
      <c r="K42" s="40">
        <v>138177</v>
      </c>
      <c r="L42" s="40">
        <v>93270</v>
      </c>
      <c r="M42" s="40">
        <v>30226</v>
      </c>
      <c r="N42" s="40">
        <f t="shared" si="2"/>
        <v>-63044</v>
      </c>
      <c r="O42" s="40">
        <f t="shared" si="3"/>
        <v>-107951</v>
      </c>
      <c r="P42" s="40" t="e">
        <f>#REF!</f>
        <v>#REF!</v>
      </c>
      <c r="Q42" s="40" t="e">
        <f t="shared" si="4"/>
        <v>#REF!</v>
      </c>
      <c r="R42" s="40" t="e">
        <f t="shared" si="5"/>
        <v>#REF!</v>
      </c>
      <c r="S42" s="40">
        <v>120808</v>
      </c>
      <c r="T42" s="40">
        <f t="shared" si="32"/>
        <v>27538</v>
      </c>
      <c r="U42" s="40">
        <f t="shared" si="33"/>
        <v>-17369</v>
      </c>
      <c r="V42" s="40">
        <v>140592</v>
      </c>
      <c r="W42" s="40">
        <f t="shared" si="6"/>
        <v>47322</v>
      </c>
      <c r="X42" s="40">
        <f t="shared" si="7"/>
        <v>40273</v>
      </c>
      <c r="Y42" s="40" t="e">
        <f>#REF!</f>
        <v>#REF!</v>
      </c>
      <c r="Z42" s="40" t="e">
        <f t="shared" si="8"/>
        <v>#REF!</v>
      </c>
      <c r="AA42" s="40" t="e">
        <f t="shared" si="9"/>
        <v>#REF!</v>
      </c>
      <c r="AB42" s="40" t="e">
        <f>#REF!</f>
        <v>#REF!</v>
      </c>
      <c r="AC42" s="40">
        <v>170361</v>
      </c>
      <c r="AD42" s="40" t="e">
        <f t="shared" si="10"/>
        <v>#REF!</v>
      </c>
      <c r="AE42" s="40" t="e">
        <f t="shared" si="34"/>
        <v>#REF!</v>
      </c>
      <c r="AF42" s="40" t="e">
        <f t="shared" si="11"/>
        <v>#REF!</v>
      </c>
      <c r="AG42" s="40">
        <f t="shared" si="12"/>
        <v>77091</v>
      </c>
      <c r="AH42" s="40" t="e">
        <f t="shared" si="13"/>
        <v>#REF!</v>
      </c>
      <c r="AI42" s="40">
        <f t="shared" si="1"/>
        <v>1758</v>
      </c>
      <c r="AJ42" s="40" t="e">
        <f>#REF!</f>
        <v>#REF!</v>
      </c>
      <c r="AK42" s="40" t="e">
        <f t="shared" si="14"/>
        <v>#REF!</v>
      </c>
      <c r="AL42" s="40" t="e">
        <f t="shared" si="15"/>
        <v>#REF!</v>
      </c>
      <c r="AM42" s="40" t="e">
        <f>#REF!</f>
        <v>#REF!</v>
      </c>
      <c r="AN42" s="40" t="e">
        <f t="shared" si="16"/>
        <v>#REF!</v>
      </c>
      <c r="AO42" s="40" t="e">
        <f t="shared" si="17"/>
        <v>#REF!</v>
      </c>
      <c r="AP42" s="40" t="e">
        <f t="shared" si="18"/>
        <v>#REF!</v>
      </c>
      <c r="AQ42" s="40" t="e">
        <f>#REF!</f>
        <v>#REF!</v>
      </c>
      <c r="AR42" s="40" t="e">
        <f t="shared" si="19"/>
        <v>#REF!</v>
      </c>
      <c r="AS42" s="40" t="e">
        <f t="shared" si="20"/>
        <v>#REF!</v>
      </c>
      <c r="AT42" s="40" t="e">
        <f t="shared" si="21"/>
        <v>#REF!</v>
      </c>
      <c r="AU42" s="40">
        <v>147244</v>
      </c>
      <c r="AV42" s="40">
        <f t="shared" si="22"/>
        <v>-126504</v>
      </c>
      <c r="AW42" s="40">
        <f t="shared" si="23"/>
        <v>9067</v>
      </c>
      <c r="AX42" s="40">
        <f t="shared" si="24"/>
        <v>53974</v>
      </c>
      <c r="AY42" s="40" t="e">
        <f>#REF!</f>
        <v>#REF!</v>
      </c>
      <c r="AZ42" s="24" t="s">
        <v>107</v>
      </c>
      <c r="BA42" s="40">
        <v>30249</v>
      </c>
      <c r="BB42" s="40">
        <v>75156</v>
      </c>
      <c r="BC42" s="24">
        <v>95741</v>
      </c>
      <c r="BD42" s="24">
        <f t="shared" si="27"/>
        <v>-42436</v>
      </c>
      <c r="BE42" s="24">
        <f t="shared" si="28"/>
        <v>2471</v>
      </c>
    </row>
    <row r="43" spans="1:57" ht="25.5" customHeight="1" thickBot="1">
      <c r="A43" s="19" t="s">
        <v>43</v>
      </c>
      <c r="B43" s="7" t="s">
        <v>22</v>
      </c>
      <c r="C43" s="20">
        <f aca="true" t="shared" si="35" ref="C43:M43">C6+C10+C11+C14+C15+C16+C21+C26+C27+C31+C34+C39+C40+C41+C42</f>
        <v>7289099</v>
      </c>
      <c r="D43" s="20">
        <f t="shared" si="35"/>
        <v>7179400</v>
      </c>
      <c r="E43" s="20">
        <f t="shared" si="35"/>
        <v>7244464</v>
      </c>
      <c r="F43" s="20">
        <f t="shared" si="35"/>
        <v>7256699</v>
      </c>
      <c r="G43" s="20">
        <f t="shared" si="35"/>
        <v>7438705</v>
      </c>
      <c r="H43" s="20" t="e">
        <f t="shared" si="35"/>
        <v>#REF!</v>
      </c>
      <c r="I43" s="20" t="e">
        <f t="shared" si="35"/>
        <v>#REF!</v>
      </c>
      <c r="J43" s="20">
        <f t="shared" si="35"/>
        <v>7652640</v>
      </c>
      <c r="K43" s="20">
        <f t="shared" si="35"/>
        <v>7920391</v>
      </c>
      <c r="L43" s="20">
        <f t="shared" si="35"/>
        <v>7120000</v>
      </c>
      <c r="M43" s="20">
        <f t="shared" si="35"/>
        <v>7246511</v>
      </c>
      <c r="N43" s="20">
        <f t="shared" si="2"/>
        <v>126511</v>
      </c>
      <c r="O43" s="20">
        <f t="shared" si="3"/>
        <v>-673880</v>
      </c>
      <c r="P43" s="20" t="e">
        <f>P6+P10+P11+P14+P15+P16+P21+P26+P27+P31+P34+P39+P40+P41+P42</f>
        <v>#REF!</v>
      </c>
      <c r="Q43" s="20" t="e">
        <f t="shared" si="4"/>
        <v>#REF!</v>
      </c>
      <c r="R43" s="20" t="e">
        <f t="shared" si="5"/>
        <v>#REF!</v>
      </c>
      <c r="S43" s="20">
        <f>S6+S10+S11+S14+S15+S16+S21+S26+S27+S31+S34+S39+S40+S41+S42</f>
        <v>6955437</v>
      </c>
      <c r="T43" s="20">
        <f t="shared" si="32"/>
        <v>-164563</v>
      </c>
      <c r="U43" s="20">
        <f t="shared" si="33"/>
        <v>-964954</v>
      </c>
      <c r="V43" s="20">
        <f>V6+V10+V11+V14+V15+V16+V21+V26+V27+V31+V34+V39+V40+V41+V42</f>
        <v>7147594</v>
      </c>
      <c r="W43" s="20">
        <f t="shared" si="6"/>
        <v>27594</v>
      </c>
      <c r="X43" s="20">
        <f t="shared" si="7"/>
        <v>-141505</v>
      </c>
      <c r="Y43" s="20" t="e">
        <f>Y6+Y10+Y11+Y14+Y15+Y16+Y21+Y26+Y27+Y31+Y34+Y39+Y40+Y41+Y42</f>
        <v>#REF!</v>
      </c>
      <c r="Z43" s="20" t="e">
        <f t="shared" si="8"/>
        <v>#REF!</v>
      </c>
      <c r="AA43" s="20" t="e">
        <f t="shared" si="9"/>
        <v>#REF!</v>
      </c>
      <c r="AB43" s="20" t="e">
        <f>AB6+AB10+AB11+AB14+AB15+AB16+AB21+AB26+AB27+AB31+AB34+AB39+AB40+AB41+AB42</f>
        <v>#REF!</v>
      </c>
      <c r="AC43" s="20">
        <f>AC6+AC10+AC11+AC14+AC15+AC16+AC21+AC26+AC27+AC31+AC34+AC39+AC40+AC41+AC42</f>
        <v>7245956</v>
      </c>
      <c r="AD43" s="20" t="e">
        <f t="shared" si="10"/>
        <v>#REF!</v>
      </c>
      <c r="AE43" s="20" t="e">
        <f t="shared" si="34"/>
        <v>#REF!</v>
      </c>
      <c r="AF43" s="20" t="e">
        <f t="shared" si="11"/>
        <v>#REF!</v>
      </c>
      <c r="AG43" s="20">
        <f t="shared" si="12"/>
        <v>125956</v>
      </c>
      <c r="AH43" s="20" t="e">
        <f t="shared" si="13"/>
        <v>#REF!</v>
      </c>
      <c r="AI43" s="20">
        <f t="shared" si="1"/>
        <v>-10743</v>
      </c>
      <c r="AJ43" s="20" t="e">
        <f>AJ6+AJ10+AJ11+AJ14+AJ15+AJ16+AJ21+AJ26+AJ27+AJ31+AJ34+AJ39+AJ40+AJ41+AJ42</f>
        <v>#REF!</v>
      </c>
      <c r="AK43" s="20" t="e">
        <f t="shared" si="14"/>
        <v>#REF!</v>
      </c>
      <c r="AL43" s="20" t="e">
        <f t="shared" si="15"/>
        <v>#REF!</v>
      </c>
      <c r="AM43" s="20" t="e">
        <f>AM6+AM10+AM11+AM14+AM15+AM16+AM21+AM26+AM27+AM31+AM34+AM39+AM40+AM41+AM42</f>
        <v>#REF!</v>
      </c>
      <c r="AN43" s="20" t="e">
        <f t="shared" si="16"/>
        <v>#REF!</v>
      </c>
      <c r="AO43" s="20" t="e">
        <f t="shared" si="17"/>
        <v>#REF!</v>
      </c>
      <c r="AP43" s="20" t="e">
        <f t="shared" si="18"/>
        <v>#REF!</v>
      </c>
      <c r="AQ43" s="20" t="e">
        <f>AQ6+AQ10+AQ11+AQ14+AQ15+AQ16+AQ21+AQ26+AQ27+AQ31+AQ34+AQ39+AQ40+AQ41+AQ42</f>
        <v>#REF!</v>
      </c>
      <c r="AR43" s="20" t="e">
        <f t="shared" si="19"/>
        <v>#REF!</v>
      </c>
      <c r="AS43" s="20" t="e">
        <f t="shared" si="20"/>
        <v>#REF!</v>
      </c>
      <c r="AT43" s="20" t="e">
        <f t="shared" si="21"/>
        <v>#REF!</v>
      </c>
      <c r="AU43" s="20">
        <f>AU6+AU10+AU11+AU14+AU15+AU16+AU21+AU26+AU27+AU31+AU34+AU39+AU40+AU41+AU42</f>
        <v>7237009</v>
      </c>
      <c r="AV43" s="20">
        <f t="shared" si="22"/>
        <v>-415631</v>
      </c>
      <c r="AW43" s="20">
        <f t="shared" si="23"/>
        <v>-683382</v>
      </c>
      <c r="AX43" s="20">
        <f t="shared" si="24"/>
        <v>117009</v>
      </c>
      <c r="AY43" s="20" t="e">
        <f>AY6+AY10+AY11+AY14+AY15+AY16+AY21+AY26+AY27+AY31+AY34+AY39+AY40+AY41+AY42</f>
        <v>#REF!</v>
      </c>
      <c r="AZ43" s="20">
        <f>AZ6+AZ10+AZ11+AZ14+AZ15+AZ16+AZ21+AZ26+AZ27+AZ31+AZ34+AZ39+AZ40+AZ41+168426</f>
        <v>7227357</v>
      </c>
      <c r="BA43" s="20">
        <f t="shared" si="25"/>
        <v>-693034</v>
      </c>
      <c r="BB43" s="20">
        <f t="shared" si="26"/>
        <v>107357</v>
      </c>
      <c r="BC43" s="20">
        <f>BC6+BC10+BC11+BC14+BC15+BC16+BC21+BC26+BC27+BC31+BC34+BC39+BC40+BC41+BC42</f>
        <v>7187419</v>
      </c>
      <c r="BD43" s="20">
        <f t="shared" si="27"/>
        <v>-732972</v>
      </c>
      <c r="BE43" s="20">
        <f t="shared" si="28"/>
        <v>67419</v>
      </c>
    </row>
    <row r="44" spans="1:10" ht="12.75">
      <c r="A44" s="32"/>
      <c r="B44" s="33"/>
      <c r="C44" s="33"/>
      <c r="D44" s="33"/>
      <c r="E44" s="33"/>
      <c r="F44" s="33"/>
      <c r="G44" s="33"/>
      <c r="H44" s="33"/>
      <c r="I44" s="33"/>
      <c r="J44" s="33"/>
    </row>
    <row r="45" ht="12.75">
      <c r="A45" s="6"/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2004-04-16T11:17:02Z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