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<sst xmlns="http://schemas.openxmlformats.org/spreadsheetml/2006/main" count="88" uniqueCount="72">
  <si>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</si>
  <si>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</si>
  <si>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</si>
  <si>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</si>
  <si>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</si>
  <si>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</si>
  <si>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</si>
  <si>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</si>
  <si>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</si>
  <si>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</si>
  <si>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</si>
  <si>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</si>
  <si>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</si>
  <si>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</si>
  <si>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</si>
  <si>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>Ostatné prevádzkové výnosy</t>
  </si>
  <si>
    <t>Daň z príjmov</t>
  </si>
  <si>
    <t>Rozpočet</t>
  </si>
  <si>
    <t>-</t>
  </si>
  <si>
    <t>Index v %</t>
  </si>
  <si>
    <t>% plnenia</t>
  </si>
  <si>
    <t xml:space="preserve">Skutočnosť </t>
  </si>
  <si>
    <t>k 31.12.2007</t>
  </si>
  <si>
    <t>Príloha č. 3</t>
  </si>
  <si>
    <t>VÝNOSY A NÁKLADY (v tis. Sk)</t>
  </si>
  <si>
    <t>Čisté úrokové výnosy</t>
  </si>
  <si>
    <t>- úrokové výnosy z úverových činností</t>
  </si>
  <si>
    <t xml:space="preserve">             - úrokové výnosy z priamych úverov klientom</t>
  </si>
  <si>
    <t xml:space="preserve">  z toho: - úrokové výnosy z refinančných úverov bankám</t>
  </si>
  <si>
    <t>- ostatné úrokové výnosy a im podobné výnosy z dlh. cen. papierov</t>
  </si>
  <si>
    <t>- úrokové náklady na úverové činnosti</t>
  </si>
  <si>
    <t>- ostatné úrokové náklady</t>
  </si>
  <si>
    <t>Čisté výnosy z poplatkov a provízií</t>
  </si>
  <si>
    <t>- výnosy z poplatkov a provízií z bankových aktivít</t>
  </si>
  <si>
    <t xml:space="preserve">  z toho: - výnosy z poplatkov z poskytnutých záruk</t>
  </si>
  <si>
    <t>- ostatné výnosy z poplatkov a provízií</t>
  </si>
  <si>
    <t>- náklady na poplatky a provízie z bankových aktivít</t>
  </si>
  <si>
    <t>- ostatné náklady na poplatky a provízie</t>
  </si>
  <si>
    <t>Čisté výnosy spojené s poisťovacou a zaisťovacou činnosťou</t>
  </si>
  <si>
    <t>- výnosy spojené s poisťovacou a zaisťovacou činnosťou</t>
  </si>
  <si>
    <t>- náklady spojené s poisťovacou a zaisťovacou činnosťou</t>
  </si>
  <si>
    <t xml:space="preserve">  z toho: - predpis poistného</t>
  </si>
  <si>
    <t xml:space="preserve">             - výnosy z poskytovania informácií</t>
  </si>
  <si>
    <t xml:space="preserve">             - ostatné výnosy</t>
  </si>
  <si>
    <t xml:space="preserve">  z toho: - obstarávacie náklady na poistné zmluvy</t>
  </si>
  <si>
    <t xml:space="preserve">             - náklady na poistné plnenia</t>
  </si>
  <si>
    <t xml:space="preserve">             - ostatné náklady</t>
  </si>
  <si>
    <t>Prevádzkové náklady</t>
  </si>
  <si>
    <t>- všeobecné prevádzkové náklady</t>
  </si>
  <si>
    <t>- odpisy</t>
  </si>
  <si>
    <t>- ostatné prevádzkové náklady</t>
  </si>
  <si>
    <t>Prevádzkový zisk pred opravnými položkami a rezervami</t>
  </si>
  <si>
    <t>Opravné položky a rezervy</t>
  </si>
  <si>
    <t>- opravné položky a rezervy z bankových činností</t>
  </si>
  <si>
    <t xml:space="preserve">  z toho: - tvorba opravných položiek a rezerv z bankových činností</t>
  </si>
  <si>
    <t xml:space="preserve">             - použitie opravných položiek a rezerv z bankových činností</t>
  </si>
  <si>
    <t>- opravné položky a rezervy z poisťovacích činností</t>
  </si>
  <si>
    <t xml:space="preserve">  z toho: - tvorba opravných položiek a rezerv z poisťovacích činností</t>
  </si>
  <si>
    <t xml:space="preserve">             - použitie opravných položiek a rezerv z poisťovacích činností</t>
  </si>
  <si>
    <t>- opravné položky a rezervy z prevádzkovej činnosti</t>
  </si>
  <si>
    <t xml:space="preserve">  z toho: - tvorba opravných položiek a rezerv z prevádzkovej činnosti</t>
  </si>
  <si>
    <t xml:space="preserve">             - použitie opravných položiek a rezerv z prevádzkovej činnosti</t>
  </si>
  <si>
    <t>Zisk pred zdanením</t>
  </si>
  <si>
    <t>Zisk po zdanení</t>
  </si>
  <si>
    <t>- úrokové výnosy z termínovaných vkladov a bežných účtov v bankách</t>
  </si>
  <si>
    <t>Prevádzkové výnosy spolu</t>
  </si>
  <si>
    <t>Plnenie rozpočtu výnosov a nákladov za 1.polrok 2007</t>
  </si>
  <si>
    <t>za                    1.polrok 2006</t>
  </si>
  <si>
    <t>za                    1.polrok 2007</t>
  </si>
  <si>
    <t>1.polrok 2007 / 1.polrok 2006</t>
  </si>
  <si>
    <t>1.polrok 2007 / rozpočet 2007</t>
  </si>
  <si>
    <t>Čistý zisk z devízových operácií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</si>
</sst>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3" fontId="0" fillId="0" borderId="0" xfId="0" applyAlignment="1">
      <alignment/>
    </xf>
    <xf numFmtId="165" fontId="2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" fontId="0" fillId="0" borderId="0" xfId="0" applyFont="1" applyAlignment="1">
      <alignment/>
    </xf>
    <xf numFmtId="3" fontId="5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center"/>
    </xf>
    <xf numFmtId="3" fontId="6" fillId="0" borderId="0" xfId="0" applyFont="1" applyAlignment="1">
      <alignment/>
    </xf>
    <xf numFmtId="3" fontId="4" fillId="0" borderId="0" xfId="0" applyFont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Font="1" applyFill="1" applyBorder="1" applyAlignment="1">
      <alignment horizontal="center" vertical="center" wrapText="1"/>
    </xf>
    <xf numFmtId="3" fontId="3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wrapText="1"/>
    </xf>
    <xf numFmtId="3" fontId="2" fillId="0" borderId="4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171" fontId="2" fillId="0" borderId="4" xfId="0" applyNumberFormat="1" applyFont="1" applyBorder="1" applyAlignment="1">
      <alignment horizontal="right" wrapText="1"/>
    </xf>
    <xf numFmtId="171" fontId="1" fillId="0" borderId="2" xfId="0" applyNumberFormat="1" applyFont="1" applyBorder="1" applyAlignment="1">
      <alignment horizontal="right" wrapText="1"/>
    </xf>
    <xf numFmtId="171" fontId="1" fillId="0" borderId="5" xfId="0" applyNumberFormat="1" applyFont="1" applyBorder="1" applyAlignment="1">
      <alignment horizontal="right" wrapText="1"/>
    </xf>
    <xf numFmtId="171" fontId="1" fillId="0" borderId="6" xfId="0" applyNumberFormat="1" applyFont="1" applyBorder="1" applyAlignment="1">
      <alignment horizontal="right" wrapText="1"/>
    </xf>
    <xf numFmtId="171" fontId="1" fillId="0" borderId="7" xfId="0" applyNumberFormat="1" applyFont="1" applyBorder="1" applyAlignment="1">
      <alignment horizontal="right" wrapText="1"/>
    </xf>
    <xf numFmtId="171" fontId="1" fillId="0" borderId="8" xfId="0" applyNumberFormat="1" applyFont="1" applyBorder="1" applyAlignment="1">
      <alignment horizontal="center" wrapText="1"/>
    </xf>
    <xf numFmtId="171" fontId="1" fillId="0" borderId="3" xfId="0" applyNumberFormat="1" applyFont="1" applyBorder="1" applyAlignment="1">
      <alignment horizontal="right" wrapText="1"/>
    </xf>
    <xf numFmtId="171" fontId="2" fillId="0" borderId="1" xfId="0" applyNumberFormat="1" applyFont="1" applyBorder="1" applyAlignment="1">
      <alignment horizontal="center" wrapText="1"/>
    </xf>
    <xf numFmtId="171" fontId="2" fillId="0" borderId="2" xfId="0" applyNumberFormat="1" applyFont="1" applyBorder="1" applyAlignment="1">
      <alignment horizontal="right" wrapText="1"/>
    </xf>
    <xf numFmtId="171" fontId="2" fillId="3" borderId="1" xfId="0" applyNumberFormat="1" applyFont="1" applyFill="1" applyBorder="1" applyAlignment="1">
      <alignment horizontal="right" wrapText="1"/>
    </xf>
    <xf numFmtId="171" fontId="1" fillId="0" borderId="5" xfId="0" applyNumberFormat="1" applyFont="1" applyBorder="1" applyAlignment="1">
      <alignment horizontal="right"/>
    </xf>
    <xf numFmtId="171" fontId="1" fillId="0" borderId="8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171" fontId="1" fillId="0" borderId="9" xfId="0" applyNumberFormat="1" applyFont="1" applyBorder="1" applyAlignment="1">
      <alignment horizontal="right" wrapText="1"/>
    </xf>
    <xf numFmtId="171" fontId="1" fillId="0" borderId="9" xfId="0" applyNumberFormat="1" applyFont="1" applyBorder="1" applyAlignment="1">
      <alignment horizontal="right"/>
    </xf>
    <xf numFmtId="171" fontId="2" fillId="0" borderId="1" xfId="0" applyNumberFormat="1" applyFont="1" applyBorder="1" applyAlignment="1">
      <alignment horizontal="right" wrapText="1"/>
    </xf>
    <xf numFmtId="171" fontId="2" fillId="3" borderId="1" xfId="0" applyNumberFormat="1" applyFont="1" applyFill="1" applyBorder="1" applyAlignment="1">
      <alignment horizontal="center" wrapText="1"/>
    </xf>
    <xf numFmtId="171" fontId="1" fillId="0" borderId="6" xfId="0" applyNumberFormat="1" applyFont="1" applyBorder="1" applyAlignment="1">
      <alignment horizontal="center" wrapText="1"/>
    </xf>
    <xf numFmtId="171" fontId="1" fillId="0" borderId="2" xfId="0" applyNumberFormat="1" applyFont="1" applyBorder="1" applyAlignment="1">
      <alignment horizontal="center" wrapText="1"/>
    </xf>
    <xf numFmtId="14" fontId="3" fillId="2" borderId="4" xfId="0" applyNumberFormat="1" applyFont="1" applyFill="1" applyBorder="1" applyAlignment="1">
      <alignment horizontal="center" vertical="center"/>
    </xf>
    <xf numFmtId="3" fontId="0" fillId="0" borderId="3" xfId="0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B22">
      <selection activeCell="E19" sqref="E19"/>
    </sheetView>
  </sheetViews>
  <sheetFormatPr defaultColWidth="9.00390625" defaultRowHeight="12.75"/>
  <cols>
    <col min="1" max="1" width="4.25390625" style="0" customWidth="1"/>
    <col min="2" max="2" width="60.00390625" style="0" customWidth="1"/>
    <col min="3" max="3" width="12.875" style="0" bestFit="1" customWidth="1"/>
    <col min="4" max="5" width="12.875" style="0" customWidth="1"/>
    <col min="6" max="7" width="14.00390625" style="0" bestFit="1" customWidth="1"/>
  </cols>
  <sheetData>
    <row r="1" ht="21" customHeight="1">
      <c r="G1" s="7" t="s">
        <v>23</v>
      </c>
    </row>
    <row r="2" spans="1:3" ht="21" customHeight="1">
      <c r="A2" s="13" t="s">
        <v>66</v>
      </c>
      <c r="B2" s="10"/>
      <c r="C2" s="10"/>
    </row>
    <row r="3" ht="13.5" thickBot="1"/>
    <row r="4" spans="1:7" ht="17.25" customHeight="1">
      <c r="A4" s="68" t="s">
        <v>11</v>
      </c>
      <c r="B4" s="66" t="s">
        <v>24</v>
      </c>
      <c r="C4" s="12" t="s">
        <v>21</v>
      </c>
      <c r="D4" s="12" t="s">
        <v>17</v>
      </c>
      <c r="E4" s="12" t="s">
        <v>21</v>
      </c>
      <c r="F4" s="12" t="s">
        <v>19</v>
      </c>
      <c r="G4" s="12" t="s">
        <v>20</v>
      </c>
    </row>
    <row r="5" spans="1:7" ht="26.25" thickBot="1">
      <c r="A5" s="67"/>
      <c r="B5" s="67"/>
      <c r="C5" s="11" t="s">
        <v>67</v>
      </c>
      <c r="D5" s="11" t="s">
        <v>22</v>
      </c>
      <c r="E5" s="11" t="s">
        <v>68</v>
      </c>
      <c r="F5" s="11" t="s">
        <v>69</v>
      </c>
      <c r="G5" s="11" t="s">
        <v>70</v>
      </c>
    </row>
    <row r="6" spans="1:7" ht="16.5" customHeight="1">
      <c r="A6" s="4" t="s">
        <v>0</v>
      </c>
      <c r="B6" s="19" t="s">
        <v>25</v>
      </c>
      <c r="C6" s="30">
        <f>C8+C11+C12+C13+C14</f>
        <v>69671</v>
      </c>
      <c r="D6" s="30">
        <f>D8+D11+D12+D13+D14</f>
        <v>143685</v>
      </c>
      <c r="E6" s="30">
        <f>E8+E11+E12+E13+E14</f>
        <v>83207</v>
      </c>
      <c r="F6" s="47">
        <f>E6/C6</f>
        <v>1.194284566031778</v>
      </c>
      <c r="G6" s="47">
        <f>E6/D6</f>
        <v>0.579093155165814</v>
      </c>
    </row>
    <row r="7" spans="1:7" ht="17.25" customHeight="1">
      <c r="A7" s="8"/>
      <c r="B7" s="14" t="s">
        <v>1</v>
      </c>
      <c r="C7" s="31"/>
      <c r="D7" s="31"/>
      <c r="E7" s="31"/>
      <c r="F7" s="48"/>
      <c r="G7" s="48"/>
    </row>
    <row r="8" spans="1:7" ht="17.25" customHeight="1">
      <c r="A8" s="8"/>
      <c r="B8" s="14" t="s">
        <v>26</v>
      </c>
      <c r="C8" s="31">
        <f>C9+C10</f>
        <v>62136</v>
      </c>
      <c r="D8" s="31">
        <f>D9+D10</f>
        <v>132630</v>
      </c>
      <c r="E8" s="31">
        <f>E9+E10</f>
        <v>92042</v>
      </c>
      <c r="F8" s="48">
        <f>E8/C8</f>
        <v>1.4812990858761426</v>
      </c>
      <c r="G8" s="48">
        <f>E8/D8</f>
        <v>0.6939757219331976</v>
      </c>
    </row>
    <row r="9" spans="1:7" ht="17.25" customHeight="1">
      <c r="A9" s="8"/>
      <c r="B9" s="14" t="s">
        <v>28</v>
      </c>
      <c r="C9" s="31">
        <f>48605+54</f>
        <v>48659</v>
      </c>
      <c r="D9" s="31">
        <f>103680+900</f>
        <v>104580</v>
      </c>
      <c r="E9" s="31">
        <f>54399+177</f>
        <v>54576</v>
      </c>
      <c r="F9" s="48">
        <f>E9/C9</f>
        <v>1.1216013481575864</v>
      </c>
      <c r="G9" s="48">
        <f>E9/D9</f>
        <v>0.5218588640275387</v>
      </c>
    </row>
    <row r="10" spans="1:7" ht="17.25" customHeight="1">
      <c r="A10" s="8"/>
      <c r="B10" s="15" t="s">
        <v>27</v>
      </c>
      <c r="C10" s="32">
        <f>79+12136+1163+99</f>
        <v>13477</v>
      </c>
      <c r="D10" s="32">
        <v>28050</v>
      </c>
      <c r="E10" s="32">
        <f>33026+513+3078+281+568</f>
        <v>37466</v>
      </c>
      <c r="F10" s="49">
        <f>E10/C10</f>
        <v>2.7799955479706164</v>
      </c>
      <c r="G10" s="49">
        <f>E10/D10</f>
        <v>1.335686274509804</v>
      </c>
    </row>
    <row r="11" spans="1:7" ht="17.25" customHeight="1">
      <c r="A11" s="8"/>
      <c r="B11" s="16" t="s">
        <v>64</v>
      </c>
      <c r="C11" s="33">
        <f>59+14011</f>
        <v>14070</v>
      </c>
      <c r="D11" s="33">
        <v>28005</v>
      </c>
      <c r="E11" s="33">
        <f>108+8294</f>
        <v>8402</v>
      </c>
      <c r="F11" s="50">
        <f>E11/C11</f>
        <v>0.5971570717839375</v>
      </c>
      <c r="G11" s="50">
        <f>E11/D11</f>
        <v>0.30001785395465097</v>
      </c>
    </row>
    <row r="12" spans="1:7" ht="17.25" customHeight="1">
      <c r="A12" s="8"/>
      <c r="B12" s="16" t="s">
        <v>29</v>
      </c>
      <c r="C12" s="33">
        <v>1101</v>
      </c>
      <c r="D12" s="33">
        <v>7650</v>
      </c>
      <c r="E12" s="33">
        <v>1043</v>
      </c>
      <c r="F12" s="50">
        <f>E12/C12</f>
        <v>0.9473206176203451</v>
      </c>
      <c r="G12" s="50">
        <f>E12/D12</f>
        <v>0.13633986928104574</v>
      </c>
    </row>
    <row r="13" spans="1:7" ht="17.25" customHeight="1">
      <c r="A13" s="8"/>
      <c r="B13" s="17" t="s">
        <v>30</v>
      </c>
      <c r="C13" s="34">
        <v>-7636</v>
      </c>
      <c r="D13" s="34">
        <v>-24600</v>
      </c>
      <c r="E13" s="34">
        <v>-18280</v>
      </c>
      <c r="F13" s="51">
        <f>E13/C13</f>
        <v>2.393923520167627</v>
      </c>
      <c r="G13" s="51">
        <f>E13/D13</f>
        <v>0.7430894308943089</v>
      </c>
    </row>
    <row r="14" spans="1:7" ht="17.25" customHeight="1" thickBot="1">
      <c r="A14" s="3"/>
      <c r="B14" s="18" t="s">
        <v>31</v>
      </c>
      <c r="C14" s="35">
        <v>0</v>
      </c>
      <c r="D14" s="35">
        <v>0</v>
      </c>
      <c r="E14" s="35">
        <v>0</v>
      </c>
      <c r="F14" s="52" t="s">
        <v>18</v>
      </c>
      <c r="G14" s="52" t="s">
        <v>18</v>
      </c>
    </row>
    <row r="15" spans="1:7" ht="16.5" customHeight="1">
      <c r="A15" s="4" t="s">
        <v>2</v>
      </c>
      <c r="B15" s="19" t="s">
        <v>32</v>
      </c>
      <c r="C15" s="30">
        <f>C17+C19+C20+C21</f>
        <v>12408</v>
      </c>
      <c r="D15" s="30">
        <f>D17+D19+D20+D21</f>
        <v>11485</v>
      </c>
      <c r="E15" s="30">
        <f>E17+E19+E20+E21</f>
        <v>10544</v>
      </c>
      <c r="F15" s="47">
        <f>E15/C15</f>
        <v>0.8497743391360413</v>
      </c>
      <c r="G15" s="47">
        <f>E15/D15</f>
        <v>0.9180670439703962</v>
      </c>
    </row>
    <row r="16" spans="1:7" ht="16.5" customHeight="1">
      <c r="A16" s="8"/>
      <c r="B16" s="14" t="s">
        <v>1</v>
      </c>
      <c r="C16" s="31"/>
      <c r="D16" s="31"/>
      <c r="E16" s="31"/>
      <c r="F16" s="48"/>
      <c r="G16" s="48"/>
    </row>
    <row r="17" spans="1:7" ht="16.5" customHeight="1">
      <c r="A17" s="8"/>
      <c r="B17" s="14" t="s">
        <v>33</v>
      </c>
      <c r="C17" s="31">
        <f>10767+2105</f>
        <v>12872</v>
      </c>
      <c r="D17" s="31">
        <f>D18+5000</f>
        <v>12520</v>
      </c>
      <c r="E17" s="31">
        <f>1506+E18</f>
        <v>11177</v>
      </c>
      <c r="F17" s="48">
        <f>E17/C17</f>
        <v>0.8683188315724052</v>
      </c>
      <c r="G17" s="48">
        <f>E17/D17</f>
        <v>0.8927316293929712</v>
      </c>
    </row>
    <row r="18" spans="1:7" ht="16.5" customHeight="1">
      <c r="A18" s="8"/>
      <c r="B18" s="15" t="s">
        <v>34</v>
      </c>
      <c r="C18" s="32">
        <v>10767</v>
      </c>
      <c r="D18" s="32">
        <v>7520</v>
      </c>
      <c r="E18" s="32">
        <v>9671</v>
      </c>
      <c r="F18" s="49">
        <f>E18/C18</f>
        <v>0.8982074858363518</v>
      </c>
      <c r="G18" s="49">
        <f>E18/D18</f>
        <v>1.2860372340425532</v>
      </c>
    </row>
    <row r="19" spans="1:7" ht="16.5" customHeight="1">
      <c r="A19" s="8"/>
      <c r="B19" s="16" t="s">
        <v>35</v>
      </c>
      <c r="C19" s="33">
        <v>0</v>
      </c>
      <c r="D19" s="33">
        <v>65</v>
      </c>
      <c r="E19" s="33">
        <v>0</v>
      </c>
      <c r="F19" s="64" t="s">
        <v>18</v>
      </c>
      <c r="G19" s="50">
        <f>E19/D19</f>
        <v>0</v>
      </c>
    </row>
    <row r="20" spans="1:7" ht="16.5" customHeight="1">
      <c r="A20" s="8"/>
      <c r="B20" s="16" t="s">
        <v>36</v>
      </c>
      <c r="C20" s="33">
        <v>-333</v>
      </c>
      <c r="D20" s="33">
        <v>-1000</v>
      </c>
      <c r="E20" s="33">
        <v>-507</v>
      </c>
      <c r="F20" s="50">
        <f>E20/C20</f>
        <v>1.5225225225225225</v>
      </c>
      <c r="G20" s="50">
        <f>E20/D20</f>
        <v>0.507</v>
      </c>
    </row>
    <row r="21" spans="1:7" s="6" customFormat="1" ht="16.5" customHeight="1" thickBot="1">
      <c r="A21" s="5"/>
      <c r="B21" s="20" t="s">
        <v>37</v>
      </c>
      <c r="C21" s="36">
        <v>-131</v>
      </c>
      <c r="D21" s="36">
        <v>-100</v>
      </c>
      <c r="E21" s="36">
        <v>-126</v>
      </c>
      <c r="F21" s="53">
        <f>E21/C21</f>
        <v>0.9618320610687023</v>
      </c>
      <c r="G21" s="53">
        <f>E21/D21</f>
        <v>1.26</v>
      </c>
    </row>
    <row r="22" spans="1:7" s="6" customFormat="1" ht="16.5" customHeight="1" thickBot="1">
      <c r="A22" s="1" t="s">
        <v>3</v>
      </c>
      <c r="B22" s="27" t="s">
        <v>71</v>
      </c>
      <c r="C22" s="44">
        <f>465+44</f>
        <v>509</v>
      </c>
      <c r="D22" s="44">
        <v>0</v>
      </c>
      <c r="E22" s="44">
        <f>3980</f>
        <v>3980</v>
      </c>
      <c r="F22" s="62">
        <f>E22/C22</f>
        <v>7.819253438113949</v>
      </c>
      <c r="G22" s="54" t="s">
        <v>18</v>
      </c>
    </row>
    <row r="23" spans="1:7" ht="16.5" customHeight="1">
      <c r="A23" s="8" t="s">
        <v>4</v>
      </c>
      <c r="B23" s="21" t="s">
        <v>38</v>
      </c>
      <c r="C23" s="37">
        <f>C25+C29</f>
        <v>14736</v>
      </c>
      <c r="D23" s="37">
        <f>D25+D29</f>
        <v>91350</v>
      </c>
      <c r="E23" s="37">
        <f>E25+E29</f>
        <v>24242</v>
      </c>
      <c r="F23" s="55">
        <f>E23/C23</f>
        <v>1.645086862106406</v>
      </c>
      <c r="G23" s="55">
        <f>E23/D23</f>
        <v>0.2653749315818281</v>
      </c>
    </row>
    <row r="24" spans="1:7" ht="16.5" customHeight="1">
      <c r="A24" s="2"/>
      <c r="B24" s="14" t="s">
        <v>12</v>
      </c>
      <c r="C24" s="31"/>
      <c r="D24" s="31"/>
      <c r="E24" s="31"/>
      <c r="F24" s="48"/>
      <c r="G24" s="48"/>
    </row>
    <row r="25" spans="1:7" ht="16.5" customHeight="1">
      <c r="A25" s="2"/>
      <c r="B25" s="14" t="s">
        <v>39</v>
      </c>
      <c r="C25" s="31">
        <f>C26+C27+C28</f>
        <v>19743</v>
      </c>
      <c r="D25" s="31">
        <f>D26+D27+D28</f>
        <v>105400</v>
      </c>
      <c r="E25" s="31">
        <f>E26+E27+E28</f>
        <v>27215</v>
      </c>
      <c r="F25" s="48">
        <f>E25/C25</f>
        <v>1.3784632527984602</v>
      </c>
      <c r="G25" s="48">
        <f>E25/D25</f>
        <v>0.25820683111954457</v>
      </c>
    </row>
    <row r="26" spans="1:7" ht="16.5" customHeight="1">
      <c r="A26" s="2"/>
      <c r="B26" s="14" t="s">
        <v>41</v>
      </c>
      <c r="C26" s="31">
        <v>17944</v>
      </c>
      <c r="D26" s="31">
        <v>100700</v>
      </c>
      <c r="E26" s="31">
        <v>24492</v>
      </c>
      <c r="F26" s="48">
        <f>E26/C26</f>
        <v>1.3649130628622381</v>
      </c>
      <c r="G26" s="48">
        <f>E26/D26</f>
        <v>0.24321747765640517</v>
      </c>
    </row>
    <row r="27" spans="1:7" ht="16.5" customHeight="1">
      <c r="A27" s="2"/>
      <c r="B27" s="14" t="s">
        <v>42</v>
      </c>
      <c r="C27" s="31">
        <v>1658</v>
      </c>
      <c r="D27" s="31">
        <v>3000</v>
      </c>
      <c r="E27" s="31">
        <v>1448</v>
      </c>
      <c r="F27" s="48">
        <f>E27/C27</f>
        <v>0.873341375150784</v>
      </c>
      <c r="G27" s="48">
        <f>E27/D27</f>
        <v>0.4826666666666667</v>
      </c>
    </row>
    <row r="28" spans="1:7" ht="16.5" customHeight="1">
      <c r="A28" s="2"/>
      <c r="B28" s="15" t="s">
        <v>43</v>
      </c>
      <c r="C28" s="32">
        <v>141</v>
      </c>
      <c r="D28" s="32">
        <v>1700</v>
      </c>
      <c r="E28" s="32">
        <v>1275</v>
      </c>
      <c r="F28" s="48">
        <f>E28/C28</f>
        <v>9.042553191489361</v>
      </c>
      <c r="G28" s="49">
        <f>E28/D28</f>
        <v>0.75</v>
      </c>
    </row>
    <row r="29" spans="1:7" ht="16.5" customHeight="1">
      <c r="A29" s="2"/>
      <c r="B29" s="17" t="s">
        <v>40</v>
      </c>
      <c r="C29" s="34">
        <f>C30+C31+C32</f>
        <v>-5007</v>
      </c>
      <c r="D29" s="34">
        <f>D30+D31+D32</f>
        <v>-14050</v>
      </c>
      <c r="E29" s="34">
        <f>E30+E31+E32</f>
        <v>-2973</v>
      </c>
      <c r="F29" s="51">
        <f>E29/C29</f>
        <v>0.5937687237866986</v>
      </c>
      <c r="G29" s="51">
        <f>E29/D29</f>
        <v>0.2116014234875445</v>
      </c>
    </row>
    <row r="30" spans="1:7" ht="16.5" customHeight="1">
      <c r="A30" s="2"/>
      <c r="B30" s="14" t="s">
        <v>44</v>
      </c>
      <c r="C30" s="31">
        <v>-2331</v>
      </c>
      <c r="D30" s="31">
        <v>-7000</v>
      </c>
      <c r="E30" s="31">
        <v>-2569</v>
      </c>
      <c r="F30" s="48">
        <f>E30/C30</f>
        <v>1.102102102102102</v>
      </c>
      <c r="G30" s="48">
        <f>E30/D30</f>
        <v>0.367</v>
      </c>
    </row>
    <row r="31" spans="1:7" s="6" customFormat="1" ht="16.5" customHeight="1">
      <c r="A31" s="2"/>
      <c r="B31" s="14" t="s">
        <v>45</v>
      </c>
      <c r="C31" s="31">
        <v>-1936</v>
      </c>
      <c r="D31" s="31">
        <v>-6800</v>
      </c>
      <c r="E31" s="31">
        <v>-397</v>
      </c>
      <c r="F31" s="48">
        <f>E31/C31</f>
        <v>0.20506198347107438</v>
      </c>
      <c r="G31" s="48">
        <f>E31/D31</f>
        <v>0.05838235294117647</v>
      </c>
    </row>
    <row r="32" spans="1:7" s="6" customFormat="1" ht="16.5" customHeight="1" thickBot="1">
      <c r="A32" s="2"/>
      <c r="B32" s="20" t="s">
        <v>46</v>
      </c>
      <c r="C32" s="36">
        <v>-740</v>
      </c>
      <c r="D32" s="36">
        <v>-250</v>
      </c>
      <c r="E32" s="36">
        <v>-7</v>
      </c>
      <c r="F32" s="53">
        <f>E32/C32</f>
        <v>0.00945945945945946</v>
      </c>
      <c r="G32" s="53">
        <f>E32/D32</f>
        <v>0.028</v>
      </c>
    </row>
    <row r="33" spans="1:7" s="9" customFormat="1" ht="16.5" customHeight="1" thickBot="1">
      <c r="A33" s="4" t="s">
        <v>5</v>
      </c>
      <c r="B33" s="21" t="s">
        <v>15</v>
      </c>
      <c r="C33" s="37">
        <v>262</v>
      </c>
      <c r="D33" s="37">
        <v>500</v>
      </c>
      <c r="E33" s="37">
        <v>36</v>
      </c>
      <c r="F33" s="55">
        <f>E33/C33</f>
        <v>0.13740458015267176</v>
      </c>
      <c r="G33" s="55">
        <f>E33/D33</f>
        <v>0.072</v>
      </c>
    </row>
    <row r="34" spans="1:7" s="9" customFormat="1" ht="22.5" customHeight="1" thickBot="1">
      <c r="A34" s="28" t="s">
        <v>6</v>
      </c>
      <c r="B34" s="29" t="s">
        <v>65</v>
      </c>
      <c r="C34" s="38">
        <f>C6+C15+C22+C23+C33</f>
        <v>97586</v>
      </c>
      <c r="D34" s="38">
        <f>D6+D15+D22+D23+D33</f>
        <v>247020</v>
      </c>
      <c r="E34" s="38">
        <f>E6+E15+E22+E23+E33</f>
        <v>122009</v>
      </c>
      <c r="F34" s="56">
        <f>E34/C34</f>
        <v>1.2502715553460537</v>
      </c>
      <c r="G34" s="56">
        <f>E34/D34</f>
        <v>0.4939235689417861</v>
      </c>
    </row>
    <row r="35" spans="1:7" ht="16.5" customHeight="1">
      <c r="A35" s="4" t="s">
        <v>7</v>
      </c>
      <c r="B35" s="19" t="s">
        <v>47</v>
      </c>
      <c r="C35" s="30">
        <f>C37+C38+C39</f>
        <v>-67557</v>
      </c>
      <c r="D35" s="30">
        <f>D37+D38+D39</f>
        <v>-168297</v>
      </c>
      <c r="E35" s="30">
        <f>E37+E38+E39</f>
        <v>-70173</v>
      </c>
      <c r="F35" s="47">
        <f>E35/C35</f>
        <v>1.0387228562547182</v>
      </c>
      <c r="G35" s="47">
        <f>E35/D35</f>
        <v>0.4169593040874169</v>
      </c>
    </row>
    <row r="36" spans="1:7" ht="16.5" customHeight="1">
      <c r="A36" s="2"/>
      <c r="B36" s="14" t="s">
        <v>12</v>
      </c>
      <c r="C36" s="31"/>
      <c r="D36" s="31"/>
      <c r="E36" s="31"/>
      <c r="F36" s="48"/>
      <c r="G36" s="48"/>
    </row>
    <row r="37" spans="1:7" ht="16.5" customHeight="1">
      <c r="A37" s="2"/>
      <c r="B37" s="22" t="s">
        <v>48</v>
      </c>
      <c r="C37" s="39">
        <v>-52736</v>
      </c>
      <c r="D37" s="39">
        <v>-130777</v>
      </c>
      <c r="E37" s="39">
        <v>-55227</v>
      </c>
      <c r="F37" s="57">
        <f>E37/C37</f>
        <v>1.0472352851941749</v>
      </c>
      <c r="G37" s="57">
        <f>E37/D37</f>
        <v>0.42229902811656483</v>
      </c>
    </row>
    <row r="38" spans="1:7" ht="16.5" customHeight="1">
      <c r="A38" s="2"/>
      <c r="B38" s="22" t="s">
        <v>49</v>
      </c>
      <c r="C38" s="39">
        <v>-11406</v>
      </c>
      <c r="D38" s="39">
        <v>-31805</v>
      </c>
      <c r="E38" s="39">
        <v>-10860</v>
      </c>
      <c r="F38" s="57">
        <f>E38/C38</f>
        <v>0.9521304576538664</v>
      </c>
      <c r="G38" s="57">
        <f>E38/D38</f>
        <v>0.3414557459518944</v>
      </c>
    </row>
    <row r="39" spans="1:7" ht="16.5" customHeight="1" thickBot="1">
      <c r="A39" s="5"/>
      <c r="B39" s="23" t="s">
        <v>50</v>
      </c>
      <c r="C39" s="40">
        <v>-3415</v>
      </c>
      <c r="D39" s="40">
        <v>-5715</v>
      </c>
      <c r="E39" s="40">
        <v>-4086</v>
      </c>
      <c r="F39" s="58">
        <f>E39/C39</f>
        <v>1.1964860907759882</v>
      </c>
      <c r="G39" s="58">
        <f>E39/D39</f>
        <v>0.7149606299212599</v>
      </c>
    </row>
    <row r="40" spans="1:7" ht="22.5" customHeight="1" thickBot="1">
      <c r="A40" s="28" t="s">
        <v>8</v>
      </c>
      <c r="B40" s="29" t="s">
        <v>51</v>
      </c>
      <c r="C40" s="38">
        <f>C34+C35</f>
        <v>30029</v>
      </c>
      <c r="D40" s="38">
        <f>D34+D35</f>
        <v>78723</v>
      </c>
      <c r="E40" s="38">
        <f>E34+E35</f>
        <v>51836</v>
      </c>
      <c r="F40" s="56">
        <f>E40/C40</f>
        <v>1.7261980085916946</v>
      </c>
      <c r="G40" s="56">
        <f>E40/D40</f>
        <v>0.658460678581863</v>
      </c>
    </row>
    <row r="41" spans="1:7" ht="16.5" customHeight="1">
      <c r="A41" s="4" t="s">
        <v>9</v>
      </c>
      <c r="B41" s="25" t="s">
        <v>52</v>
      </c>
      <c r="C41" s="41">
        <f>C43+C46+C49</f>
        <v>29569</v>
      </c>
      <c r="D41" s="41">
        <f>D43+D46+D49</f>
        <v>-27100</v>
      </c>
      <c r="E41" s="41">
        <f>E43+E46+E49</f>
        <v>-9499</v>
      </c>
      <c r="F41" s="59">
        <f>E41/C41</f>
        <v>-0.3212486049578951</v>
      </c>
      <c r="G41" s="59">
        <f>E41/D41</f>
        <v>0.35051660516605165</v>
      </c>
    </row>
    <row r="42" spans="1:7" ht="16.5" customHeight="1">
      <c r="A42" s="8"/>
      <c r="B42" s="24" t="s">
        <v>12</v>
      </c>
      <c r="C42" s="42"/>
      <c r="D42" s="42"/>
      <c r="E42" s="42"/>
      <c r="F42" s="60"/>
      <c r="G42" s="60"/>
    </row>
    <row r="43" spans="1:7" ht="16.5" customHeight="1">
      <c r="A43" s="8"/>
      <c r="B43" s="26" t="s">
        <v>53</v>
      </c>
      <c r="C43" s="43">
        <f>C44+C45</f>
        <v>-3986</v>
      </c>
      <c r="D43" s="43">
        <f>D44+D45</f>
        <v>-5000</v>
      </c>
      <c r="E43" s="43">
        <f>E44+E45</f>
        <v>-25852</v>
      </c>
      <c r="F43" s="48">
        <f>E43/C43</f>
        <v>6.485699949824386</v>
      </c>
      <c r="G43" s="61">
        <f>E43/D43</f>
        <v>5.1704</v>
      </c>
    </row>
    <row r="44" spans="1:7" ht="16.5" customHeight="1">
      <c r="A44" s="8"/>
      <c r="B44" s="14" t="s">
        <v>54</v>
      </c>
      <c r="C44" s="31">
        <v>-51622</v>
      </c>
      <c r="D44" s="31">
        <v>-115000</v>
      </c>
      <c r="E44" s="31">
        <v>-84641</v>
      </c>
      <c r="F44" s="48">
        <f>E44/C44</f>
        <v>1.6396303901437372</v>
      </c>
      <c r="G44" s="48">
        <f>E44/D44</f>
        <v>0.7360086956521739</v>
      </c>
    </row>
    <row r="45" spans="1:7" ht="16.5" customHeight="1">
      <c r="A45" s="8"/>
      <c r="B45" s="15" t="s">
        <v>55</v>
      </c>
      <c r="C45" s="32">
        <v>47636</v>
      </c>
      <c r="D45" s="32">
        <v>110000</v>
      </c>
      <c r="E45" s="32">
        <v>58789</v>
      </c>
      <c r="F45" s="49">
        <f>E45/C45</f>
        <v>1.2341296498446552</v>
      </c>
      <c r="G45" s="49">
        <f>E45/D45</f>
        <v>0.5344454545454546</v>
      </c>
    </row>
    <row r="46" spans="1:7" ht="16.5" customHeight="1">
      <c r="A46" s="8"/>
      <c r="B46" s="26" t="s">
        <v>56</v>
      </c>
      <c r="C46" s="43">
        <f>C47+C48</f>
        <v>32227</v>
      </c>
      <c r="D46" s="43">
        <f>D47+D48</f>
        <v>-20000</v>
      </c>
      <c r="E46" s="43">
        <f>E47+E48</f>
        <v>22371</v>
      </c>
      <c r="F46" s="61">
        <f>E46/C46</f>
        <v>0.6941694852142614</v>
      </c>
      <c r="G46" s="61">
        <f>E46/D46</f>
        <v>-1.11855</v>
      </c>
    </row>
    <row r="47" spans="1:7" ht="16.5" customHeight="1">
      <c r="A47" s="8"/>
      <c r="B47" s="14" t="s">
        <v>57</v>
      </c>
      <c r="C47" s="31">
        <v>-13176</v>
      </c>
      <c r="D47" s="31">
        <v>-91000</v>
      </c>
      <c r="E47" s="31">
        <v>-34669</v>
      </c>
      <c r="F47" s="48">
        <f>E47/C47</f>
        <v>2.631223436551305</v>
      </c>
      <c r="G47" s="48">
        <f>E47/D47</f>
        <v>0.380978021978022</v>
      </c>
    </row>
    <row r="48" spans="1:7" ht="16.5" customHeight="1">
      <c r="A48" s="8"/>
      <c r="B48" s="15" t="s">
        <v>58</v>
      </c>
      <c r="C48" s="32">
        <v>45403</v>
      </c>
      <c r="D48" s="32">
        <v>71000</v>
      </c>
      <c r="E48" s="32">
        <v>57040</v>
      </c>
      <c r="F48" s="49">
        <f>E48/C48</f>
        <v>1.2563046494725019</v>
      </c>
      <c r="G48" s="49">
        <f>E48/D48</f>
        <v>0.8033802816901409</v>
      </c>
    </row>
    <row r="49" spans="1:7" ht="16.5" customHeight="1">
      <c r="A49" s="8"/>
      <c r="B49" s="26" t="s">
        <v>59</v>
      </c>
      <c r="C49" s="43">
        <f>C50+C51</f>
        <v>1328</v>
      </c>
      <c r="D49" s="43">
        <f>D50+D51</f>
        <v>-2100</v>
      </c>
      <c r="E49" s="43">
        <f>E50+E51</f>
        <v>-6018</v>
      </c>
      <c r="F49" s="61">
        <f>E49/C49</f>
        <v>-4.531626506024097</v>
      </c>
      <c r="G49" s="61">
        <f>E49/D49</f>
        <v>2.8657142857142857</v>
      </c>
    </row>
    <row r="50" spans="1:7" ht="16.5" customHeight="1">
      <c r="A50" s="8"/>
      <c r="B50" s="14" t="s">
        <v>60</v>
      </c>
      <c r="C50" s="31">
        <v>0</v>
      </c>
      <c r="D50" s="31">
        <v>-4100</v>
      </c>
      <c r="E50" s="31">
        <v>-6018</v>
      </c>
      <c r="F50" s="65" t="s">
        <v>18</v>
      </c>
      <c r="G50" s="48">
        <f>E50/D50</f>
        <v>1.4678048780487805</v>
      </c>
    </row>
    <row r="51" spans="1:7" ht="16.5" customHeight="1" thickBot="1">
      <c r="A51" s="3"/>
      <c r="B51" s="15" t="s">
        <v>61</v>
      </c>
      <c r="C51" s="32">
        <v>1328</v>
      </c>
      <c r="D51" s="32">
        <v>2000</v>
      </c>
      <c r="E51" s="32">
        <v>0</v>
      </c>
      <c r="F51" s="49">
        <f>E51/C51</f>
        <v>0</v>
      </c>
      <c r="G51" s="49">
        <f>E51/D51</f>
        <v>0</v>
      </c>
    </row>
    <row r="52" spans="1:7" ht="16.5" customHeight="1" thickBot="1">
      <c r="A52" s="1" t="s">
        <v>10</v>
      </c>
      <c r="B52" s="27" t="s">
        <v>62</v>
      </c>
      <c r="C52" s="44">
        <f>C40+C41</f>
        <v>59598</v>
      </c>
      <c r="D52" s="44">
        <f>D40+D41</f>
        <v>51623</v>
      </c>
      <c r="E52" s="44">
        <f>E40+E41</f>
        <v>42337</v>
      </c>
      <c r="F52" s="62">
        <f>E52/C52</f>
        <v>0.7103761871203732</v>
      </c>
      <c r="G52" s="62">
        <f>E52/D52</f>
        <v>0.8201189392325127</v>
      </c>
    </row>
    <row r="53" spans="1:7" ht="16.5" customHeight="1" thickBot="1">
      <c r="A53" s="1" t="s">
        <v>13</v>
      </c>
      <c r="B53" s="27" t="s">
        <v>16</v>
      </c>
      <c r="C53" s="45" t="s">
        <v>18</v>
      </c>
      <c r="D53" s="44">
        <v>-14533</v>
      </c>
      <c r="E53" s="45" t="s">
        <v>18</v>
      </c>
      <c r="F53" s="54" t="s">
        <v>18</v>
      </c>
      <c r="G53" s="54" t="s">
        <v>18</v>
      </c>
    </row>
    <row r="54" spans="1:7" ht="22.5" customHeight="1" thickBot="1">
      <c r="A54" s="28" t="s">
        <v>14</v>
      </c>
      <c r="B54" s="29" t="s">
        <v>63</v>
      </c>
      <c r="C54" s="46" t="s">
        <v>18</v>
      </c>
      <c r="D54" s="38">
        <f>D52+D53</f>
        <v>37090</v>
      </c>
      <c r="E54" s="46" t="s">
        <v>18</v>
      </c>
      <c r="F54" s="63" t="s">
        <v>18</v>
      </c>
      <c r="G54" s="63" t="s">
        <v>18</v>
      </c>
    </row>
  </sheetData>
  <mergeCells count="2">
    <mergeCell ref="B4:B5"/>
    <mergeCell ref="A4:A5"/>
  </mergeCells>
  <printOptions horizontalCentered="1"/>
  <pageMargins left="0.3937007874015748" right="0.3937007874015748" top="0.7874015748031497" bottom="0.5905511811023623" header="0.5905511811023623" footer="0.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2007-07-24T07:22:56Z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