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5195" windowHeight="8445" tabRatio="599" activeTab="11"/>
  </bookViews>
  <sheets>
    <sheet name="A1" sheetId="1" r:id="rId1"/>
    <sheet name="A2" sheetId="2" r:id="rId2"/>
    <sheet name="A3" sheetId="3" r:id="rId3"/>
    <sheet name="A4" sheetId="4" r:id="rId4"/>
    <sheet name="A5 " sheetId="5" r:id="rId5"/>
    <sheet name="A6" sheetId="6" r:id="rId6"/>
    <sheet name="A7" sheetId="7" r:id="rId7"/>
    <sheet name="A8" sheetId="8" r:id="rId8"/>
    <sheet name="B1" sheetId="9" r:id="rId9"/>
    <sheet name="B2" sheetId="10" r:id="rId10"/>
    <sheet name="B3" sheetId="11" r:id="rId11"/>
    <sheet name="C - Sumarizácia" sheetId="12" r:id="rId12"/>
    <sheet name="D - Návrh na úhradu" sheetId="13" r:id="rId13"/>
  </sheets>
  <definedNames>
    <definedName name="_xlnm.Print_Area" localSheetId="1">'A2'!$B$1:$L$51</definedName>
    <definedName name="_xlnm.Print_Area" localSheetId="2">'A3'!$A$1:$M$28</definedName>
    <definedName name="_xlnm.Print_Area" localSheetId="3">'A4'!$B$1:$L$37</definedName>
    <definedName name="_xlnm.Print_Area" localSheetId="4">'A5 '!$A$1:$N$16</definedName>
    <definedName name="_xlnm.Print_Area" localSheetId="7">'A8'!$B$1:$L$33</definedName>
    <definedName name="_xlnm.Print_Area" localSheetId="8">'B1'!$A$1:$G$17</definedName>
    <definedName name="_xlnm.Print_Area" localSheetId="10">'B3'!$B$1:$G$33</definedName>
    <definedName name="_xlnm.Print_Area" localSheetId="11">'C - Sumarizácia'!$A$1:$U$32</definedName>
    <definedName name="_xlnm.Print_Area" localSheetId="12">'D - Návrh na úhradu'!$A$1:$L$24</definedName>
  </definedNames>
  <calcPr fullCalcOnLoad="1"/>
</workbook>
</file>

<file path=xl/sharedStrings.xml><?xml version="1.0" encoding="utf-8"?>
<sst xmlns="http://schemas.openxmlformats.org/spreadsheetml/2006/main" count="790" uniqueCount="426">
  <si>
    <t>Povodňou postihnuté obce a mestá</t>
  </si>
  <si>
    <t>Zaplavené obytné domy  (pivnice, suterény)</t>
  </si>
  <si>
    <t>Značne poškodené obytné domy</t>
  </si>
  <si>
    <t xml:space="preserve">Zničené a neobývateľné obytné domy, </t>
  </si>
  <si>
    <t>Postihnuté obyvateľstvo</t>
  </si>
  <si>
    <t xml:space="preserve"> - z toho obyvatelia bez prístrešia</t>
  </si>
  <si>
    <t xml:space="preserve">Zaplavené administratívne budovy, školy, zdravotné strediská a p. </t>
  </si>
  <si>
    <t>Zaplavené poľnohospodárske budovy a objekty</t>
  </si>
  <si>
    <t xml:space="preserve">Postihnuté závody,  prevádzky, sklady,       </t>
  </si>
  <si>
    <t>Zaplavené garáže a hospodárske objekty</t>
  </si>
  <si>
    <t>Poškodené úseky železníc /m/</t>
  </si>
  <si>
    <t>Zaplavené železničné objekty</t>
  </si>
  <si>
    <t>Poškodené miestne komunikácie (km)</t>
  </si>
  <si>
    <t>Poškodené a zničené mosty</t>
  </si>
  <si>
    <t xml:space="preserve">Poškodené a zničené lávky </t>
  </si>
  <si>
    <t>Celkový rozsah zaplaveného územia  (ha)</t>
  </si>
  <si>
    <t xml:space="preserve"> - z toho:  intravilány obcí a miest (ha)</t>
  </si>
  <si>
    <t xml:space="preserve">                 poľnohospodárskej pôdy (ha)</t>
  </si>
  <si>
    <t xml:space="preserve">                 lesnej pôdy (ha)</t>
  </si>
  <si>
    <t>Zaplavené vodné zdroje</t>
  </si>
  <si>
    <t>Poškodené vodovodné siete (m)</t>
  </si>
  <si>
    <t>Poškodené kanalizačné siete (m)</t>
  </si>
  <si>
    <t>Poškodené čističky odpadových vôd</t>
  </si>
  <si>
    <t>Poškodené brehové opevnenia tokov (km)</t>
  </si>
  <si>
    <t>Poškodené ochranné hrádze (m)</t>
  </si>
  <si>
    <t>Poškodené hate, stupne, kaskády</t>
  </si>
  <si>
    <t>Poškodené úseky elektro rozvodných sietí (m)</t>
  </si>
  <si>
    <t>Poškodené rozvody plynu (m)</t>
  </si>
  <si>
    <t>Evakuované osoby</t>
  </si>
  <si>
    <t>Zachránené osoby</t>
  </si>
  <si>
    <t>Zranené osoby</t>
  </si>
  <si>
    <t>Usmrtené osoby</t>
  </si>
  <si>
    <t>Nezvestné osoby</t>
  </si>
  <si>
    <t xml:space="preserve">Evakuované hospodárske zvieratá </t>
  </si>
  <si>
    <t>Evakuovaná hydina a drobné zvieratá</t>
  </si>
  <si>
    <t>Uhynuté hospodárske zvieratá</t>
  </si>
  <si>
    <t>Uhynutá hydina a drobné zvieratá</t>
  </si>
  <si>
    <t>Evakuovaný materiál /t/</t>
  </si>
  <si>
    <t>Zaplavené záhradné domčeky</t>
  </si>
  <si>
    <t>Zaplavené automobily</t>
  </si>
  <si>
    <t xml:space="preserve"> počet</t>
  </si>
  <si>
    <t xml:space="preserve"> </t>
  </si>
  <si>
    <t xml:space="preserve"> počet hodín</t>
  </si>
  <si>
    <t>Príslušníci Hasičského  a záchranného zboru</t>
  </si>
  <si>
    <t>počet</t>
  </si>
  <si>
    <t>počet hodín</t>
  </si>
  <si>
    <t>Členovia a zamestnanci ostatných hasičských jednotiek</t>
  </si>
  <si>
    <t xml:space="preserve">Príslušníci Policajného zboru                                      </t>
  </si>
  <si>
    <t xml:space="preserve">Príslušníci Ozbrojených síl SR                                                   </t>
  </si>
  <si>
    <t xml:space="preserve">Pracovníci orgánov štátnej správy ochrany pre povodňami a povodňových komisií                             </t>
  </si>
  <si>
    <t>Pracovníci iných záchranných zložiek</t>
  </si>
  <si>
    <t xml:space="preserve">počet </t>
  </si>
  <si>
    <t>Pracovníci organizácii v zriaďovateľskej pôsobnosti ústredného orgánu štátnej správy</t>
  </si>
  <si>
    <t>Počet osôb spolu</t>
  </si>
  <si>
    <t>Celkový počet odpracovaných hodín</t>
  </si>
  <si>
    <t>Celkový počet síl/ odpracované hodiny</t>
  </si>
  <si>
    <t>Nákladné automobily</t>
  </si>
  <si>
    <t>Kolesové a pásové traktory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</si>
  <si>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</si>
  <si>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</si>
  <si>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</si>
  <si>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</si>
  <si>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</si>
  <si>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</si>
  <si>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</si>
  <si>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</si>
  <si>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</si>
  <si>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</si>
  <si>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</si>
  <si>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Kalové čerpadlá s výkonom nad 50 l/s</t>
  </si>
  <si>
    <t>Elektrocentrály a osvetľovacie súpravy</t>
  </si>
  <si>
    <t xml:space="preserve">Záchranné člny </t>
  </si>
  <si>
    <t>Plávajúce transportéry</t>
  </si>
  <si>
    <t>Vrtuľníky</t>
  </si>
  <si>
    <t>Ručné motorové píly</t>
  </si>
  <si>
    <t xml:space="preserve">Spotrebované pohonné hmoty </t>
  </si>
  <si>
    <t>Dezinfekčné prostriedky (kg)</t>
  </si>
  <si>
    <t>Uložené vrecia s pieskom</t>
  </si>
  <si>
    <t>Použitý lomový kameň (m3)</t>
  </si>
  <si>
    <t>Štrkopiesok (m3)</t>
  </si>
  <si>
    <t>Fekálne vozy</t>
  </si>
  <si>
    <t>Pojazdná autodielňa</t>
  </si>
  <si>
    <t>Vozidlo na odvoz TKO</t>
  </si>
  <si>
    <t>Kompresor</t>
  </si>
  <si>
    <t>Použité prostriedky (počet)</t>
  </si>
  <si>
    <t>z toho:</t>
  </si>
  <si>
    <t>a)  bežné výdavky celkom</t>
  </si>
  <si>
    <t xml:space="preserve"> mzdy</t>
  </si>
  <si>
    <t>poistné a príspevky do poisťovní</t>
  </si>
  <si>
    <t xml:space="preserve">b) bežné transfery </t>
  </si>
  <si>
    <t>c)  kapitálové výdavky</t>
  </si>
  <si>
    <t>d) transfery - kapitálové</t>
  </si>
  <si>
    <t>Náklady na záchranné práce spolu</t>
  </si>
  <si>
    <t>Náhrada škody spôsobená plnením opatrení na ochranu pred povodňami</t>
  </si>
  <si>
    <t>a) škody u obyvateľov celkom</t>
  </si>
  <si>
    <t>b) škody na majetku obcí celkom</t>
  </si>
  <si>
    <t>e) škody na majetku vyšších územných celkov</t>
  </si>
  <si>
    <t>f) škody na majetku Hasičského a záchranného zboru</t>
  </si>
  <si>
    <t>g) škody na majetku Policajného zboru</t>
  </si>
  <si>
    <t>h) škody na majetku v užívaní ozbrojených síl SR</t>
  </si>
  <si>
    <t>Celkové škody</t>
  </si>
  <si>
    <t>Následky spôsobené povodňami (počet)</t>
  </si>
  <si>
    <t>Bratislavský</t>
  </si>
  <si>
    <t>Trnavský</t>
  </si>
  <si>
    <t>Nitrianský</t>
  </si>
  <si>
    <t>Trenčianský</t>
  </si>
  <si>
    <t>Žilinský</t>
  </si>
  <si>
    <t>Banskobystrický</t>
  </si>
  <si>
    <t>Prešovský</t>
  </si>
  <si>
    <t>Košický</t>
  </si>
  <si>
    <t>SR</t>
  </si>
  <si>
    <t xml:space="preserve">Kraj </t>
  </si>
  <si>
    <t xml:space="preserve">Prehľad síl nasadených na ochranu pred povodňami                                          </t>
  </si>
  <si>
    <t>Občania</t>
  </si>
  <si>
    <t>Pracovníci správcov vodných tokov cudzí zamestnanci</t>
  </si>
  <si>
    <t xml:space="preserve">Pracovníci správcov vodných tokov vlastní zamestnanci  </t>
  </si>
  <si>
    <t>Kraj</t>
  </si>
  <si>
    <t>Škody spôsobené povodňami                        v tis. Sk</t>
  </si>
  <si>
    <t xml:space="preserve">na domoch </t>
  </si>
  <si>
    <t xml:space="preserve"> na bytoch</t>
  </si>
  <si>
    <t>na bytovom zariadení</t>
  </si>
  <si>
    <t>na ostatnom majetku</t>
  </si>
  <si>
    <t xml:space="preserve">z toho: </t>
  </si>
  <si>
    <t xml:space="preserve">na budovách </t>
  </si>
  <si>
    <t>na cestách a mostoch</t>
  </si>
  <si>
    <t>na regulácii tokov</t>
  </si>
  <si>
    <t>na kanalizácii a ČOV</t>
  </si>
  <si>
    <t xml:space="preserve"> na vodovodoch</t>
  </si>
  <si>
    <t>na chodníkoch a lávkach</t>
  </si>
  <si>
    <t>na plynovodoch</t>
  </si>
  <si>
    <t>na elektrických sieťach</t>
  </si>
  <si>
    <t>na hnuteľnom majetku</t>
  </si>
  <si>
    <t>iné škody</t>
  </si>
  <si>
    <t>Náhrada za obmedzenie vlastníckeho práva alebo užívacieho práva, za poskytnutie osobnej pomoci a vecného prostriedku</t>
  </si>
  <si>
    <t>Náhrady v  tis. Sk</t>
  </si>
  <si>
    <t>Zaplavené a poškodené  iné objekty</t>
  </si>
  <si>
    <t>Poškodené cesty I. triedy (km)</t>
  </si>
  <si>
    <t>Poškodené cesty II. a III. triedy (km)</t>
  </si>
  <si>
    <t>Poškodené chodníky (m)</t>
  </si>
  <si>
    <t>SK Prešov</t>
  </si>
  <si>
    <t>Náklady na výkon záchranných prác (v tis. Sk)</t>
  </si>
  <si>
    <t>Zametací voz</t>
  </si>
  <si>
    <t>Práce a náklady zabezpečené vlastnými zamestnancami</t>
  </si>
  <si>
    <t xml:space="preserve"> a) mzdy</t>
  </si>
  <si>
    <t>b) spotreba materiálu</t>
  </si>
  <si>
    <t>c)  spotreba el. energie</t>
  </si>
  <si>
    <t>d) ostatné náklady</t>
  </si>
  <si>
    <t>Práce zabezpečené dodavateľskými organizáciami</t>
  </si>
  <si>
    <t>Náklady na zabezpečovacie práce spolu</t>
  </si>
  <si>
    <t>tis. Sk</t>
  </si>
  <si>
    <t>Poškodené diaľnice a cesty pre motorové vozidlá (km)</t>
  </si>
  <si>
    <t>v tom poistné a príspevky do poisťovní</t>
  </si>
  <si>
    <t>v tis. Sk</t>
  </si>
  <si>
    <t>Náklady na</t>
  </si>
  <si>
    <t>Škody na majetku</t>
  </si>
  <si>
    <t>Škody na majetku spolu</t>
  </si>
  <si>
    <r>
      <t xml:space="preserve">zabezpečovacie práce </t>
    </r>
    <r>
      <rPr>
        <sz val="8"/>
        <rFont val="Arial CE"/>
        <family val="2"/>
      </rPr>
      <t>(vrátane miezd, platov a OOV)</t>
    </r>
  </si>
  <si>
    <t>štátu</t>
  </si>
  <si>
    <t xml:space="preserve">v tom </t>
  </si>
  <si>
    <t>obcí</t>
  </si>
  <si>
    <t>v tom</t>
  </si>
  <si>
    <t>vyšších územných celkov</t>
  </si>
  <si>
    <t>iných subjektov</t>
  </si>
  <si>
    <t>na domoch, bytoch a byt. zariadení</t>
  </si>
  <si>
    <t xml:space="preserve"> na miestnych komunikáciách, vodovodoch, kanalizácii a ČOV</t>
  </si>
  <si>
    <t>KÚŽP Bratislava</t>
  </si>
  <si>
    <t>KÚŽP Trnava</t>
  </si>
  <si>
    <t>KÚŽP Nitra</t>
  </si>
  <si>
    <t xml:space="preserve">KÚŽP Trenčín </t>
  </si>
  <si>
    <t>KÚŽP Žilina</t>
  </si>
  <si>
    <t>KÚŽP B. Bystrica</t>
  </si>
  <si>
    <t>KÚŽP Prešov</t>
  </si>
  <si>
    <t>KÚŽP Košice</t>
  </si>
  <si>
    <t>SK Trnava</t>
  </si>
  <si>
    <t>SK Nitra</t>
  </si>
  <si>
    <t>SK Trenčín</t>
  </si>
  <si>
    <t>SK Košice</t>
  </si>
  <si>
    <t>VÚC SPOLU</t>
  </si>
  <si>
    <t>MP SR</t>
  </si>
  <si>
    <t>REZORTY SPOLU</t>
  </si>
  <si>
    <t>CELKOM</t>
  </si>
  <si>
    <r>
      <t>i)</t>
    </r>
    <r>
      <rPr>
        <b/>
        <sz val="8"/>
        <rFont val="Arial CE"/>
        <family val="2"/>
      </rPr>
      <t xml:space="preserve"> škody na majetku v organizáciách v zriaďovateľskej pôsobnosti ústredného orgánu štátnej správy </t>
    </r>
  </si>
  <si>
    <t>Správa štát. hmot. rezerv SR</t>
  </si>
  <si>
    <t>Štátna plavebná správa</t>
  </si>
  <si>
    <t>KÚŽP SPOLU</t>
  </si>
  <si>
    <t>SK Bratislava</t>
  </si>
  <si>
    <t>SK Žilina</t>
  </si>
  <si>
    <t>SK Banská Bystrica</t>
  </si>
  <si>
    <t>Náklady na výkon zabezpečovacích prác              (v tis. Sk)</t>
  </si>
  <si>
    <t>Tok, vodná stavba</t>
  </si>
  <si>
    <t>Pov. úsek</t>
  </si>
  <si>
    <t>Okres/ kraj</t>
  </si>
  <si>
    <t>St. PA</t>
  </si>
  <si>
    <t>Vyhlásený</t>
  </si>
  <si>
    <t>Odvolaný</t>
  </si>
  <si>
    <t>Dňa</t>
  </si>
  <si>
    <t>Hod.</t>
  </si>
  <si>
    <t>Kým</t>
  </si>
  <si>
    <t>II.</t>
  </si>
  <si>
    <t>III.</t>
  </si>
  <si>
    <t>GL/KE</t>
  </si>
  <si>
    <t>PO/PO</t>
  </si>
  <si>
    <t>OcÚ Prakovce</t>
  </si>
  <si>
    <t>BB/BB</t>
  </si>
  <si>
    <t>OcÚ Lučatín</t>
  </si>
  <si>
    <t>OcÚ Hiadeľ</t>
  </si>
  <si>
    <t>Kysuca a prítoky</t>
  </si>
  <si>
    <t>Kutina / obec Ľučatín</t>
  </si>
  <si>
    <t>Kút / obec Lučatín</t>
  </si>
  <si>
    <t>obec Hiadeľ</t>
  </si>
  <si>
    <t>Kysuca a prítoky / okres KM a ZA</t>
  </si>
  <si>
    <t>KM, ZA/ZA</t>
  </si>
  <si>
    <t>OÚ ŽP Žilina</t>
  </si>
  <si>
    <t>KM/ZA</t>
  </si>
  <si>
    <t>Ochodničanka, Suchá / obec Ochodnica</t>
  </si>
  <si>
    <t>OcÚ Ochodnica</t>
  </si>
  <si>
    <t>Vadičoský potok, sútok Vadičovského potoka a Kysuce / obec Radoľa</t>
  </si>
  <si>
    <t>OcÚ Radoľa</t>
  </si>
  <si>
    <t>ZA/ZA</t>
  </si>
  <si>
    <t>OcÚ Lutiše</t>
  </si>
  <si>
    <t>OcÚ Povina</t>
  </si>
  <si>
    <t>OcÚ Kysucký Lieskovec</t>
  </si>
  <si>
    <t>CA/ZA</t>
  </si>
  <si>
    <t>Branovský potok / obec Čechy</t>
  </si>
  <si>
    <t>Hastrgánsky potok / obec Čechy</t>
  </si>
  <si>
    <t>NZ/NR</t>
  </si>
  <si>
    <t>OcÚ Čechy</t>
  </si>
  <si>
    <t>Miestny tok Mačov / Diviaky nad Nitricou</t>
  </si>
  <si>
    <t>PD/TN</t>
  </si>
  <si>
    <t>OcÚ Diviaky nad Nitricou</t>
  </si>
  <si>
    <t>obec Gabčíkovo</t>
  </si>
  <si>
    <t>DS/TT</t>
  </si>
  <si>
    <t>OcÚ Gabčíkovo</t>
  </si>
  <si>
    <t>Miestny potok / obec Jalšové</t>
  </si>
  <si>
    <t>HC/TT</t>
  </si>
  <si>
    <t>OcÚ Jalšové</t>
  </si>
  <si>
    <t>Obec Trhová Hradská</t>
  </si>
  <si>
    <t>OcÚ Trhová Hradská</t>
  </si>
  <si>
    <t>OcÚ Henclová</t>
  </si>
  <si>
    <t>Potok Miskrindel / obec Henclová</t>
  </si>
  <si>
    <t>Zimný potok / obec Prakovce</t>
  </si>
  <si>
    <t>SV/PO</t>
  </si>
  <si>
    <t>OcÚ Klenová</t>
  </si>
  <si>
    <t>OcÚ Ubľa</t>
  </si>
  <si>
    <t>HE/PO</t>
  </si>
  <si>
    <t>OcÚ Lackovce</t>
  </si>
  <si>
    <t>OcÚ Jalová</t>
  </si>
  <si>
    <t>Laborec s prítokmi</t>
  </si>
  <si>
    <t>OcÚ Stakčín</t>
  </si>
  <si>
    <t>OÚŽP Humenné</t>
  </si>
  <si>
    <t>obec Široké</t>
  </si>
  <si>
    <t>OcÚ Široké</t>
  </si>
  <si>
    <t>obec Víťaz</t>
  </si>
  <si>
    <t>SK/PO</t>
  </si>
  <si>
    <t>OcÚ Víťaz</t>
  </si>
  <si>
    <t>OcÚ Nižná Jedľová</t>
  </si>
  <si>
    <t>OcÚ Vyšná Jedľová</t>
  </si>
  <si>
    <t>OcÚ Nižný Orlík</t>
  </si>
  <si>
    <t>Jedľovský p. / obec Vyšná Jedľová</t>
  </si>
  <si>
    <t>Jedľovský p., Nižný p. / obec Nižná Jedľová</t>
  </si>
  <si>
    <t>Kikajka / obec Nižný Orlík</t>
  </si>
  <si>
    <t>Harčarka/ obec Vranov nad Topľou</t>
  </si>
  <si>
    <t>VT/PO</t>
  </si>
  <si>
    <t>MÚ Vranov nad Topľou</t>
  </si>
  <si>
    <t>Majerovský potok / obec Majerovce</t>
  </si>
  <si>
    <t>obec Nižný Kručov</t>
  </si>
  <si>
    <t>obec Jasenovce</t>
  </si>
  <si>
    <t>OcÚ Majerovce</t>
  </si>
  <si>
    <t>OcÚ Nižný Kručov</t>
  </si>
  <si>
    <t>OcÚ Jasenovce</t>
  </si>
  <si>
    <t>Obec Matiašovce</t>
  </si>
  <si>
    <t>KK/PO</t>
  </si>
  <si>
    <t>OcÚ Matiašovce</t>
  </si>
  <si>
    <t>MÚ Spišská Stará Ves</t>
  </si>
  <si>
    <t>Obec Ľutina</t>
  </si>
  <si>
    <t>OcÚ Ľutina</t>
  </si>
  <si>
    <t xml:space="preserve">Priebeh vyhlasovania a odvolávania stupňov povodňovej aktivity </t>
  </si>
  <si>
    <t>ČS Stretávka</t>
  </si>
  <si>
    <t>XII.</t>
  </si>
  <si>
    <t>MI/KE</t>
  </si>
  <si>
    <t>ČS Jenkovce</t>
  </si>
  <si>
    <t>XIII.</t>
  </si>
  <si>
    <t>SO/KE</t>
  </si>
  <si>
    <t>XI.A</t>
  </si>
  <si>
    <t>Záchytný kanál</t>
  </si>
  <si>
    <t>OcÚ Kalná Roztoka</t>
  </si>
  <si>
    <t>XI.</t>
  </si>
  <si>
    <t>ÚPK Bratislava</t>
  </si>
  <si>
    <t>OÚŽP Michalovce</t>
  </si>
  <si>
    <t>Uh / Lekárovce</t>
  </si>
  <si>
    <t>Laborec / Petrovce</t>
  </si>
  <si>
    <t>Ublianka / Klenová</t>
  </si>
  <si>
    <t>Banov potok /  Zemplínske Hámre</t>
  </si>
  <si>
    <t>Ublianka / Ubľa</t>
  </si>
  <si>
    <t>Ublianka + drobné toky / Kalná Roztoka</t>
  </si>
  <si>
    <t>Tarnovec, Kolonička / Stakčín</t>
  </si>
  <si>
    <t>Cirocha / Lackovce</t>
  </si>
  <si>
    <t>Jalovský potok / Jalová</t>
  </si>
  <si>
    <t>X.</t>
  </si>
  <si>
    <t>VIII.</t>
  </si>
  <si>
    <t>Laborec / Ižkovce</t>
  </si>
  <si>
    <t>Latorica / Veľké Kapušany</t>
  </si>
  <si>
    <t>I.C, II. A, II. B, III., IV.A/1</t>
  </si>
  <si>
    <t>TV, MI / KE</t>
  </si>
  <si>
    <t>Bodrog / Streda n/B.</t>
  </si>
  <si>
    <t>I.A, I.B</t>
  </si>
  <si>
    <t>TV/KE</t>
  </si>
  <si>
    <t>Tisa</t>
  </si>
  <si>
    <t>II.B/2</t>
  </si>
  <si>
    <t>ČS Július</t>
  </si>
  <si>
    <t>V.A/2</t>
  </si>
  <si>
    <t>IV.A/3</t>
  </si>
  <si>
    <t>0.564</t>
  </si>
  <si>
    <t>Prehľad následkov spôsobených povodňami v roku 2007</t>
  </si>
  <si>
    <t>Prehľad síl nasadených na ochranu pred povodňami v roku 2007</t>
  </si>
  <si>
    <t>Prehľad technických prostriedkov a materiálu použitých na ochranu pred povodňami v roku 2007</t>
  </si>
  <si>
    <t>Náklady vynaložené na povodňové zabezpečovacie práce počas II. a III. stupňa povodňovej aktivity v roku 2007</t>
  </si>
  <si>
    <t>Náklady na výkon záchranných prác v roku 2007</t>
  </si>
  <si>
    <t>Náhrady za obmedzenie vlastníckeho práva alebo užívacieho práva, za poskytnutie osobnej pomoci a vecného prostriedku, náhrady škôd spôsobených plnením opatrení na ochranu pred povodňami v roku 2007</t>
  </si>
  <si>
    <t xml:space="preserve">Trnavský                      </t>
  </si>
  <si>
    <t>Kraj / obec</t>
  </si>
  <si>
    <t>Plavecký Peter</t>
  </si>
  <si>
    <t>Prietrž</t>
  </si>
  <si>
    <t>Gbely</t>
  </si>
  <si>
    <t>Jablonica</t>
  </si>
  <si>
    <t>Letničie</t>
  </si>
  <si>
    <t>Petrova Ves</t>
  </si>
  <si>
    <t>Mokrý Háj</t>
  </si>
  <si>
    <t>Prešovský spolu</t>
  </si>
  <si>
    <t>Bratislavský spolu</t>
  </si>
  <si>
    <t>Ľutina</t>
  </si>
  <si>
    <t>Brezov</t>
  </si>
  <si>
    <t>Nálepkovo</t>
  </si>
  <si>
    <t>Dodatočné vyhodnotenie škôd spôsobených povodňami na majetku                                                                                                                                                        v územnej pôsobnosti orgánov verejnej správy v roku 2006</t>
  </si>
  <si>
    <t>Dodatočne preukázané náklady na výkon záchranných prác v roku 2006</t>
  </si>
  <si>
    <t xml:space="preserve">Prešovský </t>
  </si>
  <si>
    <t>Príloha B2</t>
  </si>
  <si>
    <t>Príloha B1</t>
  </si>
  <si>
    <t>Príloha B3</t>
  </si>
  <si>
    <t>ČS Ladislav</t>
  </si>
  <si>
    <t>IV.A/1</t>
  </si>
  <si>
    <t>IV.A/2</t>
  </si>
  <si>
    <t>ČS Kamenná Moľva</t>
  </si>
  <si>
    <t>ČS Čičarovce</t>
  </si>
  <si>
    <t>ČS Streda nad Bodrogom</t>
  </si>
  <si>
    <t>I.B/1</t>
  </si>
  <si>
    <t>ČS Zohor</t>
  </si>
  <si>
    <t>IV.</t>
  </si>
  <si>
    <t>MA/BA</t>
  </si>
  <si>
    <t>OÚŽP Malacky</t>
  </si>
  <si>
    <t>OÚŽP Trebišov</t>
  </si>
  <si>
    <t>Poprad</t>
  </si>
  <si>
    <t>XIX.</t>
  </si>
  <si>
    <t>PP/PO</t>
  </si>
  <si>
    <t>OÚŽP Poprad</t>
  </si>
  <si>
    <t>Toky v k.ú. obce Spišská Stará Ves</t>
  </si>
  <si>
    <t>potok Biela</t>
  </si>
  <si>
    <t>OcÚ Bušovce</t>
  </si>
  <si>
    <t>VII.</t>
  </si>
  <si>
    <t xml:space="preserve">Povínsky potok </t>
  </si>
  <si>
    <t>Kysuca</t>
  </si>
  <si>
    <t>Lutiška -Mláčky</t>
  </si>
  <si>
    <t xml:space="preserve">Maršov potok - Hôrky </t>
  </si>
  <si>
    <t>OcÚ Oravská Polhora</t>
  </si>
  <si>
    <t>IV.C</t>
  </si>
  <si>
    <t>NO/ZA</t>
  </si>
  <si>
    <t>Polhoranka / Rabča</t>
  </si>
  <si>
    <t>Polhoranka / Oravská Polhora</t>
  </si>
  <si>
    <t>Kysuca / Turzovka</t>
  </si>
  <si>
    <t>OcÚ Rabča</t>
  </si>
  <si>
    <t>MÚ Turzovka</t>
  </si>
  <si>
    <t>Radôstka / Radôstka</t>
  </si>
  <si>
    <t>OcÚ Radôstka</t>
  </si>
  <si>
    <t>POVODNE                       2007</t>
  </si>
  <si>
    <t xml:space="preserve">Náklady a škody za rok 2007 celkom </t>
  </si>
  <si>
    <t>POVODNE 2006</t>
  </si>
  <si>
    <t>Dodatočne vykázané náklady a škody za rok 2006 celkom</t>
  </si>
  <si>
    <t>Sumarizácia nákladov na povodňové záchranné práce a povodňové zabezpečovacie práce a škôdy spôsobené povodňami v roku 2007 a doplnené za rok 2006.</t>
  </si>
  <si>
    <t>POVODNE                       2007 + doplnok 2006</t>
  </si>
  <si>
    <r>
      <t>záchranné práce</t>
    </r>
    <r>
      <rPr>
        <sz val="9"/>
        <rFont val="Arial CE"/>
        <family val="2"/>
      </rPr>
      <t xml:space="preserve">            </t>
    </r>
    <r>
      <rPr>
        <sz val="8"/>
        <rFont val="Arial CE"/>
        <family val="2"/>
      </rPr>
      <t xml:space="preserve">(vrátane miezd, platov a OOV) počas povodní </t>
    </r>
    <r>
      <rPr>
        <b/>
        <sz val="8"/>
        <rFont val="Arial CE"/>
        <family val="0"/>
      </rPr>
      <t>2006</t>
    </r>
  </si>
  <si>
    <r>
      <t>záchranné práce</t>
    </r>
    <r>
      <rPr>
        <sz val="9"/>
        <rFont val="Arial CE"/>
        <family val="2"/>
      </rPr>
      <t xml:space="preserve">            </t>
    </r>
    <r>
      <rPr>
        <sz val="8"/>
        <rFont val="Arial CE"/>
        <family val="2"/>
      </rPr>
      <t xml:space="preserve">(vrátane miezd, platov a OOV) počas povodní </t>
    </r>
    <r>
      <rPr>
        <b/>
        <sz val="8"/>
        <rFont val="Arial CE"/>
        <family val="0"/>
      </rPr>
      <t>2007</t>
    </r>
  </si>
  <si>
    <r>
      <t xml:space="preserve">zabezpečovacie práce </t>
    </r>
    <r>
      <rPr>
        <sz val="8"/>
        <rFont val="Arial CE"/>
        <family val="2"/>
      </rPr>
      <t xml:space="preserve">(vrátane miezd, platov a OOV) počas povodní </t>
    </r>
    <r>
      <rPr>
        <b/>
        <sz val="8"/>
        <rFont val="Arial CE"/>
        <family val="0"/>
      </rPr>
      <t>2006</t>
    </r>
  </si>
  <si>
    <r>
      <t xml:space="preserve">zabezpečovacie práce </t>
    </r>
    <r>
      <rPr>
        <sz val="8"/>
        <rFont val="Arial CE"/>
        <family val="2"/>
      </rPr>
      <t xml:space="preserve">(vrátane miezd, platov a OOV) počas povodní </t>
    </r>
    <r>
      <rPr>
        <b/>
        <sz val="8"/>
        <rFont val="Arial CE"/>
        <family val="0"/>
      </rPr>
      <t>2007</t>
    </r>
  </si>
  <si>
    <t>Návrh na úhradu 50% škôd spôsobených povodňami v roku 2007</t>
  </si>
  <si>
    <t>Návrh na refundáciu 100% nákladov na záchranné a zabezpečoacie práce v roku 2007 a dodatok 2006</t>
  </si>
  <si>
    <t>Návrh na úhradu finančných prostriedkov celkom</t>
  </si>
  <si>
    <t xml:space="preserve"> obcí (miestnych komunikáciách, vodovodoch, kanalizácii a ČOV)</t>
  </si>
  <si>
    <t>majetku vyšších územných celkov</t>
  </si>
  <si>
    <t>MŽP SR (SVP, š.p.)</t>
  </si>
  <si>
    <r>
      <t>záchranné práce</t>
    </r>
    <r>
      <rPr>
        <sz val="9"/>
        <rFont val="Arial CE"/>
        <family val="2"/>
      </rPr>
      <t xml:space="preserve">                       </t>
    </r>
    <r>
      <rPr>
        <sz val="8"/>
        <rFont val="Arial CE"/>
        <family val="2"/>
      </rPr>
      <t>(vrátane miezd, platov a OOV)</t>
    </r>
  </si>
  <si>
    <t>záchranné práce</t>
  </si>
  <si>
    <t>zabezpečovacie práce</t>
  </si>
  <si>
    <t>obyvateľov</t>
  </si>
  <si>
    <t>Korňanka/ obec Korňa</t>
  </si>
  <si>
    <t>OcÚ Korňa</t>
  </si>
  <si>
    <t>OcÚ Zemplinské Hámre</t>
  </si>
  <si>
    <t>OcÚ Zbudské Dlhé</t>
  </si>
  <si>
    <t>Laborec, Biľanka  / Zbudské Dlhé</t>
  </si>
  <si>
    <t>Morava / ČS Zohor</t>
  </si>
  <si>
    <t>OÚ ŽP Malacky</t>
  </si>
  <si>
    <t>OÚ ŽP Čadca</t>
  </si>
  <si>
    <t>Morava/                                ČS Malé Leváre</t>
  </si>
  <si>
    <t>Príloha A5</t>
  </si>
  <si>
    <t>Príloha A7</t>
  </si>
  <si>
    <t>Príloha A8</t>
  </si>
  <si>
    <t>Príloha A4</t>
  </si>
  <si>
    <t xml:space="preserve">Príloha A3 </t>
  </si>
  <si>
    <t>Príloha A2</t>
  </si>
  <si>
    <t>c) škody na majetku v správe obvodných úradov ŽP</t>
  </si>
  <si>
    <t>d) škody na majetku v správe krajských úradov ŽP</t>
  </si>
  <si>
    <t>j) škody v občianskych združeniach</t>
  </si>
  <si>
    <t xml:space="preserve">k) škody v iných zložkách </t>
  </si>
  <si>
    <t xml:space="preserve">k) škody v iných zložkách  (PO a podnikateľov - PD) </t>
  </si>
  <si>
    <t>Návrh na úhradu nákladov na povodňové záchranné práce a povodňové zabezpečovacie práce za roky 2006 a 2007 a čiastočnú úhradu škôd spôsobených povodňami v roku 2007.</t>
  </si>
  <si>
    <t>MP SR (Lesy SR, OZ Čadca)</t>
  </si>
  <si>
    <t>Náklady na záchranné         a zabezpečovacie práce         spolu</t>
  </si>
  <si>
    <t>50 % škôd na majetku       spolu</t>
  </si>
  <si>
    <t>Príloha A6</t>
  </si>
  <si>
    <t>Vyhodnotenie škôd spôsobených povodňami na majetku                                                                                                                                                                   v územnej pôsobnosti orgánov verejnej správy v roku 2007</t>
  </si>
  <si>
    <t>Dodatočne preukázané náklady vynaložené na povodňové zabezpečovacie práce počas II. a III. stupňa povodňovej aktivity                         v roku 2006</t>
  </si>
  <si>
    <t>MŽP SR                     (SVP, š.p.)</t>
  </si>
  <si>
    <t>MV SR (HaZZ )</t>
  </si>
  <si>
    <t>MV SR (HaZZ)</t>
  </si>
  <si>
    <t xml:space="preserve">MP SR </t>
  </si>
  <si>
    <t>Poškodené a narušené protipovodňové opatrenia na vodných tokoch</t>
  </si>
  <si>
    <r>
      <t>Poškodené a narušené protipovodňové opatrenia na vodných tokoch (</t>
    </r>
    <r>
      <rPr>
        <sz val="8"/>
        <rFont val="Arial CE"/>
        <family val="2"/>
      </rPr>
      <t>vodného hosp. a lesného hosp.)</t>
    </r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</si>
</sst>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00"/>
    <numFmt numFmtId="168" formatCode="#,##0\ &quot;Kč&quot;;\-#,##0\ &quot;Kč&quot;"/>
    <numFmt numFmtId="169" formatCode="#,##0\ &quot;Kč&quot;;[Red]\-#,##0\ &quot;Kč&quot;"/>
    <numFmt numFmtId="170" formatCode="#,##0.00\ &quot;Kč&quot;;\-#,##0.00\ &quot;Kč&quot;"/>
    <numFmt numFmtId="171" formatCode="#,##0.00\ &quot;Kč&quot;;[Red]\-#,##0.00\ &quot;Kč&quot;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#,##0.0"/>
    <numFmt numFmtId="177" formatCode="#,##0.000"/>
    <numFmt numFmtId="178" formatCode="_-* #,##0.0\ _S_k_-;\-* #,##0.0\ _S_k_-;_-* &quot;-&quot;?\ _S_k_-;_-@_-"/>
    <numFmt numFmtId="179" formatCode="0.0"/>
    <numFmt numFmtId="180" formatCode="mmmm\ yy"/>
    <numFmt numFmtId="181" formatCode="#,##0_ ;\-#,##0\ "/>
    <numFmt numFmtId="182" formatCode="0.00000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h:mm;@"/>
    <numFmt numFmtId="188" formatCode="0.0000"/>
  </numFmts>
  <fonts count="1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top" textRotation="180" wrapText="1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textRotation="90"/>
    </xf>
    <xf numFmtId="0" fontId="0" fillId="0" borderId="3" xfId="0" applyFill="1" applyBorder="1" applyAlignment="1">
      <alignment wrapText="1"/>
    </xf>
    <xf numFmtId="3" fontId="0" fillId="0" borderId="1" xfId="0" applyNumberForma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3" fontId="0" fillId="0" borderId="2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textRotation="90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8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21" xfId="0" applyNumberFormat="1" applyFill="1" applyBorder="1" applyAlignment="1">
      <alignment/>
    </xf>
    <xf numFmtId="0" fontId="0" fillId="0" borderId="0" xfId="0" applyFill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vertical="top"/>
    </xf>
    <xf numFmtId="3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3" fillId="0" borderId="8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wrapText="1"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2" fillId="0" borderId="29" xfId="0" applyNumberFormat="1" applyFont="1" applyFill="1" applyBorder="1" applyAlignment="1">
      <alignment/>
    </xf>
    <xf numFmtId="1" fontId="8" fillId="0" borderId="9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0" fontId="14" fillId="0" borderId="0" xfId="20" applyAlignment="1">
      <alignment wrapText="1"/>
      <protection/>
    </xf>
    <xf numFmtId="0" fontId="14" fillId="0" borderId="0" xfId="20" applyAlignment="1">
      <alignment horizontal="center" wrapText="1"/>
      <protection/>
    </xf>
    <xf numFmtId="0" fontId="14" fillId="0" borderId="0" xfId="20" applyAlignment="1">
      <alignment horizontal="center"/>
      <protection/>
    </xf>
    <xf numFmtId="0" fontId="14" fillId="0" borderId="0" xfId="20">
      <alignment/>
      <protection/>
    </xf>
    <xf numFmtId="0" fontId="14" fillId="0" borderId="38" xfId="20" applyFont="1" applyBorder="1" applyAlignment="1">
      <alignment horizontal="center"/>
      <protection/>
    </xf>
    <xf numFmtId="0" fontId="14" fillId="0" borderId="39" xfId="20" applyFont="1" applyBorder="1" applyAlignment="1">
      <alignment horizontal="center"/>
      <protection/>
    </xf>
    <xf numFmtId="0" fontId="14" fillId="0" borderId="40" xfId="20" applyFont="1" applyBorder="1" applyAlignment="1">
      <alignment horizontal="center"/>
      <protection/>
    </xf>
    <xf numFmtId="0" fontId="14" fillId="0" borderId="41" xfId="20" applyFont="1" applyBorder="1" applyAlignment="1">
      <alignment horizontal="center"/>
      <protection/>
    </xf>
    <xf numFmtId="0" fontId="15" fillId="0" borderId="42" xfId="20" applyFont="1" applyBorder="1" applyAlignment="1">
      <alignment wrapText="1"/>
      <protection/>
    </xf>
    <xf numFmtId="0" fontId="15" fillId="0" borderId="43" xfId="20" applyFont="1" applyBorder="1" applyAlignment="1">
      <alignment horizontal="center" wrapText="1"/>
      <protection/>
    </xf>
    <xf numFmtId="0" fontId="15" fillId="0" borderId="44" xfId="20" applyFont="1" applyBorder="1" applyAlignment="1">
      <alignment horizontal="center" wrapText="1"/>
      <protection/>
    </xf>
    <xf numFmtId="14" fontId="15" fillId="0" borderId="45" xfId="20" applyNumberFormat="1" applyFont="1" applyBorder="1" applyAlignment="1">
      <alignment horizontal="center"/>
      <protection/>
    </xf>
    <xf numFmtId="20" fontId="15" fillId="0" borderId="46" xfId="20" applyNumberFormat="1" applyFont="1" applyBorder="1" applyAlignment="1">
      <alignment horizontal="center"/>
      <protection/>
    </xf>
    <xf numFmtId="0" fontId="15" fillId="0" borderId="47" xfId="20" applyFont="1" applyBorder="1" applyAlignment="1">
      <alignment horizontal="center" wrapText="1"/>
      <protection/>
    </xf>
    <xf numFmtId="14" fontId="15" fillId="0" borderId="43" xfId="20" applyNumberFormat="1" applyFont="1" applyBorder="1" applyAlignment="1">
      <alignment horizontal="center"/>
      <protection/>
    </xf>
    <xf numFmtId="20" fontId="15" fillId="0" borderId="44" xfId="20" applyNumberFormat="1" applyFont="1" applyBorder="1" applyAlignment="1">
      <alignment horizontal="center"/>
      <protection/>
    </xf>
    <xf numFmtId="0" fontId="15" fillId="0" borderId="37" xfId="20" applyFont="1" applyBorder="1" applyAlignment="1">
      <alignment horizontal="center" wrapText="1"/>
      <protection/>
    </xf>
    <xf numFmtId="0" fontId="15" fillId="0" borderId="48" xfId="20" applyFont="1" applyBorder="1" applyAlignment="1">
      <alignment wrapText="1"/>
      <protection/>
    </xf>
    <xf numFmtId="0" fontId="15" fillId="0" borderId="49" xfId="20" applyFont="1" applyBorder="1" applyAlignment="1">
      <alignment horizontal="center" wrapText="1"/>
      <protection/>
    </xf>
    <xf numFmtId="0" fontId="15" fillId="0" borderId="44" xfId="20" applyFont="1" applyBorder="1" applyAlignment="1">
      <alignment horizontal="center" wrapText="1"/>
      <protection/>
    </xf>
    <xf numFmtId="20" fontId="15" fillId="0" borderId="46" xfId="20" applyNumberFormat="1" applyFont="1" applyBorder="1" applyAlignment="1">
      <alignment horizontal="center"/>
      <protection/>
    </xf>
    <xf numFmtId="0" fontId="15" fillId="0" borderId="43" xfId="20" applyFont="1" applyBorder="1" applyAlignment="1">
      <alignment horizontal="center" wrapText="1"/>
      <protection/>
    </xf>
    <xf numFmtId="20" fontId="15" fillId="0" borderId="50" xfId="20" applyNumberFormat="1" applyFont="1" applyBorder="1" applyAlignment="1">
      <alignment horizontal="center"/>
      <protection/>
    </xf>
    <xf numFmtId="14" fontId="15" fillId="0" borderId="45" xfId="20" applyNumberFormat="1" applyFont="1" applyBorder="1" applyAlignment="1">
      <alignment horizontal="center" wrapText="1"/>
      <protection/>
    </xf>
    <xf numFmtId="14" fontId="15" fillId="0" borderId="43" xfId="20" applyNumberFormat="1" applyFont="1" applyBorder="1" applyAlignment="1">
      <alignment horizontal="center" wrapText="1"/>
      <protection/>
    </xf>
    <xf numFmtId="0" fontId="15" fillId="0" borderId="42" xfId="20" applyFont="1" applyBorder="1" applyAlignment="1">
      <alignment horizontal="justify" wrapText="1"/>
      <protection/>
    </xf>
    <xf numFmtId="20" fontId="15" fillId="0" borderId="50" xfId="20" applyNumberFormat="1" applyFont="1" applyBorder="1" applyAlignment="1">
      <alignment horizontal="center"/>
      <protection/>
    </xf>
    <xf numFmtId="0" fontId="15" fillId="0" borderId="51" xfId="20" applyFont="1" applyBorder="1" applyAlignment="1">
      <alignment wrapText="1"/>
      <protection/>
    </xf>
    <xf numFmtId="20" fontId="15" fillId="0" borderId="52" xfId="20" applyNumberFormat="1" applyFont="1" applyBorder="1" applyAlignment="1">
      <alignment horizontal="center"/>
      <protection/>
    </xf>
    <xf numFmtId="20" fontId="15" fillId="0" borderId="53" xfId="20" applyNumberFormat="1" applyFont="1" applyBorder="1" applyAlignment="1">
      <alignment horizontal="center"/>
      <protection/>
    </xf>
    <xf numFmtId="14" fontId="15" fillId="0" borderId="51" xfId="20" applyNumberFormat="1" applyFont="1" applyBorder="1" applyAlignment="1">
      <alignment horizontal="center"/>
      <protection/>
    </xf>
    <xf numFmtId="0" fontId="15" fillId="0" borderId="51" xfId="20" applyFont="1" applyBorder="1" applyAlignment="1">
      <alignment horizontal="justify" wrapText="1"/>
      <protection/>
    </xf>
    <xf numFmtId="0" fontId="15" fillId="0" borderId="37" xfId="20" applyFont="1" applyBorder="1" applyAlignment="1">
      <alignment horizontal="center" wrapText="1"/>
      <protection/>
    </xf>
    <xf numFmtId="20" fontId="15" fillId="0" borderId="54" xfId="20" applyNumberFormat="1" applyFont="1" applyBorder="1" applyAlignment="1">
      <alignment horizontal="center"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wrapText="1"/>
      <protection/>
    </xf>
    <xf numFmtId="0" fontId="15" fillId="0" borderId="35" xfId="20" applyFont="1" applyBorder="1" applyAlignment="1">
      <alignment horizontal="center" wrapText="1"/>
      <protection/>
    </xf>
    <xf numFmtId="0" fontId="15" fillId="0" borderId="55" xfId="20" applyFont="1" applyBorder="1" applyAlignment="1">
      <alignment horizontal="center" wrapText="1"/>
      <protection/>
    </xf>
    <xf numFmtId="0" fontId="15" fillId="0" borderId="56" xfId="20" applyFont="1" applyBorder="1" applyAlignment="1">
      <alignment horizontal="center" wrapText="1"/>
      <protection/>
    </xf>
    <xf numFmtId="0" fontId="15" fillId="0" borderId="57" xfId="20" applyFont="1" applyBorder="1" applyAlignment="1">
      <alignment horizontal="center" wrapText="1"/>
      <protection/>
    </xf>
    <xf numFmtId="14" fontId="15" fillId="0" borderId="58" xfId="20" applyNumberFormat="1" applyFont="1" applyBorder="1" applyAlignment="1">
      <alignment horizontal="center"/>
      <protection/>
    </xf>
    <xf numFmtId="20" fontId="15" fillId="0" borderId="59" xfId="20" applyNumberFormat="1" applyFont="1" applyBorder="1" applyAlignment="1">
      <alignment horizontal="center"/>
      <protection/>
    </xf>
    <xf numFmtId="14" fontId="15" fillId="0" borderId="59" xfId="20" applyNumberFormat="1" applyFont="1" applyBorder="1" applyAlignment="1">
      <alignment horizontal="center"/>
      <protection/>
    </xf>
    <xf numFmtId="0" fontId="15" fillId="0" borderId="51" xfId="20" applyFont="1" applyBorder="1" applyAlignment="1">
      <alignment horizontal="center" wrapText="1"/>
      <protection/>
    </xf>
    <xf numFmtId="14" fontId="15" fillId="0" borderId="60" xfId="20" applyNumberFormat="1" applyFont="1" applyBorder="1" applyAlignment="1">
      <alignment horizontal="center"/>
      <protection/>
    </xf>
    <xf numFmtId="20" fontId="15" fillId="0" borderId="35" xfId="20" applyNumberFormat="1" applyFont="1" applyBorder="1" applyAlignment="1">
      <alignment horizontal="center"/>
      <protection/>
    </xf>
    <xf numFmtId="14" fontId="15" fillId="0" borderId="61" xfId="20" applyNumberFormat="1" applyFont="1" applyBorder="1" applyAlignment="1">
      <alignment horizontal="center"/>
      <protection/>
    </xf>
    <xf numFmtId="14" fontId="15" fillId="0" borderId="62" xfId="20" applyNumberFormat="1" applyFont="1" applyBorder="1" applyAlignment="1">
      <alignment horizontal="center"/>
      <protection/>
    </xf>
    <xf numFmtId="20" fontId="15" fillId="0" borderId="63" xfId="20" applyNumberFormat="1" applyFont="1" applyBorder="1" applyAlignment="1">
      <alignment horizontal="center"/>
      <protection/>
    </xf>
    <xf numFmtId="14" fontId="15" fillId="0" borderId="35" xfId="20" applyNumberFormat="1" applyFont="1" applyBorder="1" applyAlignment="1">
      <alignment horizontal="center"/>
      <protection/>
    </xf>
    <xf numFmtId="0" fontId="15" fillId="0" borderId="50" xfId="20" applyFont="1" applyBorder="1" applyAlignment="1">
      <alignment horizontal="center" wrapText="1"/>
      <protection/>
    </xf>
    <xf numFmtId="0" fontId="14" fillId="0" borderId="48" xfId="20" applyFont="1" applyBorder="1" applyAlignment="1">
      <alignment horizontal="center" wrapText="1"/>
      <protection/>
    </xf>
    <xf numFmtId="0" fontId="14" fillId="0" borderId="49" xfId="20" applyFont="1" applyBorder="1" applyAlignment="1">
      <alignment horizontal="center" wrapText="1"/>
      <protection/>
    </xf>
    <xf numFmtId="0" fontId="14" fillId="0" borderId="64" xfId="20" applyFont="1" applyBorder="1" applyAlignment="1">
      <alignment horizontal="center" wrapText="1"/>
      <protection/>
    </xf>
    <xf numFmtId="0" fontId="14" fillId="0" borderId="13" xfId="20" applyFont="1" applyBorder="1" applyAlignment="1">
      <alignment horizontal="center" wrapText="1"/>
      <protection/>
    </xf>
    <xf numFmtId="0" fontId="14" fillId="0" borderId="65" xfId="20" applyFont="1" applyBorder="1" applyAlignment="1">
      <alignment horizontal="center" wrapText="1"/>
      <protection/>
    </xf>
    <xf numFmtId="14" fontId="15" fillId="0" borderId="0" xfId="20" applyNumberFormat="1" applyFont="1" applyBorder="1" applyAlignment="1">
      <alignment horizontal="center"/>
      <protection/>
    </xf>
    <xf numFmtId="20" fontId="15" fillId="0" borderId="13" xfId="20" applyNumberFormat="1" applyFont="1" applyBorder="1" applyAlignment="1">
      <alignment horizontal="center"/>
      <protection/>
    </xf>
    <xf numFmtId="14" fontId="15" fillId="0" borderId="49" xfId="20" applyNumberFormat="1" applyFont="1" applyBorder="1" applyAlignment="1">
      <alignment horizontal="center"/>
      <protection/>
    </xf>
    <xf numFmtId="20" fontId="15" fillId="0" borderId="64" xfId="20" applyNumberFormat="1" applyFont="1" applyBorder="1" applyAlignment="1">
      <alignment horizontal="center"/>
      <protection/>
    </xf>
    <xf numFmtId="0" fontId="15" fillId="0" borderId="42" xfId="20" applyFont="1" applyBorder="1" applyAlignment="1">
      <alignment horizontal="center" wrapText="1"/>
      <protection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6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177" fontId="0" fillId="0" borderId="67" xfId="0" applyNumberFormat="1" applyFill="1" applyBorder="1" applyAlignment="1">
      <alignment horizontal="right" vertical="center"/>
    </xf>
    <xf numFmtId="167" fontId="0" fillId="0" borderId="24" xfId="0" applyNumberFormat="1" applyFill="1" applyBorder="1" applyAlignment="1">
      <alignment horizontal="right" vertical="center"/>
    </xf>
    <xf numFmtId="167" fontId="0" fillId="0" borderId="25" xfId="0" applyNumberFormat="1" applyFill="1" applyBorder="1" applyAlignment="1">
      <alignment horizontal="right" vertical="center"/>
    </xf>
    <xf numFmtId="167" fontId="0" fillId="0" borderId="68" xfId="0" applyNumberFormat="1" applyFill="1" applyBorder="1" applyAlignment="1">
      <alignment horizontal="right" vertical="center"/>
    </xf>
    <xf numFmtId="167" fontId="0" fillId="0" borderId="69" xfId="0" applyNumberFormat="1" applyFill="1" applyBorder="1" applyAlignment="1">
      <alignment horizontal="right" vertical="center"/>
    </xf>
    <xf numFmtId="167" fontId="0" fillId="0" borderId="60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vertical="center"/>
    </xf>
    <xf numFmtId="0" fontId="15" fillId="0" borderId="52" xfId="20" applyFont="1" applyBorder="1" applyAlignment="1">
      <alignment horizontal="center" wrapText="1"/>
      <protection/>
    </xf>
    <xf numFmtId="0" fontId="15" fillId="0" borderId="46" xfId="20" applyFont="1" applyBorder="1" applyAlignment="1">
      <alignment horizontal="center" wrapText="1"/>
      <protection/>
    </xf>
    <xf numFmtId="0" fontId="0" fillId="0" borderId="5" xfId="0" applyFill="1" applyBorder="1" applyAlignment="1">
      <alignment textRotation="90"/>
    </xf>
    <xf numFmtId="0" fontId="0" fillId="0" borderId="70" xfId="0" applyFill="1" applyBorder="1" applyAlignment="1">
      <alignment textRotation="90"/>
    </xf>
    <xf numFmtId="0" fontId="0" fillId="0" borderId="70" xfId="0" applyFill="1" applyBorder="1" applyAlignment="1">
      <alignment horizontal="center" textRotation="90"/>
    </xf>
    <xf numFmtId="188" fontId="0" fillId="0" borderId="1" xfId="0" applyNumberFormat="1" applyFill="1" applyBorder="1" applyAlignment="1">
      <alignment horizontal="right" vertical="center"/>
    </xf>
    <xf numFmtId="188" fontId="0" fillId="0" borderId="2" xfId="0" applyNumberFormat="1" applyFill="1" applyBorder="1" applyAlignment="1">
      <alignment horizontal="right" vertical="center"/>
    </xf>
    <xf numFmtId="188" fontId="0" fillId="0" borderId="11" xfId="0" applyNumberFormat="1" applyFill="1" applyBorder="1" applyAlignment="1">
      <alignment horizontal="right" vertical="center"/>
    </xf>
    <xf numFmtId="183" fontId="0" fillId="0" borderId="29" xfId="0" applyNumberFormat="1" applyFill="1" applyBorder="1" applyAlignment="1">
      <alignment horizontal="right" vertical="center"/>
    </xf>
    <xf numFmtId="183" fontId="0" fillId="0" borderId="66" xfId="0" applyNumberFormat="1" applyFill="1" applyBorder="1" applyAlignment="1">
      <alignment horizontal="right" vertical="center"/>
    </xf>
    <xf numFmtId="183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textRotation="180" wrapText="1"/>
    </xf>
    <xf numFmtId="176" fontId="0" fillId="0" borderId="1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88" fontId="0" fillId="0" borderId="3" xfId="0" applyNumberFormat="1" applyFill="1" applyBorder="1" applyAlignment="1">
      <alignment horizontal="right" vertical="center"/>
    </xf>
    <xf numFmtId="188" fontId="0" fillId="0" borderId="71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167" fontId="0" fillId="0" borderId="35" xfId="0" applyNumberFormat="1" applyFill="1" applyBorder="1" applyAlignment="1">
      <alignment horizontal="right" vertical="center"/>
    </xf>
    <xf numFmtId="188" fontId="0" fillId="0" borderId="29" xfId="0" applyNumberFormat="1" applyFill="1" applyBorder="1" applyAlignment="1">
      <alignment horizontal="right" vertical="center"/>
    </xf>
    <xf numFmtId="188" fontId="0" fillId="0" borderId="66" xfId="0" applyNumberFormat="1" applyFill="1" applyBorder="1" applyAlignment="1">
      <alignment horizontal="right" vertical="center"/>
    </xf>
    <xf numFmtId="188" fontId="0" fillId="0" borderId="35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72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88" fontId="0" fillId="0" borderId="73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textRotation="90"/>
    </xf>
    <xf numFmtId="0" fontId="0" fillId="0" borderId="74" xfId="0" applyFill="1" applyBorder="1" applyAlignment="1">
      <alignment horizontal="center" textRotation="90"/>
    </xf>
    <xf numFmtId="0" fontId="0" fillId="0" borderId="75" xfId="0" applyFill="1" applyBorder="1" applyAlignment="1">
      <alignment horizontal="center" textRotation="90"/>
    </xf>
    <xf numFmtId="0" fontId="0" fillId="0" borderId="76" xfId="0" applyFill="1" applyBorder="1" applyAlignment="1">
      <alignment horizontal="center" textRotation="90"/>
    </xf>
    <xf numFmtId="0" fontId="0" fillId="0" borderId="77" xfId="0" applyFill="1" applyBorder="1" applyAlignment="1">
      <alignment horizontal="center" textRotation="90"/>
    </xf>
    <xf numFmtId="0" fontId="0" fillId="0" borderId="46" xfId="0" applyFill="1" applyBorder="1" applyAlignment="1">
      <alignment horizontal="center" textRotation="90"/>
    </xf>
    <xf numFmtId="0" fontId="0" fillId="0" borderId="78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/>
    </xf>
    <xf numFmtId="177" fontId="0" fillId="0" borderId="7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71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vertical="top" wrapText="1"/>
    </xf>
    <xf numFmtId="0" fontId="0" fillId="0" borderId="30" xfId="0" applyFill="1" applyBorder="1" applyAlignment="1">
      <alignment horizontal="left" wrapText="1"/>
    </xf>
    <xf numFmtId="3" fontId="0" fillId="0" borderId="7" xfId="0" applyNumberFormat="1" applyFill="1" applyBorder="1" applyAlignment="1">
      <alignment horizontal="right" vertical="center"/>
    </xf>
    <xf numFmtId="3" fontId="0" fillId="0" borderId="72" xfId="0" applyNumberFormat="1" applyFill="1" applyBorder="1" applyAlignment="1">
      <alignment horizontal="right" vertical="center"/>
    </xf>
    <xf numFmtId="3" fontId="0" fillId="0" borderId="73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wrapText="1"/>
    </xf>
    <xf numFmtId="49" fontId="3" fillId="0" borderId="30" xfId="0" applyNumberFormat="1" applyFont="1" applyFill="1" applyBorder="1" applyAlignment="1">
      <alignment horizontal="left" vertical="top" wrapText="1" indent="1"/>
    </xf>
    <xf numFmtId="0" fontId="3" fillId="0" borderId="30" xfId="0" applyFont="1" applyFill="1" applyBorder="1" applyAlignment="1">
      <alignment horizontal="left" wrapText="1"/>
    </xf>
    <xf numFmtId="3" fontId="0" fillId="0" borderId="29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textRotation="90" wrapText="1"/>
    </xf>
    <xf numFmtId="0" fontId="0" fillId="0" borderId="21" xfId="0" applyFill="1" applyBorder="1" applyAlignment="1">
      <alignment horizontal="center" textRotation="90"/>
    </xf>
    <xf numFmtId="167" fontId="0" fillId="0" borderId="29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167" fontId="0" fillId="0" borderId="66" xfId="0" applyNumberFormat="1" applyFill="1" applyBorder="1" applyAlignment="1">
      <alignment horizontal="right" vertical="center"/>
    </xf>
    <xf numFmtId="0" fontId="15" fillId="0" borderId="79" xfId="20" applyFont="1" applyBorder="1" applyAlignment="1">
      <alignment horizontal="justify" wrapText="1"/>
      <protection/>
    </xf>
    <xf numFmtId="0" fontId="15" fillId="0" borderId="80" xfId="20" applyFont="1" applyBorder="1" applyAlignment="1">
      <alignment horizontal="center" wrapText="1"/>
      <protection/>
    </xf>
    <xf numFmtId="0" fontId="15" fillId="0" borderId="81" xfId="20" applyFont="1" applyBorder="1" applyAlignment="1">
      <alignment horizontal="center" wrapText="1"/>
      <protection/>
    </xf>
    <xf numFmtId="14" fontId="15" fillId="0" borderId="82" xfId="20" applyNumberFormat="1" applyFont="1" applyBorder="1" applyAlignment="1">
      <alignment horizontal="center"/>
      <protection/>
    </xf>
    <xf numFmtId="20" fontId="15" fillId="0" borderId="83" xfId="20" applyNumberFormat="1" applyFont="1" applyBorder="1" applyAlignment="1">
      <alignment horizontal="center"/>
      <protection/>
    </xf>
    <xf numFmtId="14" fontId="15" fillId="0" borderId="80" xfId="20" applyNumberFormat="1" applyFont="1" applyBorder="1" applyAlignment="1">
      <alignment horizontal="center"/>
      <protection/>
    </xf>
    <xf numFmtId="20" fontId="15" fillId="0" borderId="81" xfId="20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4" fontId="3" fillId="0" borderId="22" xfId="0" applyNumberFormat="1" applyFont="1" applyFill="1" applyBorder="1" applyAlignment="1">
      <alignment/>
    </xf>
    <xf numFmtId="167" fontId="8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6" xfId="0" applyNumberFormat="1" applyFont="1" applyFill="1" applyBorder="1" applyAlignment="1">
      <alignment/>
    </xf>
    <xf numFmtId="167" fontId="3" fillId="0" borderId="6" xfId="0" applyNumberFormat="1" applyFont="1" applyFill="1" applyBorder="1" applyAlignment="1">
      <alignment/>
    </xf>
    <xf numFmtId="177" fontId="8" fillId="0" borderId="29" xfId="0" applyNumberFormat="1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177" fontId="8" fillId="0" borderId="9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0" fontId="0" fillId="0" borderId="84" xfId="0" applyFill="1" applyBorder="1" applyAlignment="1">
      <alignment horizontal="center" textRotation="90"/>
    </xf>
    <xf numFmtId="0" fontId="2" fillId="0" borderId="29" xfId="0" applyFont="1" applyFill="1" applyBorder="1" applyAlignment="1">
      <alignment horizontal="right" vertical="center"/>
    </xf>
    <xf numFmtId="176" fontId="0" fillId="0" borderId="7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88" fontId="0" fillId="0" borderId="7" xfId="0" applyNumberFormat="1" applyFill="1" applyBorder="1" applyAlignment="1">
      <alignment horizontal="right" vertical="center"/>
    </xf>
    <xf numFmtId="183" fontId="0" fillId="0" borderId="8" xfId="0" applyNumberFormat="1" applyFill="1" applyBorder="1" applyAlignment="1">
      <alignment horizontal="right" vertical="center"/>
    </xf>
    <xf numFmtId="183" fontId="8" fillId="0" borderId="2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183" fontId="3" fillId="0" borderId="17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74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horizontal="right" vertical="center"/>
    </xf>
    <xf numFmtId="3" fontId="3" fillId="0" borderId="74" xfId="0" applyNumberFormat="1" applyFont="1" applyFill="1" applyBorder="1" applyAlignment="1">
      <alignment horizontal="right" vertical="center"/>
    </xf>
    <xf numFmtId="179" fontId="3" fillId="0" borderId="85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/>
    </xf>
    <xf numFmtId="3" fontId="1" fillId="0" borderId="86" xfId="0" applyNumberFormat="1" applyFont="1" applyFill="1" applyBorder="1" applyAlignment="1">
      <alignment horizontal="center" vertical="center" textRotation="90" wrapText="1"/>
    </xf>
    <xf numFmtId="3" fontId="7" fillId="0" borderId="75" xfId="0" applyNumberFormat="1" applyFont="1" applyFill="1" applyBorder="1" applyAlignment="1">
      <alignment horizontal="center" vertical="center" textRotation="90" wrapText="1"/>
    </xf>
    <xf numFmtId="183" fontId="8" fillId="0" borderId="52" xfId="0" applyNumberFormat="1" applyFont="1" applyFill="1" applyBorder="1" applyAlignment="1">
      <alignment horizontal="right" vertical="center"/>
    </xf>
    <xf numFmtId="183" fontId="8" fillId="0" borderId="8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183" fontId="8" fillId="0" borderId="35" xfId="0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188" fontId="8" fillId="0" borderId="9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7" fontId="8" fillId="0" borderId="34" xfId="0" applyNumberFormat="1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83" fontId="8" fillId="0" borderId="28" xfId="0" applyNumberFormat="1" applyFont="1" applyFill="1" applyBorder="1" applyAlignment="1">
      <alignment/>
    </xf>
    <xf numFmtId="177" fontId="8" fillId="0" borderId="3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183" fontId="8" fillId="0" borderId="29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3" fontId="3" fillId="0" borderId="73" xfId="0" applyNumberFormat="1" applyFont="1" applyFill="1" applyBorder="1" applyAlignment="1">
      <alignment/>
    </xf>
    <xf numFmtId="1" fontId="3" fillId="0" borderId="73" xfId="0" applyNumberFormat="1" applyFont="1" applyFill="1" applyBorder="1" applyAlignment="1">
      <alignment/>
    </xf>
    <xf numFmtId="188" fontId="3" fillId="0" borderId="73" xfId="0" applyNumberFormat="1" applyFont="1" applyFill="1" applyBorder="1" applyAlignment="1">
      <alignment/>
    </xf>
    <xf numFmtId="177" fontId="8" fillId="0" borderId="75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 vertical="center"/>
    </xf>
    <xf numFmtId="188" fontId="8" fillId="0" borderId="3" xfId="0" applyNumberFormat="1" applyFont="1" applyFill="1" applyBorder="1" applyAlignment="1">
      <alignment/>
    </xf>
    <xf numFmtId="3" fontId="0" fillId="0" borderId="87" xfId="0" applyNumberFormat="1" applyFill="1" applyBorder="1" applyAlignment="1">
      <alignment horizontal="center" vertical="center" textRotation="90" wrapText="1"/>
    </xf>
    <xf numFmtId="0" fontId="15" fillId="0" borderId="88" xfId="20" applyFont="1" applyBorder="1" applyAlignment="1">
      <alignment wrapText="1"/>
      <protection/>
    </xf>
    <xf numFmtId="3" fontId="0" fillId="0" borderId="89" xfId="0" applyNumberFormat="1" applyFill="1" applyBorder="1" applyAlignment="1">
      <alignment horizontal="center" vertical="center" textRotation="90" wrapText="1"/>
    </xf>
    <xf numFmtId="0" fontId="15" fillId="0" borderId="62" xfId="20" applyFont="1" applyBorder="1" applyAlignment="1">
      <alignment horizontal="center" wrapText="1"/>
      <protection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176" fontId="3" fillId="0" borderId="68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188" fontId="3" fillId="0" borderId="32" xfId="0" applyNumberFormat="1" applyFont="1" applyFill="1" applyBorder="1" applyAlignment="1">
      <alignment horizontal="right" vertical="center"/>
    </xf>
    <xf numFmtId="1" fontId="3" fillId="0" borderId="33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horizontal="right" vertical="center"/>
    </xf>
    <xf numFmtId="183" fontId="3" fillId="0" borderId="9" xfId="0" applyNumberFormat="1" applyFont="1" applyFill="1" applyBorder="1" applyAlignment="1">
      <alignment horizontal="right" vertical="center"/>
    </xf>
    <xf numFmtId="183" fontId="3" fillId="0" borderId="22" xfId="0" applyNumberFormat="1" applyFont="1" applyFill="1" applyBorder="1" applyAlignment="1">
      <alignment horizontal="right" vertical="center"/>
    </xf>
    <xf numFmtId="183" fontId="8" fillId="0" borderId="9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83" fontId="3" fillId="0" borderId="36" xfId="0" applyNumberFormat="1" applyFont="1" applyFill="1" applyBorder="1" applyAlignment="1">
      <alignment horizontal="right" vertical="center"/>
    </xf>
    <xf numFmtId="183" fontId="3" fillId="0" borderId="25" xfId="0" applyNumberFormat="1" applyFont="1" applyFill="1" applyBorder="1" applyAlignment="1">
      <alignment horizontal="right" vertical="center"/>
    </xf>
    <xf numFmtId="3" fontId="0" fillId="0" borderId="90" xfId="0" applyNumberFormat="1" applyFill="1" applyBorder="1" applyAlignment="1">
      <alignment horizontal="center" vertical="center" textRotation="90" wrapText="1"/>
    </xf>
    <xf numFmtId="179" fontId="0" fillId="0" borderId="34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91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91" xfId="0" applyFont="1" applyFill="1" applyBorder="1" applyAlignment="1">
      <alignment horizontal="right" vertical="center"/>
    </xf>
    <xf numFmtId="179" fontId="3" fillId="0" borderId="92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183" fontId="3" fillId="0" borderId="93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94" xfId="0" applyNumberFormat="1" applyFont="1" applyFill="1" applyBorder="1" applyAlignment="1">
      <alignment horizontal="right" vertical="center"/>
    </xf>
    <xf numFmtId="3" fontId="3" fillId="0" borderId="92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5" fillId="0" borderId="51" xfId="20" applyFont="1" applyFill="1" applyBorder="1" applyAlignment="1">
      <alignment horizontal="center" wrapText="1"/>
      <protection/>
    </xf>
    <xf numFmtId="0" fontId="15" fillId="0" borderId="35" xfId="20" applyFont="1" applyFill="1" applyBorder="1" applyAlignment="1">
      <alignment horizontal="center" wrapText="1"/>
      <protection/>
    </xf>
    <xf numFmtId="0" fontId="15" fillId="0" borderId="64" xfId="20" applyFont="1" applyBorder="1" applyAlignment="1">
      <alignment horizontal="center" wrapText="1"/>
      <protection/>
    </xf>
    <xf numFmtId="20" fontId="15" fillId="0" borderId="65" xfId="20" applyNumberFormat="1" applyFont="1" applyBorder="1" applyAlignment="1">
      <alignment horizontal="center"/>
      <protection/>
    </xf>
    <xf numFmtId="0" fontId="15" fillId="0" borderId="95" xfId="20" applyFont="1" applyBorder="1" applyAlignment="1">
      <alignment wrapText="1"/>
      <protection/>
    </xf>
    <xf numFmtId="0" fontId="15" fillId="0" borderId="95" xfId="20" applyFont="1" applyBorder="1" applyAlignment="1">
      <alignment horizontal="center" wrapText="1"/>
      <protection/>
    </xf>
    <xf numFmtId="14" fontId="15" fillId="0" borderId="95" xfId="20" applyNumberFormat="1" applyFont="1" applyBorder="1" applyAlignment="1">
      <alignment horizontal="center"/>
      <protection/>
    </xf>
    <xf numFmtId="20" fontId="15" fillId="0" borderId="95" xfId="20" applyNumberFormat="1" applyFont="1" applyBorder="1" applyAlignment="1">
      <alignment horizontal="center"/>
      <protection/>
    </xf>
    <xf numFmtId="0" fontId="15" fillId="0" borderId="38" xfId="20" applyFont="1" applyBorder="1" applyAlignment="1">
      <alignment wrapText="1"/>
      <protection/>
    </xf>
    <xf numFmtId="0" fontId="15" fillId="0" borderId="38" xfId="20" applyFont="1" applyBorder="1" applyAlignment="1">
      <alignment horizontal="center" wrapText="1"/>
      <protection/>
    </xf>
    <xf numFmtId="14" fontId="15" fillId="0" borderId="38" xfId="20" applyNumberFormat="1" applyFont="1" applyBorder="1" applyAlignment="1">
      <alignment horizontal="center"/>
      <protection/>
    </xf>
    <xf numFmtId="20" fontId="15" fillId="0" borderId="38" xfId="20" applyNumberFormat="1" applyFont="1" applyBorder="1" applyAlignment="1">
      <alignment horizontal="center"/>
      <protection/>
    </xf>
    <xf numFmtId="0" fontId="15" fillId="0" borderId="88" xfId="20" applyFont="1" applyBorder="1" applyAlignment="1">
      <alignment horizontal="justify" wrapText="1"/>
      <protection/>
    </xf>
    <xf numFmtId="0" fontId="15" fillId="0" borderId="62" xfId="20" applyFont="1" applyBorder="1" applyAlignment="1">
      <alignment horizontal="center" wrapText="1"/>
      <protection/>
    </xf>
    <xf numFmtId="0" fontId="15" fillId="0" borderId="63" xfId="20" applyFont="1" applyBorder="1" applyAlignment="1">
      <alignment horizontal="center" wrapText="1"/>
      <protection/>
    </xf>
    <xf numFmtId="0" fontId="15" fillId="0" borderId="55" xfId="20" applyFont="1" applyBorder="1" applyAlignment="1">
      <alignment horizontal="center" wrapText="1"/>
      <protection/>
    </xf>
    <xf numFmtId="14" fontId="15" fillId="0" borderId="60" xfId="20" applyNumberFormat="1" applyFont="1" applyBorder="1" applyAlignment="1">
      <alignment horizontal="center" wrapText="1"/>
      <protection/>
    </xf>
    <xf numFmtId="20" fontId="15" fillId="0" borderId="35" xfId="20" applyNumberFormat="1" applyFont="1" applyBorder="1" applyAlignment="1">
      <alignment horizontal="center"/>
      <protection/>
    </xf>
    <xf numFmtId="14" fontId="15" fillId="0" borderId="37" xfId="20" applyNumberFormat="1" applyFont="1" applyBorder="1" applyAlignment="1">
      <alignment horizontal="center" wrapText="1"/>
      <protection/>
    </xf>
    <xf numFmtId="0" fontId="15" fillId="0" borderId="51" xfId="20" applyFont="1" applyFill="1" applyBorder="1" applyAlignment="1">
      <alignment wrapText="1"/>
      <protection/>
    </xf>
    <xf numFmtId="0" fontId="15" fillId="0" borderId="43" xfId="20" applyFont="1" applyFill="1" applyBorder="1" applyAlignment="1">
      <alignment horizontal="center" wrapText="1"/>
      <protection/>
    </xf>
    <xf numFmtId="0" fontId="15" fillId="0" borderId="44" xfId="20" applyFont="1" applyFill="1" applyBorder="1" applyAlignment="1">
      <alignment horizontal="center" wrapText="1"/>
      <protection/>
    </xf>
    <xf numFmtId="14" fontId="15" fillId="0" borderId="45" xfId="20" applyNumberFormat="1" applyFont="1" applyFill="1" applyBorder="1" applyAlignment="1">
      <alignment horizontal="center"/>
      <protection/>
    </xf>
    <xf numFmtId="20" fontId="15" fillId="0" borderId="46" xfId="20" applyNumberFormat="1" applyFont="1" applyFill="1" applyBorder="1" applyAlignment="1">
      <alignment horizontal="center"/>
      <protection/>
    </xf>
    <xf numFmtId="20" fontId="15" fillId="0" borderId="53" xfId="20" applyNumberFormat="1" applyFont="1" applyFill="1" applyBorder="1" applyAlignment="1">
      <alignment horizontal="center"/>
      <protection/>
    </xf>
    <xf numFmtId="0" fontId="14" fillId="0" borderId="0" xfId="20" applyFill="1">
      <alignment/>
      <protection/>
    </xf>
    <xf numFmtId="0" fontId="15" fillId="0" borderId="55" xfId="20" applyFont="1" applyFill="1" applyBorder="1" applyAlignment="1">
      <alignment horizontal="center" wrapText="1"/>
      <protection/>
    </xf>
    <xf numFmtId="14" fontId="15" fillId="0" borderId="60" xfId="20" applyNumberFormat="1" applyFont="1" applyFill="1" applyBorder="1" applyAlignment="1">
      <alignment horizontal="center"/>
      <protection/>
    </xf>
    <xf numFmtId="20" fontId="15" fillId="0" borderId="35" xfId="20" applyNumberFormat="1" applyFont="1" applyFill="1" applyBorder="1" applyAlignment="1">
      <alignment horizontal="center"/>
      <protection/>
    </xf>
    <xf numFmtId="14" fontId="15" fillId="0" borderId="37" xfId="20" applyNumberFormat="1" applyFont="1" applyFill="1" applyBorder="1" applyAlignment="1">
      <alignment horizontal="center"/>
      <protection/>
    </xf>
    <xf numFmtId="20" fontId="15" fillId="0" borderId="55" xfId="20" applyNumberFormat="1" applyFont="1" applyFill="1" applyBorder="1" applyAlignment="1">
      <alignment horizontal="center"/>
      <protection/>
    </xf>
    <xf numFmtId="0" fontId="15" fillId="0" borderId="63" xfId="20" applyFont="1" applyFill="1" applyBorder="1" applyAlignment="1">
      <alignment horizontal="center" wrapText="1"/>
      <protection/>
    </xf>
    <xf numFmtId="14" fontId="15" fillId="0" borderId="61" xfId="20" applyNumberFormat="1" applyFont="1" applyFill="1" applyBorder="1" applyAlignment="1">
      <alignment horizontal="center"/>
      <protection/>
    </xf>
    <xf numFmtId="20" fontId="15" fillId="0" borderId="52" xfId="20" applyNumberFormat="1" applyFont="1" applyFill="1" applyBorder="1" applyAlignment="1">
      <alignment horizontal="center"/>
      <protection/>
    </xf>
    <xf numFmtId="14" fontId="15" fillId="0" borderId="62" xfId="20" applyNumberFormat="1" applyFont="1" applyFill="1" applyBorder="1" applyAlignment="1">
      <alignment horizontal="center"/>
      <protection/>
    </xf>
    <xf numFmtId="20" fontId="15" fillId="0" borderId="63" xfId="20" applyNumberFormat="1" applyFont="1" applyFill="1" applyBorder="1" applyAlignment="1">
      <alignment horizontal="center"/>
      <protection/>
    </xf>
    <xf numFmtId="0" fontId="15" fillId="0" borderId="50" xfId="20" applyFont="1" applyFill="1" applyBorder="1" applyAlignment="1">
      <alignment horizontal="center" wrapText="1"/>
      <protection/>
    </xf>
    <xf numFmtId="14" fontId="15" fillId="0" borderId="51" xfId="20" applyNumberFormat="1" applyFont="1" applyFill="1" applyBorder="1" applyAlignment="1">
      <alignment horizontal="center"/>
      <protection/>
    </xf>
    <xf numFmtId="14" fontId="15" fillId="0" borderId="35" xfId="20" applyNumberFormat="1" applyFont="1" applyFill="1" applyBorder="1" applyAlignment="1">
      <alignment horizontal="center"/>
      <protection/>
    </xf>
    <xf numFmtId="20" fontId="15" fillId="0" borderId="50" xfId="20" applyNumberFormat="1" applyFont="1" applyFill="1" applyBorder="1" applyAlignment="1">
      <alignment horizontal="center"/>
      <protection/>
    </xf>
    <xf numFmtId="0" fontId="14" fillId="0" borderId="0" xfId="20" applyFont="1" applyFill="1">
      <alignment/>
      <protection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177" fontId="8" fillId="0" borderId="22" xfId="0" applyNumberFormat="1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 vertical="center"/>
    </xf>
    <xf numFmtId="3" fontId="0" fillId="0" borderId="26" xfId="0" applyNumberFormat="1" applyFill="1" applyBorder="1" applyAlignment="1">
      <alignment/>
    </xf>
    <xf numFmtId="188" fontId="0" fillId="0" borderId="8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177" fontId="8" fillId="0" borderId="1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3" fontId="0" fillId="0" borderId="1" xfId="0" applyNumberFormat="1" applyFont="1" applyFill="1" applyBorder="1" applyAlignment="1">
      <alignment horizontal="right" vertical="center"/>
    </xf>
    <xf numFmtId="188" fontId="0" fillId="0" borderId="1" xfId="0" applyNumberFormat="1" applyFont="1" applyFill="1" applyBorder="1" applyAlignment="1">
      <alignment horizontal="right" vertical="center"/>
    </xf>
    <xf numFmtId="183" fontId="0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" fontId="8" fillId="0" borderId="21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8" fillId="0" borderId="91" xfId="0" applyNumberFormat="1" applyFont="1" applyFill="1" applyBorder="1" applyAlignment="1">
      <alignment/>
    </xf>
    <xf numFmtId="177" fontId="8" fillId="0" borderId="31" xfId="0" applyNumberFormat="1" applyFont="1" applyFill="1" applyBorder="1" applyAlignment="1">
      <alignment/>
    </xf>
    <xf numFmtId="177" fontId="8" fillId="0" borderId="12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83" fontId="2" fillId="0" borderId="37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14" fillId="0" borderId="96" xfId="20" applyFont="1" applyBorder="1" applyAlignment="1">
      <alignment horizontal="center" wrapText="1"/>
      <protection/>
    </xf>
    <xf numFmtId="0" fontId="14" fillId="0" borderId="80" xfId="20" applyFont="1" applyBorder="1" applyAlignment="1">
      <alignment horizontal="center" wrapText="1"/>
      <protection/>
    </xf>
    <xf numFmtId="0" fontId="14" fillId="0" borderId="39" xfId="20" applyFont="1" applyBorder="1" applyAlignment="1">
      <alignment horizontal="center" wrapText="1"/>
      <protection/>
    </xf>
    <xf numFmtId="0" fontId="15" fillId="0" borderId="35" xfId="20" applyFont="1" applyBorder="1" applyAlignment="1">
      <alignment horizontal="center" wrapText="1"/>
      <protection/>
    </xf>
    <xf numFmtId="0" fontId="14" fillId="0" borderId="0" xfId="20" applyFont="1" applyAlignment="1">
      <alignment horizontal="center" wrapText="1"/>
      <protection/>
    </xf>
    <xf numFmtId="0" fontId="14" fillId="0" borderId="97" xfId="20" applyFont="1" applyBorder="1" applyAlignment="1">
      <alignment horizontal="center"/>
      <protection/>
    </xf>
    <xf numFmtId="0" fontId="14" fillId="0" borderId="58" xfId="20" applyFont="1" applyBorder="1" applyAlignment="1">
      <alignment horizontal="center"/>
      <protection/>
    </xf>
    <xf numFmtId="0" fontId="14" fillId="0" borderId="47" xfId="20" applyFont="1" applyBorder="1" applyAlignment="1">
      <alignment horizontal="center"/>
      <protection/>
    </xf>
    <xf numFmtId="0" fontId="14" fillId="0" borderId="98" xfId="20" applyFont="1" applyBorder="1" applyAlignment="1">
      <alignment horizontal="center" wrapText="1"/>
      <protection/>
    </xf>
    <xf numFmtId="0" fontId="14" fillId="0" borderId="58" xfId="20" applyFont="1" applyBorder="1" applyAlignment="1">
      <alignment horizontal="center" wrapText="1"/>
      <protection/>
    </xf>
    <xf numFmtId="0" fontId="14" fillId="0" borderId="57" xfId="20" applyFont="1" applyBorder="1" applyAlignment="1">
      <alignment horizontal="center" wrapText="1"/>
      <protection/>
    </xf>
    <xf numFmtId="0" fontId="15" fillId="0" borderId="62" xfId="20" applyFont="1" applyBorder="1" applyAlignment="1">
      <alignment horizontal="center" wrapText="1"/>
      <protection/>
    </xf>
    <xf numFmtId="0" fontId="14" fillId="0" borderId="99" xfId="20" applyFont="1" applyBorder="1" applyAlignment="1">
      <alignment horizontal="center" wrapText="1"/>
      <protection/>
    </xf>
    <xf numFmtId="0" fontId="14" fillId="0" borderId="100" xfId="20" applyFont="1" applyBorder="1" applyAlignment="1">
      <alignment horizontal="center" wrapText="1"/>
      <protection/>
    </xf>
    <xf numFmtId="0" fontId="14" fillId="0" borderId="101" xfId="20" applyFont="1" applyBorder="1" applyAlignment="1">
      <alignment horizontal="center" wrapText="1"/>
      <protection/>
    </xf>
    <xf numFmtId="0" fontId="15" fillId="0" borderId="102" xfId="20" applyFont="1" applyBorder="1" applyAlignment="1">
      <alignment horizontal="center" wrapText="1"/>
      <protection/>
    </xf>
    <xf numFmtId="0" fontId="15" fillId="0" borderId="37" xfId="20" applyFont="1" applyBorder="1" applyAlignment="1">
      <alignment horizontal="center" wrapText="1"/>
      <protection/>
    </xf>
    <xf numFmtId="0" fontId="15" fillId="0" borderId="43" xfId="20" applyFont="1" applyBorder="1" applyAlignment="1">
      <alignment horizontal="center" wrapText="1"/>
      <protection/>
    </xf>
    <xf numFmtId="0" fontId="15" fillId="0" borderId="103" xfId="20" applyFont="1" applyBorder="1" applyAlignment="1">
      <alignment horizontal="center" wrapText="1"/>
      <protection/>
    </xf>
    <xf numFmtId="0" fontId="15" fillId="0" borderId="42" xfId="20" applyFont="1" applyBorder="1" applyAlignment="1">
      <alignment wrapText="1"/>
      <protection/>
    </xf>
    <xf numFmtId="0" fontId="15" fillId="0" borderId="104" xfId="20" applyFont="1" applyBorder="1" applyAlignment="1">
      <alignment horizontal="center" wrapText="1"/>
      <protection/>
    </xf>
    <xf numFmtId="0" fontId="15" fillId="0" borderId="52" xfId="20" applyFont="1" applyBorder="1" applyAlignment="1">
      <alignment horizontal="center" wrapText="1"/>
      <protection/>
    </xf>
    <xf numFmtId="0" fontId="15" fillId="0" borderId="46" xfId="20" applyFont="1" applyBorder="1" applyAlignment="1">
      <alignment horizontal="center" wrapText="1"/>
      <protection/>
    </xf>
    <xf numFmtId="0" fontId="15" fillId="0" borderId="96" xfId="20" applyFont="1" applyBorder="1" applyAlignment="1">
      <alignment horizontal="center" wrapText="1"/>
      <protection/>
    </xf>
    <xf numFmtId="0" fontId="15" fillId="0" borderId="80" xfId="20" applyFont="1" applyBorder="1" applyAlignment="1">
      <alignment horizontal="center" wrapText="1"/>
      <protection/>
    </xf>
    <xf numFmtId="0" fontId="14" fillId="0" borderId="105" xfId="20" applyFont="1" applyBorder="1" applyAlignment="1">
      <alignment horizontal="center" wrapText="1"/>
      <protection/>
    </xf>
    <xf numFmtId="0" fontId="14" fillId="0" borderId="106" xfId="20" applyFont="1" applyBorder="1" applyAlignment="1">
      <alignment horizontal="center" wrapText="1"/>
      <protection/>
    </xf>
    <xf numFmtId="0" fontId="15" fillId="0" borderId="104" xfId="20" applyFont="1" applyBorder="1" applyAlignment="1">
      <alignment horizontal="center" wrapText="1"/>
      <protection/>
    </xf>
    <xf numFmtId="0" fontId="15" fillId="0" borderId="43" xfId="20" applyFont="1" applyBorder="1" applyAlignment="1">
      <alignment horizontal="center" wrapText="1"/>
      <protection/>
    </xf>
    <xf numFmtId="0" fontId="15" fillId="0" borderId="103" xfId="20" applyFont="1" applyBorder="1" applyAlignment="1">
      <alignment horizontal="center" wrapText="1"/>
      <protection/>
    </xf>
    <xf numFmtId="0" fontId="15" fillId="0" borderId="37" xfId="20" applyFont="1" applyBorder="1" applyAlignment="1">
      <alignment horizontal="center" wrapText="1"/>
      <protection/>
    </xf>
    <xf numFmtId="0" fontId="15" fillId="0" borderId="98" xfId="20" applyFont="1" applyBorder="1" applyAlignment="1">
      <alignment horizontal="center" wrapText="1"/>
      <protection/>
    </xf>
    <xf numFmtId="0" fontId="15" fillId="0" borderId="47" xfId="20" applyFont="1" applyBorder="1" applyAlignment="1">
      <alignment horizontal="center" wrapText="1"/>
      <protection/>
    </xf>
    <xf numFmtId="0" fontId="15" fillId="0" borderId="51" xfId="20" applyFont="1" applyFill="1" applyBorder="1" applyAlignment="1">
      <alignment horizontal="center" wrapText="1"/>
      <protection/>
    </xf>
    <xf numFmtId="0" fontId="15" fillId="0" borderId="35" xfId="20" applyFont="1" applyFill="1" applyBorder="1" applyAlignment="1">
      <alignment horizontal="center" wrapText="1"/>
      <protection/>
    </xf>
    <xf numFmtId="0" fontId="15" fillId="0" borderId="102" xfId="20" applyFont="1" applyBorder="1" applyAlignment="1">
      <alignment horizontal="center" wrapText="1"/>
      <protection/>
    </xf>
    <xf numFmtId="0" fontId="15" fillId="0" borderId="62" xfId="20" applyFont="1" applyBorder="1" applyAlignment="1">
      <alignment horizontal="center" wrapText="1"/>
      <protection/>
    </xf>
    <xf numFmtId="0" fontId="15" fillId="0" borderId="103" xfId="20" applyFont="1" applyFill="1" applyBorder="1" applyAlignment="1">
      <alignment horizontal="center" wrapText="1"/>
      <protection/>
    </xf>
    <xf numFmtId="0" fontId="15" fillId="0" borderId="37" xfId="20" applyFont="1" applyFill="1" applyBorder="1" applyAlignment="1">
      <alignment horizontal="center" wrapText="1"/>
      <protection/>
    </xf>
    <xf numFmtId="0" fontId="15" fillId="0" borderId="102" xfId="20" applyFont="1" applyFill="1" applyBorder="1" applyAlignment="1">
      <alignment horizontal="center" wrapText="1"/>
      <protection/>
    </xf>
    <xf numFmtId="0" fontId="15" fillId="0" borderId="62" xfId="20" applyFont="1" applyFill="1" applyBorder="1" applyAlignment="1">
      <alignment horizontal="center" wrapText="1"/>
      <protection/>
    </xf>
    <xf numFmtId="0" fontId="15" fillId="0" borderId="88" xfId="20" applyFont="1" applyBorder="1" applyAlignment="1">
      <alignment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15" xfId="0" applyFill="1" applyBorder="1" applyAlignment="1">
      <alignment horizontal="center" textRotation="90"/>
    </xf>
    <xf numFmtId="0" fontId="0" fillId="0" borderId="107" xfId="0" applyFill="1" applyBorder="1" applyAlignment="1">
      <alignment horizontal="center" textRotation="90"/>
    </xf>
    <xf numFmtId="0" fontId="0" fillId="0" borderId="108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110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112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52" xfId="0" applyFill="1" applyBorder="1" applyAlignment="1">
      <alignment horizontal="center" textRotation="90"/>
    </xf>
    <xf numFmtId="0" fontId="0" fillId="0" borderId="113" xfId="0" applyFill="1" applyBorder="1" applyAlignment="1">
      <alignment horizontal="center" textRotation="90"/>
    </xf>
    <xf numFmtId="0" fontId="0" fillId="0" borderId="114" xfId="0" applyFill="1" applyBorder="1" applyAlignment="1">
      <alignment horizontal="center"/>
    </xf>
    <xf numFmtId="0" fontId="0" fillId="0" borderId="89" xfId="0" applyFill="1" applyBorder="1" applyAlignment="1">
      <alignment horizontal="center" vertical="top"/>
    </xf>
    <xf numFmtId="0" fontId="0" fillId="0" borderId="108" xfId="0" applyFill="1" applyBorder="1" applyAlignment="1">
      <alignment horizontal="center" vertical="top"/>
    </xf>
    <xf numFmtId="0" fontId="0" fillId="0" borderId="115" xfId="0" applyFill="1" applyBorder="1" applyAlignment="1">
      <alignment horizontal="center" vertical="top"/>
    </xf>
    <xf numFmtId="0" fontId="0" fillId="0" borderId="11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5" xfId="0" applyFill="1" applyBorder="1" applyAlignment="1">
      <alignment horizontal="left" wrapText="1"/>
    </xf>
    <xf numFmtId="0" fontId="0" fillId="0" borderId="117" xfId="0" applyFill="1" applyBorder="1" applyAlignment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17" xfId="0" applyFill="1" applyBorder="1" applyAlignment="1">
      <alignment horizontal="center"/>
    </xf>
    <xf numFmtId="0" fontId="0" fillId="0" borderId="12" xfId="0" applyFill="1" applyBorder="1" applyAlignment="1">
      <alignment horizontal="center" textRotation="90"/>
    </xf>
    <xf numFmtId="0" fontId="0" fillId="0" borderId="46" xfId="0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 wrapText="1"/>
    </xf>
    <xf numFmtId="0" fontId="0" fillId="0" borderId="46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0" fillId="0" borderId="103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8" xfId="0" applyFill="1" applyBorder="1" applyAlignment="1">
      <alignment horizontal="left" wrapText="1"/>
    </xf>
    <xf numFmtId="0" fontId="0" fillId="0" borderId="119" xfId="0" applyFill="1" applyBorder="1" applyAlignment="1">
      <alignment horizontal="left" wrapText="1"/>
    </xf>
    <xf numFmtId="0" fontId="0" fillId="0" borderId="120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0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89" xfId="0" applyFill="1" applyBorder="1" applyAlignment="1">
      <alignment horizontal="center" vertical="center" textRotation="90" wrapText="1"/>
    </xf>
    <xf numFmtId="0" fontId="0" fillId="0" borderId="89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118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9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3" xfId="0" applyFill="1" applyBorder="1" applyAlignment="1">
      <alignment horizontal="center"/>
    </xf>
    <xf numFmtId="0" fontId="0" fillId="0" borderId="121" xfId="0" applyFill="1" applyBorder="1" applyAlignment="1">
      <alignment horizontal="center" textRotation="90"/>
    </xf>
    <xf numFmtId="0" fontId="0" fillId="0" borderId="122" xfId="0" applyFill="1" applyBorder="1" applyAlignment="1">
      <alignment horizontal="center" textRotation="90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9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0" fillId="0" borderId="123" xfId="0" applyFill="1" applyBorder="1" applyAlignment="1">
      <alignment horizontal="center" textRotation="90"/>
    </xf>
    <xf numFmtId="0" fontId="0" fillId="0" borderId="124" xfId="0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0" fontId="0" fillId="0" borderId="126" xfId="0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103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left" wrapText="1"/>
    </xf>
    <xf numFmtId="0" fontId="2" fillId="0" borderId="118" xfId="0" applyFont="1" applyFill="1" applyBorder="1" applyAlignment="1">
      <alignment horizontal="left" wrapText="1"/>
    </xf>
    <xf numFmtId="0" fontId="2" fillId="0" borderId="127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2" fillId="0" borderId="9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0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0" fillId="0" borderId="68" xfId="0" applyFill="1" applyBorder="1" applyAlignment="1">
      <alignment horizontal="left" vertical="center" wrapText="1"/>
    </xf>
    <xf numFmtId="0" fontId="0" fillId="0" borderId="71" xfId="0" applyFill="1" applyBorder="1" applyAlignment="1">
      <alignment horizontal="left" wrapText="1"/>
    </xf>
    <xf numFmtId="0" fontId="0" fillId="0" borderId="73" xfId="0" applyFill="1" applyBorder="1" applyAlignment="1">
      <alignment horizontal="left" vertical="top" wrapText="1"/>
    </xf>
    <xf numFmtId="0" fontId="0" fillId="0" borderId="7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textRotation="90"/>
    </xf>
    <xf numFmtId="0" fontId="0" fillId="0" borderId="128" xfId="0" applyFill="1" applyBorder="1" applyAlignment="1">
      <alignment horizontal="center" textRotation="90"/>
    </xf>
    <xf numFmtId="0" fontId="4" fillId="0" borderId="0" xfId="0" applyFont="1" applyFill="1" applyAlignment="1">
      <alignment horizontal="center" wrapText="1"/>
    </xf>
    <xf numFmtId="3" fontId="0" fillId="0" borderId="2" xfId="0" applyNumberFormat="1" applyFill="1" applyBorder="1" applyAlignment="1">
      <alignment horizontal="center" vertical="center" textRotation="90"/>
    </xf>
    <xf numFmtId="3" fontId="0" fillId="0" borderId="76" xfId="0" applyNumberFormat="1" applyFill="1" applyBorder="1" applyAlignment="1">
      <alignment horizontal="center" vertical="center" textRotation="90"/>
    </xf>
    <xf numFmtId="3" fontId="0" fillId="0" borderId="2" xfId="0" applyNumberFormat="1" applyFill="1" applyBorder="1" applyAlignment="1">
      <alignment horizontal="center" vertical="center" textRotation="90" wrapText="1"/>
    </xf>
    <xf numFmtId="3" fontId="0" fillId="0" borderId="76" xfId="0" applyNumberFormat="1" applyFill="1" applyBorder="1" applyAlignment="1">
      <alignment horizontal="center" vertical="center" textRotation="90" wrapText="1"/>
    </xf>
    <xf numFmtId="3" fontId="2" fillId="0" borderId="62" xfId="0" applyNumberFormat="1" applyFont="1" applyFill="1" applyBorder="1" applyAlignment="1">
      <alignment horizontal="center" vertical="center" textRotation="90" wrapText="1"/>
    </xf>
    <xf numFmtId="3" fontId="2" fillId="0" borderId="49" xfId="0" applyNumberFormat="1" applyFont="1" applyFill="1" applyBorder="1" applyAlignment="1">
      <alignment horizontal="center" vertical="center" textRotation="90" wrapText="1"/>
    </xf>
    <xf numFmtId="3" fontId="2" fillId="0" borderId="43" xfId="0" applyNumberFormat="1" applyFont="1" applyFill="1" applyBorder="1" applyAlignment="1">
      <alignment horizontal="center" vertical="center" textRotation="90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textRotation="90" wrapText="1"/>
    </xf>
    <xf numFmtId="3" fontId="0" fillId="0" borderId="87" xfId="0" applyNumberFormat="1" applyFill="1" applyBorder="1" applyAlignment="1">
      <alignment horizontal="center" vertical="center" textRotation="90" wrapText="1"/>
    </xf>
    <xf numFmtId="3" fontId="0" fillId="0" borderId="128" xfId="0" applyNumberFormat="1" applyFill="1" applyBorder="1" applyAlignment="1">
      <alignment horizontal="center" vertical="center" textRotation="90" wrapText="1"/>
    </xf>
    <xf numFmtId="3" fontId="0" fillId="0" borderId="31" xfId="0" applyNumberFormat="1" applyFont="1" applyFill="1" applyBorder="1" applyAlignment="1">
      <alignment horizontal="center" vertical="center" textRotation="90" wrapText="1"/>
    </xf>
    <xf numFmtId="3" fontId="3" fillId="0" borderId="89" xfId="0" applyNumberFormat="1" applyFont="1" applyFill="1" applyBorder="1" applyAlignment="1">
      <alignment horizontal="center" vertical="center" textRotation="90" wrapText="1"/>
    </xf>
    <xf numFmtId="3" fontId="3" fillId="0" borderId="115" xfId="0" applyNumberFormat="1" applyFont="1" applyFill="1" applyBorder="1" applyAlignment="1">
      <alignment horizontal="center" vertical="center" textRotation="90" wrapText="1"/>
    </xf>
    <xf numFmtId="3" fontId="0" fillId="0" borderId="52" xfId="0" applyNumberFormat="1" applyFill="1" applyBorder="1" applyAlignment="1">
      <alignment horizontal="center" vertical="center" textRotation="90" wrapText="1"/>
    </xf>
    <xf numFmtId="3" fontId="0" fillId="0" borderId="13" xfId="0" applyNumberFormat="1" applyFill="1" applyBorder="1" applyAlignment="1">
      <alignment horizontal="center" vertical="center" textRotation="90" wrapText="1"/>
    </xf>
    <xf numFmtId="3" fontId="0" fillId="0" borderId="46" xfId="0" applyNumberFormat="1" applyFill="1" applyBorder="1" applyAlignment="1">
      <alignment horizontal="center" vertical="center" textRotation="90" wrapText="1"/>
    </xf>
    <xf numFmtId="3" fontId="0" fillId="0" borderId="102" xfId="0" applyNumberForma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center" vertical="center"/>
    </xf>
    <xf numFmtId="3" fontId="0" fillId="0" borderId="120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 textRotation="90"/>
    </xf>
    <xf numFmtId="3" fontId="0" fillId="0" borderId="115" xfId="0" applyNumberFormat="1" applyFill="1" applyBorder="1" applyAlignment="1">
      <alignment horizontal="center" vertical="center" textRotation="90"/>
    </xf>
    <xf numFmtId="3" fontId="0" fillId="0" borderId="92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119" xfId="0" applyNumberFormat="1" applyFill="1" applyBorder="1" applyAlignment="1">
      <alignment horizontal="center" vertical="center" textRotation="90" wrapText="1"/>
    </xf>
    <xf numFmtId="3" fontId="0" fillId="0" borderId="43" xfId="0" applyNumberFormat="1" applyFill="1" applyBorder="1" applyAlignment="1">
      <alignment horizontal="center" vertical="center" textRotation="90" wrapText="1"/>
    </xf>
    <xf numFmtId="3" fontId="3" fillId="0" borderId="52" xfId="0" applyNumberFormat="1" applyFont="1" applyFill="1" applyBorder="1" applyAlignment="1">
      <alignment horizontal="center" vertical="center" textRotation="90" wrapText="1"/>
    </xf>
    <xf numFmtId="3" fontId="3" fillId="0" borderId="13" xfId="0" applyNumberFormat="1" applyFont="1" applyFill="1" applyBorder="1" applyAlignment="1">
      <alignment horizontal="center" vertical="center" textRotation="90" wrapText="1"/>
    </xf>
    <xf numFmtId="3" fontId="3" fillId="0" borderId="46" xfId="0" applyNumberFormat="1" applyFont="1" applyFill="1" applyBorder="1" applyAlignment="1">
      <alignment horizontal="center" vertical="center" textRotation="90" wrapText="1"/>
    </xf>
    <xf numFmtId="0" fontId="0" fillId="0" borderId="62" xfId="0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3" fontId="2" fillId="0" borderId="102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10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0" fillId="0" borderId="9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46" xfId="0" applyNumberFormat="1" applyFont="1" applyFill="1" applyBorder="1" applyAlignment="1">
      <alignment horizontal="center" vertical="center" textRotation="90" wrapText="1"/>
    </xf>
    <xf numFmtId="3" fontId="1" fillId="0" borderId="2" xfId="0" applyNumberFormat="1" applyFont="1" applyFill="1" applyBorder="1" applyAlignment="1">
      <alignment horizontal="center" vertical="center" textRotation="90" wrapText="1"/>
    </xf>
    <xf numFmtId="3" fontId="1" fillId="0" borderId="76" xfId="0" applyNumberFormat="1" applyFont="1" applyFill="1" applyBorder="1" applyAlignment="1">
      <alignment horizontal="center" vertical="center" textRotation="90" wrapText="1"/>
    </xf>
    <xf numFmtId="3" fontId="0" fillId="0" borderId="120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1" fillId="0" borderId="102" xfId="0" applyNumberFormat="1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62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textRotation="90" wrapText="1"/>
    </xf>
    <xf numFmtId="3" fontId="1" fillId="0" borderId="115" xfId="0" applyNumberFormat="1" applyFont="1" applyFill="1" applyBorder="1" applyAlignment="1">
      <alignment horizontal="center" vertical="center" textRotation="90" wrapText="1"/>
    </xf>
    <xf numFmtId="3" fontId="2" fillId="0" borderId="52" xfId="0" applyNumberFormat="1" applyFont="1" applyFill="1" applyBorder="1" applyAlignment="1">
      <alignment horizontal="center" vertical="center" textRotation="90" wrapText="1"/>
    </xf>
    <xf numFmtId="3" fontId="0" fillId="0" borderId="67" xfId="0" applyNumberFormat="1" applyFont="1" applyFill="1" applyBorder="1" applyAlignment="1">
      <alignment horizontal="center" vertical="center" textRotation="90" wrapText="1"/>
    </xf>
    <xf numFmtId="3" fontId="3" fillId="0" borderId="129" xfId="0" applyNumberFormat="1" applyFont="1" applyFill="1" applyBorder="1" applyAlignment="1">
      <alignment horizontal="center" vertical="center" textRotation="90" wrapText="1"/>
    </xf>
    <xf numFmtId="3" fontId="3" fillId="0" borderId="77" xfId="0" applyNumberFormat="1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textRotation="90" wrapText="1"/>
    </xf>
    <xf numFmtId="3" fontId="0" fillId="0" borderId="89" xfId="0" applyNumberFormat="1" applyFill="1" applyBorder="1" applyAlignment="1">
      <alignment horizontal="center" vertical="center" textRotation="90" wrapText="1"/>
    </xf>
    <xf numFmtId="3" fontId="0" fillId="0" borderId="115" xfId="0" applyNumberFormat="1" applyFill="1" applyBorder="1" applyAlignment="1">
      <alignment horizontal="center" vertical="center" textRotation="90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Príloha č.1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9"/>
  <sheetViews>
    <sheetView workbookViewId="0" topLeftCell="A1">
      <selection activeCell="F20" sqref="F20"/>
    </sheetView>
  </sheetViews>
  <sheetFormatPr defaultColWidth="9.00390625" defaultRowHeight="13.5" customHeight="1"/>
  <cols>
    <col min="1" max="1" width="18.25390625" style="96" customWidth="1"/>
    <col min="2" max="2" width="7.125" style="97" customWidth="1"/>
    <col min="3" max="3" width="8.375" style="98" customWidth="1"/>
    <col min="4" max="4" width="4.625" style="97" customWidth="1"/>
    <col min="5" max="5" width="9.125" style="98" customWidth="1"/>
    <col min="6" max="6" width="6.125" style="99" customWidth="1"/>
    <col min="7" max="8" width="8.375" style="96" customWidth="1"/>
    <col min="9" max="9" width="9.125" style="99" customWidth="1"/>
    <col min="10" max="10" width="7.125" style="99" customWidth="1"/>
    <col min="11" max="16384" width="9.125" style="99" customWidth="1"/>
  </cols>
  <sheetData>
    <row r="2" spans="1:10" ht="13.5" customHeight="1">
      <c r="A2" s="424" t="s">
        <v>276</v>
      </c>
      <c r="B2" s="424"/>
      <c r="C2" s="424"/>
      <c r="D2" s="424"/>
      <c r="E2" s="424"/>
      <c r="F2" s="424"/>
      <c r="G2" s="424"/>
      <c r="H2" s="424"/>
      <c r="I2" s="424"/>
      <c r="J2" s="424"/>
    </row>
    <row r="3" ht="13.5" customHeight="1" thickBot="1"/>
    <row r="4" spans="1:10" ht="13.5" customHeight="1" thickBot="1" thickTop="1">
      <c r="A4" s="432" t="s">
        <v>189</v>
      </c>
      <c r="B4" s="434" t="s">
        <v>190</v>
      </c>
      <c r="C4" s="434" t="s">
        <v>191</v>
      </c>
      <c r="D4" s="445" t="s">
        <v>192</v>
      </c>
      <c r="E4" s="425" t="s">
        <v>193</v>
      </c>
      <c r="F4" s="426"/>
      <c r="G4" s="427"/>
      <c r="H4" s="428" t="s">
        <v>194</v>
      </c>
      <c r="I4" s="429"/>
      <c r="J4" s="430"/>
    </row>
    <row r="5" spans="1:10" ht="13.5" customHeight="1" thickBot="1">
      <c r="A5" s="433"/>
      <c r="B5" s="422"/>
      <c r="C5" s="422"/>
      <c r="D5" s="446"/>
      <c r="E5" s="100" t="s">
        <v>195</v>
      </c>
      <c r="F5" s="101" t="s">
        <v>196</v>
      </c>
      <c r="G5" s="420" t="s">
        <v>197</v>
      </c>
      <c r="H5" s="421"/>
      <c r="I5" s="102" t="s">
        <v>195</v>
      </c>
      <c r="J5" s="103" t="s">
        <v>196</v>
      </c>
    </row>
    <row r="6" spans="1:10" ht="13.5" customHeight="1" thickBot="1" thickTop="1">
      <c r="A6" s="147" t="s">
        <v>284</v>
      </c>
      <c r="B6" s="150" t="s">
        <v>281</v>
      </c>
      <c r="C6" s="150" t="s">
        <v>282</v>
      </c>
      <c r="D6" s="151" t="s">
        <v>198</v>
      </c>
      <c r="E6" s="152">
        <v>39106</v>
      </c>
      <c r="F6" s="153">
        <v>0.4166666666666667</v>
      </c>
      <c r="G6" s="455" t="s">
        <v>288</v>
      </c>
      <c r="H6" s="456"/>
      <c r="I6" s="154">
        <v>39108</v>
      </c>
      <c r="J6" s="155">
        <v>0.2916666666666667</v>
      </c>
    </row>
    <row r="7" spans="1:10" ht="13.5" customHeight="1" thickBot="1">
      <c r="A7" s="139" t="s">
        <v>277</v>
      </c>
      <c r="B7" s="132" t="s">
        <v>278</v>
      </c>
      <c r="C7" s="132" t="s">
        <v>279</v>
      </c>
      <c r="D7" s="146" t="s">
        <v>198</v>
      </c>
      <c r="E7" s="126">
        <v>39106</v>
      </c>
      <c r="F7" s="141">
        <v>0.5</v>
      </c>
      <c r="G7" s="423" t="s">
        <v>288</v>
      </c>
      <c r="H7" s="423"/>
      <c r="I7" s="145">
        <v>39111</v>
      </c>
      <c r="J7" s="122">
        <v>0.375</v>
      </c>
    </row>
    <row r="8" spans="1:10" ht="13.5" customHeight="1" thickBot="1">
      <c r="A8" s="147" t="s">
        <v>280</v>
      </c>
      <c r="B8" s="148" t="s">
        <v>281</v>
      </c>
      <c r="C8" s="148" t="s">
        <v>282</v>
      </c>
      <c r="D8" s="149" t="s">
        <v>198</v>
      </c>
      <c r="E8" s="126">
        <v>39106</v>
      </c>
      <c r="F8" s="141">
        <v>0.5</v>
      </c>
      <c r="G8" s="423" t="s">
        <v>288</v>
      </c>
      <c r="H8" s="423"/>
      <c r="I8" s="145">
        <v>39108</v>
      </c>
      <c r="J8" s="122">
        <v>0.2916666666666667</v>
      </c>
    </row>
    <row r="9" spans="1:10" ht="27" customHeight="1" thickBot="1" thickTop="1">
      <c r="A9" s="134" t="s">
        <v>291</v>
      </c>
      <c r="B9" s="109" t="s">
        <v>283</v>
      </c>
      <c r="C9" s="109" t="s">
        <v>241</v>
      </c>
      <c r="D9" s="135" t="s">
        <v>199</v>
      </c>
      <c r="E9" s="136">
        <v>39106</v>
      </c>
      <c r="F9" s="137">
        <v>0.2986111111111111</v>
      </c>
      <c r="G9" s="451" t="s">
        <v>242</v>
      </c>
      <c r="H9" s="452"/>
      <c r="I9" s="138">
        <v>39107</v>
      </c>
      <c r="J9" s="129">
        <v>0.2916666666666667</v>
      </c>
    </row>
    <row r="10" spans="1:10" s="370" customFormat="1" ht="13.5" customHeight="1" thickBot="1">
      <c r="A10" s="453" t="s">
        <v>292</v>
      </c>
      <c r="B10" s="454" t="s">
        <v>283</v>
      </c>
      <c r="C10" s="454" t="s">
        <v>241</v>
      </c>
      <c r="D10" s="371" t="s">
        <v>198</v>
      </c>
      <c r="E10" s="372">
        <v>39106</v>
      </c>
      <c r="F10" s="373">
        <v>0.3229166666666667</v>
      </c>
      <c r="G10" s="457" t="s">
        <v>395</v>
      </c>
      <c r="H10" s="458"/>
      <c r="I10" s="374">
        <v>39106</v>
      </c>
      <c r="J10" s="375">
        <v>0.638888888888889</v>
      </c>
    </row>
    <row r="11" spans="1:10" s="370" customFormat="1" ht="13.5" customHeight="1" thickBot="1">
      <c r="A11" s="453"/>
      <c r="B11" s="454"/>
      <c r="C11" s="454"/>
      <c r="D11" s="376" t="s">
        <v>199</v>
      </c>
      <c r="E11" s="377">
        <v>39106</v>
      </c>
      <c r="F11" s="378">
        <v>0.4791666666666667</v>
      </c>
      <c r="G11" s="459"/>
      <c r="H11" s="460"/>
      <c r="I11" s="379">
        <v>39106</v>
      </c>
      <c r="J11" s="380">
        <v>0.638888888888889</v>
      </c>
    </row>
    <row r="12" spans="1:10" s="370" customFormat="1" ht="13.5" customHeight="1" thickBot="1">
      <c r="A12" s="345" t="s">
        <v>293</v>
      </c>
      <c r="B12" s="346" t="s">
        <v>283</v>
      </c>
      <c r="C12" s="346" t="s">
        <v>241</v>
      </c>
      <c r="D12" s="381" t="s">
        <v>199</v>
      </c>
      <c r="E12" s="382">
        <v>39106</v>
      </c>
      <c r="F12" s="373">
        <v>0.3333333333333333</v>
      </c>
      <c r="G12" s="454" t="s">
        <v>243</v>
      </c>
      <c r="H12" s="454"/>
      <c r="I12" s="383">
        <v>39107</v>
      </c>
      <c r="J12" s="384">
        <v>0.875</v>
      </c>
    </row>
    <row r="13" spans="1:12" s="370" customFormat="1" ht="26.25" customHeight="1" thickBot="1">
      <c r="A13" s="345" t="s">
        <v>397</v>
      </c>
      <c r="B13" s="346" t="s">
        <v>283</v>
      </c>
      <c r="C13" s="346" t="s">
        <v>244</v>
      </c>
      <c r="D13" s="381" t="s">
        <v>198</v>
      </c>
      <c r="E13" s="372">
        <v>39106</v>
      </c>
      <c r="F13" s="373">
        <v>0.3680555555555556</v>
      </c>
      <c r="G13" s="457" t="s">
        <v>396</v>
      </c>
      <c r="H13" s="458"/>
      <c r="I13" s="383">
        <v>39107</v>
      </c>
      <c r="J13" s="384">
        <v>0.4166666666666667</v>
      </c>
      <c r="L13" s="385"/>
    </row>
    <row r="14" spans="1:10" ht="27" customHeight="1" thickBot="1">
      <c r="A14" s="139" t="s">
        <v>294</v>
      </c>
      <c r="B14" s="132" t="s">
        <v>283</v>
      </c>
      <c r="C14" s="132" t="s">
        <v>241</v>
      </c>
      <c r="D14" s="146" t="s">
        <v>199</v>
      </c>
      <c r="E14" s="140">
        <v>39106</v>
      </c>
      <c r="F14" s="141">
        <v>0.4166666666666667</v>
      </c>
      <c r="G14" s="449" t="s">
        <v>285</v>
      </c>
      <c r="H14" s="450"/>
      <c r="I14" s="145">
        <v>39107</v>
      </c>
      <c r="J14" s="122">
        <v>0.3541666666666667</v>
      </c>
    </row>
    <row r="15" spans="1:10" ht="27" customHeight="1" thickBot="1">
      <c r="A15" s="139" t="s">
        <v>295</v>
      </c>
      <c r="B15" s="132" t="s">
        <v>283</v>
      </c>
      <c r="C15" s="132" t="s">
        <v>241</v>
      </c>
      <c r="D15" s="146" t="s">
        <v>199</v>
      </c>
      <c r="E15" s="142">
        <v>39106</v>
      </c>
      <c r="F15" s="124">
        <v>0.4791666666666667</v>
      </c>
      <c r="G15" s="455" t="s">
        <v>248</v>
      </c>
      <c r="H15" s="456"/>
      <c r="I15" s="145">
        <v>39107</v>
      </c>
      <c r="J15" s="122">
        <v>0.3958333333333333</v>
      </c>
    </row>
    <row r="16" spans="1:10" ht="13.5" customHeight="1" thickBot="1">
      <c r="A16" s="139" t="s">
        <v>296</v>
      </c>
      <c r="B16" s="132" t="s">
        <v>286</v>
      </c>
      <c r="C16" s="132" t="s">
        <v>244</v>
      </c>
      <c r="D16" s="146" t="s">
        <v>199</v>
      </c>
      <c r="E16" s="142">
        <v>39106</v>
      </c>
      <c r="F16" s="124">
        <v>0.5833333333333334</v>
      </c>
      <c r="G16" s="455" t="s">
        <v>245</v>
      </c>
      <c r="H16" s="456"/>
      <c r="I16" s="145">
        <v>39107</v>
      </c>
      <c r="J16" s="122">
        <v>0.3541666666666667</v>
      </c>
    </row>
    <row r="17" spans="1:10" ht="27" customHeight="1" thickBot="1">
      <c r="A17" s="139" t="s">
        <v>297</v>
      </c>
      <c r="B17" s="112" t="s">
        <v>283</v>
      </c>
      <c r="C17" s="132" t="s">
        <v>241</v>
      </c>
      <c r="D17" s="146" t="s">
        <v>199</v>
      </c>
      <c r="E17" s="142">
        <v>39106</v>
      </c>
      <c r="F17" s="124">
        <v>0.6145833333333334</v>
      </c>
      <c r="G17" s="455" t="s">
        <v>246</v>
      </c>
      <c r="H17" s="456"/>
      <c r="I17" s="145">
        <v>39107</v>
      </c>
      <c r="J17" s="122">
        <v>0.625</v>
      </c>
    </row>
    <row r="18" spans="1:10" ht="13.5" customHeight="1" thickBot="1">
      <c r="A18" s="139" t="s">
        <v>247</v>
      </c>
      <c r="B18" s="112" t="s">
        <v>283</v>
      </c>
      <c r="C18" s="112" t="s">
        <v>244</v>
      </c>
      <c r="D18" s="133" t="s">
        <v>198</v>
      </c>
      <c r="E18" s="140">
        <v>39106</v>
      </c>
      <c r="F18" s="141">
        <v>0.6875</v>
      </c>
      <c r="G18" s="449" t="s">
        <v>249</v>
      </c>
      <c r="H18" s="450"/>
      <c r="I18" s="145">
        <v>39107</v>
      </c>
      <c r="J18" s="122">
        <v>0.375</v>
      </c>
    </row>
    <row r="19" spans="1:10" ht="13.5" customHeight="1" thickBot="1">
      <c r="A19" s="156" t="s">
        <v>289</v>
      </c>
      <c r="B19" s="105" t="s">
        <v>278</v>
      </c>
      <c r="C19" s="105" t="s">
        <v>282</v>
      </c>
      <c r="D19" s="106" t="s">
        <v>199</v>
      </c>
      <c r="E19" s="140">
        <v>39106</v>
      </c>
      <c r="F19" s="141">
        <v>0.8125</v>
      </c>
      <c r="G19" s="449" t="s">
        <v>287</v>
      </c>
      <c r="H19" s="450"/>
      <c r="I19" s="145">
        <v>39108</v>
      </c>
      <c r="J19" s="122">
        <v>0.2916666666666667</v>
      </c>
    </row>
    <row r="20" spans="1:10" ht="13.5" customHeight="1" thickBot="1">
      <c r="A20" s="156" t="s">
        <v>290</v>
      </c>
      <c r="B20" s="105" t="s">
        <v>298</v>
      </c>
      <c r="C20" s="105" t="s">
        <v>279</v>
      </c>
      <c r="D20" s="106" t="s">
        <v>198</v>
      </c>
      <c r="E20" s="140">
        <v>39106</v>
      </c>
      <c r="F20" s="141">
        <v>0.8333333333333334</v>
      </c>
      <c r="G20" s="449" t="s">
        <v>288</v>
      </c>
      <c r="H20" s="450"/>
      <c r="I20" s="145">
        <v>39108</v>
      </c>
      <c r="J20" s="122">
        <v>0.2916666666666667</v>
      </c>
    </row>
    <row r="21" spans="1:10" ht="13.5" customHeight="1" thickBot="1">
      <c r="A21" s="156" t="s">
        <v>300</v>
      </c>
      <c r="B21" s="105" t="s">
        <v>299</v>
      </c>
      <c r="C21" s="105" t="s">
        <v>279</v>
      </c>
      <c r="D21" s="106" t="s">
        <v>198</v>
      </c>
      <c r="E21" s="140">
        <v>39107</v>
      </c>
      <c r="F21" s="141">
        <v>0.4270833333333333</v>
      </c>
      <c r="G21" s="449" t="s">
        <v>288</v>
      </c>
      <c r="H21" s="450"/>
      <c r="I21" s="145">
        <v>39108</v>
      </c>
      <c r="J21" s="122">
        <v>0.2916666666666667</v>
      </c>
    </row>
    <row r="22" spans="1:10" ht="41.25" customHeight="1" thickBot="1">
      <c r="A22" s="156" t="s">
        <v>301</v>
      </c>
      <c r="B22" s="105" t="s">
        <v>302</v>
      </c>
      <c r="C22" s="105" t="s">
        <v>303</v>
      </c>
      <c r="D22" s="106" t="s">
        <v>198</v>
      </c>
      <c r="E22" s="140">
        <v>39108</v>
      </c>
      <c r="F22" s="141">
        <v>0.25</v>
      </c>
      <c r="G22" s="449" t="s">
        <v>287</v>
      </c>
      <c r="H22" s="450"/>
      <c r="I22" s="145">
        <v>39113</v>
      </c>
      <c r="J22" s="122">
        <v>0.6041666666666666</v>
      </c>
    </row>
    <row r="23" spans="1:10" ht="13.5" customHeight="1" thickBot="1">
      <c r="A23" s="156" t="s">
        <v>304</v>
      </c>
      <c r="B23" s="105" t="s">
        <v>305</v>
      </c>
      <c r="C23" s="105" t="s">
        <v>306</v>
      </c>
      <c r="D23" s="106" t="s">
        <v>198</v>
      </c>
      <c r="E23" s="140">
        <v>39108</v>
      </c>
      <c r="F23" s="141">
        <v>0.6041666666666666</v>
      </c>
      <c r="G23" s="449" t="s">
        <v>287</v>
      </c>
      <c r="H23" s="450"/>
      <c r="I23" s="145">
        <v>39113</v>
      </c>
      <c r="J23" s="122">
        <v>0.6041666666666666</v>
      </c>
    </row>
    <row r="24" spans="1:10" ht="39.75" customHeight="1" thickBot="1">
      <c r="A24" s="156" t="s">
        <v>301</v>
      </c>
      <c r="B24" s="105" t="s">
        <v>302</v>
      </c>
      <c r="C24" s="105" t="s">
        <v>303</v>
      </c>
      <c r="D24" s="106" t="s">
        <v>198</v>
      </c>
      <c r="E24" s="140">
        <v>39124</v>
      </c>
      <c r="F24" s="141">
        <v>0.25</v>
      </c>
      <c r="G24" s="449" t="s">
        <v>287</v>
      </c>
      <c r="H24" s="450"/>
      <c r="I24" s="145">
        <v>39136</v>
      </c>
      <c r="J24" s="122">
        <v>0.6041666666666666</v>
      </c>
    </row>
    <row r="25" spans="1:10" ht="13.5" customHeight="1" thickBot="1">
      <c r="A25" s="156" t="s">
        <v>304</v>
      </c>
      <c r="B25" s="105" t="s">
        <v>305</v>
      </c>
      <c r="C25" s="105" t="s">
        <v>306</v>
      </c>
      <c r="D25" s="106" t="s">
        <v>198</v>
      </c>
      <c r="E25" s="140">
        <v>39124</v>
      </c>
      <c r="F25" s="141">
        <v>0.25</v>
      </c>
      <c r="G25" s="449" t="s">
        <v>287</v>
      </c>
      <c r="H25" s="450"/>
      <c r="I25" s="145">
        <v>39136</v>
      </c>
      <c r="J25" s="122">
        <v>0.6041666666666666</v>
      </c>
    </row>
    <row r="26" spans="1:10" ht="13.5" customHeight="1" thickBot="1">
      <c r="A26" s="156" t="s">
        <v>307</v>
      </c>
      <c r="B26" s="105" t="s">
        <v>308</v>
      </c>
      <c r="C26" s="105" t="s">
        <v>306</v>
      </c>
      <c r="D26" s="106" t="s">
        <v>198</v>
      </c>
      <c r="E26" s="140">
        <v>39127</v>
      </c>
      <c r="F26" s="141">
        <v>0.5</v>
      </c>
      <c r="G26" s="449" t="s">
        <v>287</v>
      </c>
      <c r="H26" s="450"/>
      <c r="I26" s="145">
        <v>39131</v>
      </c>
      <c r="J26" s="122">
        <v>0.25</v>
      </c>
    </row>
    <row r="27" spans="1:10" ht="13.5" customHeight="1" thickBot="1">
      <c r="A27" s="156" t="s">
        <v>309</v>
      </c>
      <c r="B27" s="105" t="s">
        <v>310</v>
      </c>
      <c r="C27" s="105" t="s">
        <v>306</v>
      </c>
      <c r="D27" s="106" t="s">
        <v>198</v>
      </c>
      <c r="E27" s="140">
        <v>39127</v>
      </c>
      <c r="F27" s="141">
        <v>0.25</v>
      </c>
      <c r="G27" s="449" t="s">
        <v>350</v>
      </c>
      <c r="H27" s="450"/>
      <c r="I27" s="145">
        <v>39130</v>
      </c>
      <c r="J27" s="122">
        <v>0.25</v>
      </c>
    </row>
    <row r="28" spans="1:10" ht="13.5" customHeight="1" thickBot="1">
      <c r="A28" s="156" t="s">
        <v>339</v>
      </c>
      <c r="B28" s="105" t="s">
        <v>311</v>
      </c>
      <c r="C28" s="105" t="s">
        <v>279</v>
      </c>
      <c r="D28" s="106" t="s">
        <v>198</v>
      </c>
      <c r="E28" s="140">
        <v>39127</v>
      </c>
      <c r="F28" s="141">
        <v>0.25</v>
      </c>
      <c r="G28" s="449" t="s">
        <v>288</v>
      </c>
      <c r="H28" s="450"/>
      <c r="I28" s="145">
        <v>39130</v>
      </c>
      <c r="J28" s="122">
        <v>0.25</v>
      </c>
    </row>
    <row r="29" spans="1:10" ht="13.5" customHeight="1" thickBot="1">
      <c r="A29" s="156" t="s">
        <v>342</v>
      </c>
      <c r="B29" s="105" t="s">
        <v>340</v>
      </c>
      <c r="C29" s="105" t="s">
        <v>279</v>
      </c>
      <c r="D29" s="106" t="s">
        <v>198</v>
      </c>
      <c r="E29" s="140">
        <v>39127</v>
      </c>
      <c r="F29" s="141">
        <v>0.25</v>
      </c>
      <c r="G29" s="449" t="s">
        <v>288</v>
      </c>
      <c r="H29" s="450"/>
      <c r="I29" s="145">
        <v>39130</v>
      </c>
      <c r="J29" s="122">
        <v>0.25</v>
      </c>
    </row>
    <row r="30" spans="1:10" ht="13.5" customHeight="1" thickBot="1">
      <c r="A30" s="156" t="s">
        <v>343</v>
      </c>
      <c r="B30" s="105" t="s">
        <v>341</v>
      </c>
      <c r="C30" s="105" t="s">
        <v>279</v>
      </c>
      <c r="D30" s="106" t="s">
        <v>198</v>
      </c>
      <c r="E30" s="140">
        <v>39127</v>
      </c>
      <c r="F30" s="141">
        <v>0.25</v>
      </c>
      <c r="G30" s="449" t="s">
        <v>288</v>
      </c>
      <c r="H30" s="450"/>
      <c r="I30" s="145">
        <v>39130</v>
      </c>
      <c r="J30" s="122">
        <v>0.25</v>
      </c>
    </row>
    <row r="31" spans="1:10" ht="26.25" customHeight="1" thickBot="1">
      <c r="A31" s="156" t="s">
        <v>344</v>
      </c>
      <c r="B31" s="105" t="s">
        <v>345</v>
      </c>
      <c r="C31" s="105" t="s">
        <v>306</v>
      </c>
      <c r="D31" s="106" t="s">
        <v>198</v>
      </c>
      <c r="E31" s="140">
        <v>39128</v>
      </c>
      <c r="F31" s="141">
        <v>0.25</v>
      </c>
      <c r="G31" s="449" t="s">
        <v>350</v>
      </c>
      <c r="H31" s="450"/>
      <c r="I31" s="145">
        <v>39130</v>
      </c>
      <c r="J31" s="122">
        <v>0.25</v>
      </c>
    </row>
    <row r="32" spans="1:10" ht="39" customHeight="1" thickBot="1">
      <c r="A32" s="156" t="s">
        <v>301</v>
      </c>
      <c r="B32" s="105" t="s">
        <v>302</v>
      </c>
      <c r="C32" s="105" t="s">
        <v>303</v>
      </c>
      <c r="D32" s="106" t="s">
        <v>198</v>
      </c>
      <c r="E32" s="140">
        <v>39146</v>
      </c>
      <c r="F32" s="141">
        <v>0.25</v>
      </c>
      <c r="G32" s="449" t="s">
        <v>287</v>
      </c>
      <c r="H32" s="450"/>
      <c r="I32" s="145">
        <v>39150</v>
      </c>
      <c r="J32" s="122">
        <v>0.6041666666666666</v>
      </c>
    </row>
    <row r="33" spans="1:10" ht="13.5" customHeight="1" thickBot="1">
      <c r="A33" s="156" t="s">
        <v>351</v>
      </c>
      <c r="B33" s="105" t="s">
        <v>352</v>
      </c>
      <c r="C33" s="105" t="s">
        <v>353</v>
      </c>
      <c r="D33" s="106" t="s">
        <v>198</v>
      </c>
      <c r="E33" s="107">
        <v>39164</v>
      </c>
      <c r="F33" s="108">
        <v>0.75</v>
      </c>
      <c r="G33" s="449" t="s">
        <v>354</v>
      </c>
      <c r="H33" s="450"/>
      <c r="I33" s="107">
        <v>39165</v>
      </c>
      <c r="J33" s="125">
        <v>0.375</v>
      </c>
    </row>
    <row r="34" spans="1:10" ht="13.5" customHeight="1" thickBot="1">
      <c r="A34" s="156" t="s">
        <v>346</v>
      </c>
      <c r="B34" s="105" t="s">
        <v>347</v>
      </c>
      <c r="C34" s="105" t="s">
        <v>348</v>
      </c>
      <c r="D34" s="106" t="s">
        <v>198</v>
      </c>
      <c r="E34" s="107">
        <v>39165</v>
      </c>
      <c r="F34" s="108">
        <v>0.8333333333333334</v>
      </c>
      <c r="G34" s="449" t="s">
        <v>349</v>
      </c>
      <c r="H34" s="450"/>
      <c r="I34" s="107">
        <v>39175</v>
      </c>
      <c r="J34" s="125">
        <v>0.7777777777777778</v>
      </c>
    </row>
    <row r="35" spans="1:11" ht="13.5" customHeight="1" thickBot="1">
      <c r="A35" s="104" t="s">
        <v>207</v>
      </c>
      <c r="B35" s="105"/>
      <c r="C35" s="105" t="s">
        <v>203</v>
      </c>
      <c r="D35" s="106" t="s">
        <v>199</v>
      </c>
      <c r="E35" s="107">
        <v>39227</v>
      </c>
      <c r="F35" s="108">
        <v>0.5208333333333334</v>
      </c>
      <c r="G35" s="440" t="s">
        <v>204</v>
      </c>
      <c r="H35" s="437"/>
      <c r="I35" s="107">
        <v>39227</v>
      </c>
      <c r="J35" s="125">
        <v>1</v>
      </c>
      <c r="K35" s="130"/>
    </row>
    <row r="36" spans="1:10" ht="13.5" customHeight="1" thickBot="1">
      <c r="A36" s="104" t="s">
        <v>208</v>
      </c>
      <c r="B36" s="105"/>
      <c r="C36" s="105" t="s">
        <v>203</v>
      </c>
      <c r="D36" s="106" t="s">
        <v>198</v>
      </c>
      <c r="E36" s="107">
        <v>39227</v>
      </c>
      <c r="F36" s="108">
        <v>0.5208333333333334</v>
      </c>
      <c r="G36" s="449" t="s">
        <v>204</v>
      </c>
      <c r="H36" s="450"/>
      <c r="I36" s="107">
        <v>39227</v>
      </c>
      <c r="J36" s="125">
        <v>1</v>
      </c>
    </row>
    <row r="37" spans="1:10" ht="13.5" customHeight="1" thickBot="1">
      <c r="A37" s="113" t="s">
        <v>209</v>
      </c>
      <c r="B37" s="114"/>
      <c r="C37" s="105" t="s">
        <v>203</v>
      </c>
      <c r="D37" s="106" t="s">
        <v>199</v>
      </c>
      <c r="E37" s="107">
        <v>39227</v>
      </c>
      <c r="F37" s="108">
        <v>0.517361111111111</v>
      </c>
      <c r="G37" s="449" t="s">
        <v>205</v>
      </c>
      <c r="H37" s="450"/>
      <c r="I37" s="107">
        <v>39228</v>
      </c>
      <c r="J37" s="125">
        <v>0.6666666666666666</v>
      </c>
    </row>
    <row r="38" spans="1:10" s="370" customFormat="1" ht="13.5" customHeight="1" thickBot="1">
      <c r="A38" s="364" t="s">
        <v>393</v>
      </c>
      <c r="B38" s="346"/>
      <c r="C38" s="365" t="s">
        <v>222</v>
      </c>
      <c r="D38" s="366" t="s">
        <v>199</v>
      </c>
      <c r="E38" s="367">
        <v>39239</v>
      </c>
      <c r="F38" s="368">
        <v>0.3125</v>
      </c>
      <c r="G38" s="457" t="s">
        <v>394</v>
      </c>
      <c r="H38" s="458"/>
      <c r="I38" s="367">
        <v>39239</v>
      </c>
      <c r="J38" s="369">
        <v>0.875</v>
      </c>
    </row>
    <row r="39" spans="1:10" ht="13.5" customHeight="1" thickBot="1">
      <c r="A39" s="131" t="s">
        <v>230</v>
      </c>
      <c r="B39" s="112"/>
      <c r="C39" s="105" t="s">
        <v>231</v>
      </c>
      <c r="D39" s="106" t="s">
        <v>199</v>
      </c>
      <c r="E39" s="107">
        <v>39243</v>
      </c>
      <c r="F39" s="108">
        <v>0.7083333333333334</v>
      </c>
      <c r="G39" s="449" t="s">
        <v>232</v>
      </c>
      <c r="H39" s="450"/>
      <c r="I39" s="107">
        <v>39243</v>
      </c>
      <c r="J39" s="125">
        <v>0.9166666666666666</v>
      </c>
    </row>
    <row r="40" spans="1:10" ht="13.5" customHeight="1" thickBot="1">
      <c r="A40" s="299" t="s">
        <v>250</v>
      </c>
      <c r="B40" s="301"/>
      <c r="C40" s="114" t="s">
        <v>201</v>
      </c>
      <c r="D40" s="347" t="s">
        <v>199</v>
      </c>
      <c r="E40" s="152">
        <v>39243</v>
      </c>
      <c r="F40" s="153">
        <v>0.5</v>
      </c>
      <c r="G40" s="455" t="s">
        <v>251</v>
      </c>
      <c r="H40" s="456"/>
      <c r="I40" s="152">
        <v>39244</v>
      </c>
      <c r="J40" s="348">
        <v>0.25</v>
      </c>
    </row>
    <row r="41" spans="1:10" ht="13.5" customHeight="1" thickTop="1">
      <c r="A41" s="349"/>
      <c r="B41" s="350"/>
      <c r="C41" s="350"/>
      <c r="D41" s="350"/>
      <c r="E41" s="351"/>
      <c r="F41" s="352"/>
      <c r="G41" s="350"/>
      <c r="H41" s="350"/>
      <c r="I41" s="351"/>
      <c r="J41" s="352"/>
    </row>
    <row r="42" spans="1:10" ht="13.5" customHeight="1" thickBot="1">
      <c r="A42" s="353"/>
      <c r="B42" s="354"/>
      <c r="C42" s="354"/>
      <c r="D42" s="354"/>
      <c r="E42" s="355"/>
      <c r="F42" s="356"/>
      <c r="G42" s="354"/>
      <c r="H42" s="354"/>
      <c r="I42" s="355"/>
      <c r="J42" s="356"/>
    </row>
    <row r="43" spans="1:10" ht="13.5" customHeight="1" thickBot="1" thickTop="1">
      <c r="A43" s="104" t="s">
        <v>252</v>
      </c>
      <c r="B43" s="105"/>
      <c r="C43" s="105" t="s">
        <v>201</v>
      </c>
      <c r="D43" s="106" t="s">
        <v>199</v>
      </c>
      <c r="E43" s="107">
        <v>39243</v>
      </c>
      <c r="F43" s="108">
        <v>0.5208333333333334</v>
      </c>
      <c r="G43" s="440" t="s">
        <v>254</v>
      </c>
      <c r="H43" s="437"/>
      <c r="I43" s="107">
        <v>39243</v>
      </c>
      <c r="J43" s="125">
        <v>0.75</v>
      </c>
    </row>
    <row r="44" spans="1:10" ht="26.25" customHeight="1" thickBot="1">
      <c r="A44" s="131" t="s">
        <v>259</v>
      </c>
      <c r="B44" s="112"/>
      <c r="C44" s="105" t="s">
        <v>253</v>
      </c>
      <c r="D44" s="106" t="s">
        <v>199</v>
      </c>
      <c r="E44" s="107">
        <v>39243</v>
      </c>
      <c r="F44" s="108">
        <v>0.6458333333333334</v>
      </c>
      <c r="G44" s="449" t="s">
        <v>255</v>
      </c>
      <c r="H44" s="450"/>
      <c r="I44" s="107">
        <v>39243</v>
      </c>
      <c r="J44" s="125">
        <v>0.8333333333333334</v>
      </c>
    </row>
    <row r="45" spans="1:10" ht="27.75" customHeight="1" thickBot="1">
      <c r="A45" s="131" t="s">
        <v>258</v>
      </c>
      <c r="B45" s="112"/>
      <c r="C45" s="105" t="s">
        <v>253</v>
      </c>
      <c r="D45" s="106" t="s">
        <v>199</v>
      </c>
      <c r="E45" s="107">
        <v>39243</v>
      </c>
      <c r="F45" s="108">
        <v>0.6319444444444444</v>
      </c>
      <c r="G45" s="449" t="s">
        <v>256</v>
      </c>
      <c r="H45" s="450"/>
      <c r="I45" s="107">
        <v>39243</v>
      </c>
      <c r="J45" s="125">
        <v>0.8333333333333334</v>
      </c>
    </row>
    <row r="46" spans="1:10" ht="27.75" customHeight="1" thickBot="1">
      <c r="A46" s="131" t="s">
        <v>260</v>
      </c>
      <c r="B46" s="112"/>
      <c r="C46" s="105" t="s">
        <v>253</v>
      </c>
      <c r="D46" s="106" t="s">
        <v>199</v>
      </c>
      <c r="E46" s="107">
        <v>39243</v>
      </c>
      <c r="F46" s="108">
        <v>0.5833333333333334</v>
      </c>
      <c r="G46" s="449" t="s">
        <v>257</v>
      </c>
      <c r="H46" s="450"/>
      <c r="I46" s="107">
        <v>39243</v>
      </c>
      <c r="J46" s="125">
        <v>0.8333333333333334</v>
      </c>
    </row>
    <row r="47" spans="1:10" ht="27.75" customHeight="1" thickBot="1">
      <c r="A47" s="127" t="s">
        <v>223</v>
      </c>
      <c r="B47" s="128"/>
      <c r="C47" s="117" t="s">
        <v>225</v>
      </c>
      <c r="D47" s="115" t="s">
        <v>199</v>
      </c>
      <c r="E47" s="119">
        <v>39248</v>
      </c>
      <c r="F47" s="116">
        <v>0.75</v>
      </c>
      <c r="G47" s="447" t="s">
        <v>226</v>
      </c>
      <c r="H47" s="448"/>
      <c r="I47" s="120">
        <v>39249</v>
      </c>
      <c r="J47" s="118">
        <v>0.20833333333333334</v>
      </c>
    </row>
    <row r="48" spans="1:10" ht="27" customHeight="1" thickBot="1">
      <c r="A48" s="127" t="s">
        <v>224</v>
      </c>
      <c r="B48" s="128"/>
      <c r="C48" s="128" t="s">
        <v>225</v>
      </c>
      <c r="D48" s="115" t="s">
        <v>199</v>
      </c>
      <c r="E48" s="119">
        <v>39248</v>
      </c>
      <c r="F48" s="116">
        <v>0.75</v>
      </c>
      <c r="G48" s="447" t="s">
        <v>226</v>
      </c>
      <c r="H48" s="448"/>
      <c r="I48" s="120">
        <v>39249</v>
      </c>
      <c r="J48" s="118">
        <v>0.20833333333333334</v>
      </c>
    </row>
    <row r="49" spans="1:10" ht="27.75" customHeight="1" thickBot="1">
      <c r="A49" s="131" t="s">
        <v>261</v>
      </c>
      <c r="B49" s="112"/>
      <c r="C49" s="112" t="s">
        <v>262</v>
      </c>
      <c r="D49" s="115" t="s">
        <v>199</v>
      </c>
      <c r="E49" s="119">
        <v>39252</v>
      </c>
      <c r="F49" s="116">
        <v>0.625</v>
      </c>
      <c r="G49" s="447" t="s">
        <v>263</v>
      </c>
      <c r="H49" s="448"/>
      <c r="I49" s="120">
        <v>39259</v>
      </c>
      <c r="J49" s="118">
        <v>0.3333333333333333</v>
      </c>
    </row>
    <row r="50" spans="1:10" ht="27.75" customHeight="1" thickBot="1">
      <c r="A50" s="131" t="s">
        <v>264</v>
      </c>
      <c r="B50" s="112"/>
      <c r="C50" s="112" t="s">
        <v>262</v>
      </c>
      <c r="D50" s="115" t="s">
        <v>199</v>
      </c>
      <c r="E50" s="119">
        <v>39252</v>
      </c>
      <c r="F50" s="116">
        <v>0.625</v>
      </c>
      <c r="G50" s="447" t="s">
        <v>267</v>
      </c>
      <c r="H50" s="448"/>
      <c r="I50" s="120">
        <v>39254</v>
      </c>
      <c r="J50" s="118">
        <v>0.5</v>
      </c>
    </row>
    <row r="51" spans="1:10" ht="13.5" customHeight="1" thickBot="1">
      <c r="A51" s="131" t="s">
        <v>265</v>
      </c>
      <c r="B51" s="112"/>
      <c r="C51" s="112" t="s">
        <v>262</v>
      </c>
      <c r="D51" s="115" t="s">
        <v>199</v>
      </c>
      <c r="E51" s="119">
        <v>39252</v>
      </c>
      <c r="F51" s="116">
        <v>0.625</v>
      </c>
      <c r="G51" s="447" t="s">
        <v>268</v>
      </c>
      <c r="H51" s="448"/>
      <c r="I51" s="120">
        <v>39254</v>
      </c>
      <c r="J51" s="118">
        <v>0.5</v>
      </c>
    </row>
    <row r="52" spans="1:10" ht="13.5" customHeight="1" thickBot="1">
      <c r="A52" s="131" t="s">
        <v>266</v>
      </c>
      <c r="B52" s="112"/>
      <c r="C52" s="112" t="s">
        <v>262</v>
      </c>
      <c r="D52" s="115" t="s">
        <v>199</v>
      </c>
      <c r="E52" s="119">
        <v>39252</v>
      </c>
      <c r="F52" s="116">
        <v>0.625</v>
      </c>
      <c r="G52" s="447" t="s">
        <v>269</v>
      </c>
      <c r="H52" s="448"/>
      <c r="I52" s="120">
        <v>39255</v>
      </c>
      <c r="J52" s="118">
        <v>0.5833333333333334</v>
      </c>
    </row>
    <row r="53" spans="1:10" ht="26.25" customHeight="1" thickBot="1">
      <c r="A53" s="121" t="s">
        <v>227</v>
      </c>
      <c r="B53" s="117"/>
      <c r="C53" s="117" t="s">
        <v>228</v>
      </c>
      <c r="D53" s="115" t="s">
        <v>199</v>
      </c>
      <c r="E53" s="119">
        <v>39305</v>
      </c>
      <c r="F53" s="116">
        <v>0.6666666666666666</v>
      </c>
      <c r="G53" s="447" t="s">
        <v>229</v>
      </c>
      <c r="H53" s="448"/>
      <c r="I53" s="120">
        <v>39306</v>
      </c>
      <c r="J53" s="118">
        <v>0.4166666666666667</v>
      </c>
    </row>
    <row r="54" spans="1:10" ht="27.75" customHeight="1" thickBot="1">
      <c r="A54" s="131" t="s">
        <v>233</v>
      </c>
      <c r="B54" s="132"/>
      <c r="C54" s="132" t="s">
        <v>234</v>
      </c>
      <c r="D54" s="115" t="s">
        <v>199</v>
      </c>
      <c r="E54" s="119">
        <v>39305</v>
      </c>
      <c r="F54" s="116">
        <v>0.71875</v>
      </c>
      <c r="G54" s="447" t="s">
        <v>235</v>
      </c>
      <c r="H54" s="448"/>
      <c r="I54" s="120">
        <v>39306</v>
      </c>
      <c r="J54" s="118">
        <v>0.3333333333333333</v>
      </c>
    </row>
    <row r="55" spans="1:10" ht="13.5" customHeight="1" thickBot="1">
      <c r="A55" s="461" t="s">
        <v>270</v>
      </c>
      <c r="B55" s="423"/>
      <c r="C55" s="423" t="s">
        <v>271</v>
      </c>
      <c r="D55" s="146" t="s">
        <v>199</v>
      </c>
      <c r="E55" s="140">
        <v>39306</v>
      </c>
      <c r="F55" s="141">
        <v>0.4166666666666667</v>
      </c>
      <c r="G55" s="449" t="s">
        <v>272</v>
      </c>
      <c r="H55" s="450"/>
      <c r="I55" s="145">
        <v>39308</v>
      </c>
      <c r="J55" s="122">
        <v>0.4166666666666667</v>
      </c>
    </row>
    <row r="56" spans="1:10" ht="13.5" customHeight="1" thickBot="1">
      <c r="A56" s="439"/>
      <c r="B56" s="423"/>
      <c r="C56" s="423"/>
      <c r="D56" s="146" t="s">
        <v>198</v>
      </c>
      <c r="E56" s="140">
        <v>39308</v>
      </c>
      <c r="F56" s="141">
        <v>0.4166666666666667</v>
      </c>
      <c r="G56" s="449"/>
      <c r="H56" s="450"/>
      <c r="I56" s="145">
        <v>39309</v>
      </c>
      <c r="J56" s="122">
        <v>0.4166666666666667</v>
      </c>
    </row>
    <row r="57" spans="1:10" ht="13.5" customHeight="1" thickBot="1">
      <c r="A57" s="461" t="s">
        <v>355</v>
      </c>
      <c r="B57" s="441" t="s">
        <v>352</v>
      </c>
      <c r="C57" s="441" t="s">
        <v>271</v>
      </c>
      <c r="D57" s="146" t="s">
        <v>199</v>
      </c>
      <c r="E57" s="140">
        <v>39307</v>
      </c>
      <c r="F57" s="141">
        <v>0.4375</v>
      </c>
      <c r="G57" s="449" t="s">
        <v>273</v>
      </c>
      <c r="H57" s="450"/>
      <c r="I57" s="145">
        <v>39308</v>
      </c>
      <c r="J57" s="122">
        <v>0.5</v>
      </c>
    </row>
    <row r="58" spans="1:10" ht="13.5" customHeight="1" thickBot="1">
      <c r="A58" s="439"/>
      <c r="B58" s="442"/>
      <c r="C58" s="442"/>
      <c r="D58" s="146" t="s">
        <v>198</v>
      </c>
      <c r="E58" s="140">
        <v>39308</v>
      </c>
      <c r="F58" s="141">
        <v>0.5</v>
      </c>
      <c r="G58" s="449"/>
      <c r="H58" s="450"/>
      <c r="I58" s="145">
        <v>39310</v>
      </c>
      <c r="J58" s="122">
        <v>0.75</v>
      </c>
    </row>
    <row r="59" spans="1:10" ht="13.5" customHeight="1" thickBot="1">
      <c r="A59" s="104" t="s">
        <v>356</v>
      </c>
      <c r="B59" s="175" t="s">
        <v>352</v>
      </c>
      <c r="C59" s="175" t="s">
        <v>271</v>
      </c>
      <c r="D59" s="106" t="s">
        <v>198</v>
      </c>
      <c r="E59" s="107">
        <v>39307</v>
      </c>
      <c r="F59" s="108">
        <v>0.5208333333333334</v>
      </c>
      <c r="G59" s="449" t="s">
        <v>357</v>
      </c>
      <c r="H59" s="450"/>
      <c r="I59" s="110">
        <v>39309</v>
      </c>
      <c r="J59" s="122">
        <v>0.75</v>
      </c>
    </row>
    <row r="60" spans="1:10" ht="13.5" customHeight="1" thickBot="1">
      <c r="A60" s="131" t="s">
        <v>236</v>
      </c>
      <c r="B60" s="132"/>
      <c r="C60" s="132" t="s">
        <v>231</v>
      </c>
      <c r="D60" s="115" t="s">
        <v>199</v>
      </c>
      <c r="E60" s="119">
        <v>39314</v>
      </c>
      <c r="F60" s="116">
        <v>0.7395833333333334</v>
      </c>
      <c r="G60" s="447" t="s">
        <v>237</v>
      </c>
      <c r="H60" s="448"/>
      <c r="I60" s="120">
        <v>39315</v>
      </c>
      <c r="J60" s="118">
        <v>0.3333333333333333</v>
      </c>
    </row>
    <row r="61" spans="1:10" ht="27" customHeight="1" thickBot="1">
      <c r="A61" s="131" t="s">
        <v>239</v>
      </c>
      <c r="B61" s="132"/>
      <c r="C61" s="132" t="s">
        <v>200</v>
      </c>
      <c r="D61" s="115" t="s">
        <v>199</v>
      </c>
      <c r="E61" s="119">
        <v>39314</v>
      </c>
      <c r="F61" s="116">
        <v>0.8958333333333334</v>
      </c>
      <c r="G61" s="447" t="s">
        <v>238</v>
      </c>
      <c r="H61" s="448"/>
      <c r="I61" s="120">
        <v>39315</v>
      </c>
      <c r="J61" s="118">
        <v>0.5</v>
      </c>
    </row>
    <row r="62" spans="1:10" ht="26.25" customHeight="1" thickBot="1">
      <c r="A62" s="131" t="s">
        <v>240</v>
      </c>
      <c r="B62" s="132"/>
      <c r="C62" s="132" t="s">
        <v>200</v>
      </c>
      <c r="D62" s="115" t="s">
        <v>199</v>
      </c>
      <c r="E62" s="119">
        <v>39330</v>
      </c>
      <c r="F62" s="116">
        <v>0.3333333333333333</v>
      </c>
      <c r="G62" s="447" t="s">
        <v>202</v>
      </c>
      <c r="H62" s="448"/>
      <c r="I62" s="120">
        <v>39334</v>
      </c>
      <c r="J62" s="118">
        <v>0.5</v>
      </c>
    </row>
    <row r="63" spans="1:10" ht="13.5" customHeight="1" thickBot="1">
      <c r="A63" s="131" t="s">
        <v>274</v>
      </c>
      <c r="B63" s="132"/>
      <c r="C63" s="132" t="s">
        <v>201</v>
      </c>
      <c r="D63" s="115" t="s">
        <v>199</v>
      </c>
      <c r="E63" s="119">
        <v>39331</v>
      </c>
      <c r="F63" s="116">
        <v>0.3333333333333333</v>
      </c>
      <c r="G63" s="447" t="s">
        <v>275</v>
      </c>
      <c r="H63" s="448"/>
      <c r="I63" s="120">
        <v>39333</v>
      </c>
      <c r="J63" s="118">
        <v>0.7916666666666666</v>
      </c>
    </row>
    <row r="64" spans="1:10" ht="13.5" customHeight="1" thickBot="1">
      <c r="A64" s="461" t="s">
        <v>367</v>
      </c>
      <c r="B64" s="441" t="s">
        <v>364</v>
      </c>
      <c r="C64" s="441" t="s">
        <v>365</v>
      </c>
      <c r="D64" s="106" t="s">
        <v>198</v>
      </c>
      <c r="E64" s="107"/>
      <c r="F64" s="108"/>
      <c r="G64" s="449" t="s">
        <v>363</v>
      </c>
      <c r="H64" s="450"/>
      <c r="I64" s="110">
        <v>39332</v>
      </c>
      <c r="J64" s="111">
        <v>0.9166666666666666</v>
      </c>
    </row>
    <row r="65" spans="1:10" ht="13.5" customHeight="1" thickBot="1">
      <c r="A65" s="439"/>
      <c r="B65" s="442"/>
      <c r="C65" s="442"/>
      <c r="D65" s="106" t="s">
        <v>199</v>
      </c>
      <c r="E65" s="107">
        <v>39332</v>
      </c>
      <c r="F65" s="108">
        <v>0.25</v>
      </c>
      <c r="G65" s="449"/>
      <c r="H65" s="450"/>
      <c r="I65" s="110">
        <v>39332</v>
      </c>
      <c r="J65" s="111">
        <v>0.3055555555555555</v>
      </c>
    </row>
    <row r="66" spans="1:10" ht="13.5" customHeight="1" thickBot="1">
      <c r="A66" s="121" t="s">
        <v>366</v>
      </c>
      <c r="B66" s="174" t="s">
        <v>364</v>
      </c>
      <c r="C66" s="117" t="s">
        <v>365</v>
      </c>
      <c r="D66" s="115" t="s">
        <v>198</v>
      </c>
      <c r="E66" s="119">
        <v>39332</v>
      </c>
      <c r="F66" s="116">
        <v>0.25</v>
      </c>
      <c r="G66" s="447" t="s">
        <v>369</v>
      </c>
      <c r="H66" s="448"/>
      <c r="I66" s="120">
        <v>39332</v>
      </c>
      <c r="J66" s="118">
        <v>0.9166666666666666</v>
      </c>
    </row>
    <row r="67" spans="1:10" ht="13.5" customHeight="1" thickBot="1">
      <c r="A67" s="121" t="s">
        <v>368</v>
      </c>
      <c r="B67" s="132" t="s">
        <v>358</v>
      </c>
      <c r="C67" s="117" t="s">
        <v>222</v>
      </c>
      <c r="D67" s="115" t="s">
        <v>199</v>
      </c>
      <c r="E67" s="119">
        <v>39332</v>
      </c>
      <c r="F67" s="116">
        <v>0.2916666666666667</v>
      </c>
      <c r="G67" s="447" t="s">
        <v>370</v>
      </c>
      <c r="H67" s="448"/>
      <c r="I67" s="120">
        <v>39333</v>
      </c>
      <c r="J67" s="122">
        <v>0.5</v>
      </c>
    </row>
    <row r="68" spans="1:10" ht="13.5" customHeight="1" thickBot="1">
      <c r="A68" s="121" t="s">
        <v>371</v>
      </c>
      <c r="B68" s="117" t="s">
        <v>358</v>
      </c>
      <c r="C68" s="117" t="s">
        <v>222</v>
      </c>
      <c r="D68" s="115" t="s">
        <v>199</v>
      </c>
      <c r="E68" s="119">
        <v>39332</v>
      </c>
      <c r="F68" s="116">
        <v>0.4201388888888889</v>
      </c>
      <c r="G68" s="447" t="s">
        <v>372</v>
      </c>
      <c r="H68" s="448"/>
      <c r="I68" s="120">
        <v>39335</v>
      </c>
      <c r="J68" s="122">
        <v>0.5</v>
      </c>
    </row>
    <row r="69" spans="1:10" ht="13.5" customHeight="1" thickBot="1">
      <c r="A69" s="461" t="s">
        <v>210</v>
      </c>
      <c r="B69" s="441" t="s">
        <v>358</v>
      </c>
      <c r="C69" s="441" t="s">
        <v>211</v>
      </c>
      <c r="D69" s="106" t="s">
        <v>198</v>
      </c>
      <c r="E69" s="107">
        <v>39332</v>
      </c>
      <c r="F69" s="108">
        <v>0.3333333333333333</v>
      </c>
      <c r="G69" s="449" t="s">
        <v>212</v>
      </c>
      <c r="H69" s="450"/>
      <c r="I69" s="110">
        <v>39333</v>
      </c>
      <c r="J69" s="111">
        <v>0.5</v>
      </c>
    </row>
    <row r="70" spans="1:10" ht="13.5" customHeight="1" thickBot="1">
      <c r="A70" s="439"/>
      <c r="B70" s="442"/>
      <c r="C70" s="442"/>
      <c r="D70" s="106" t="s">
        <v>199</v>
      </c>
      <c r="E70" s="107">
        <v>39332</v>
      </c>
      <c r="F70" s="108">
        <v>0.375</v>
      </c>
      <c r="G70" s="449"/>
      <c r="H70" s="450"/>
      <c r="I70" s="110">
        <v>39333</v>
      </c>
      <c r="J70" s="111">
        <v>0.5</v>
      </c>
    </row>
    <row r="71" spans="1:10" ht="25.5" customHeight="1" thickBot="1">
      <c r="A71" s="123" t="s">
        <v>214</v>
      </c>
      <c r="B71" s="117"/>
      <c r="C71" s="117" t="s">
        <v>213</v>
      </c>
      <c r="D71" s="115" t="s">
        <v>199</v>
      </c>
      <c r="E71" s="119">
        <v>39332</v>
      </c>
      <c r="F71" s="116">
        <v>0.3020833333333333</v>
      </c>
      <c r="G71" s="447" t="s">
        <v>215</v>
      </c>
      <c r="H71" s="448"/>
      <c r="I71" s="120">
        <v>39333</v>
      </c>
      <c r="J71" s="122">
        <v>0.5</v>
      </c>
    </row>
    <row r="72" spans="1:10" ht="27" customHeight="1" thickBot="1">
      <c r="A72" s="121" t="s">
        <v>216</v>
      </c>
      <c r="B72" s="117" t="s">
        <v>358</v>
      </c>
      <c r="C72" s="117" t="s">
        <v>213</v>
      </c>
      <c r="D72" s="115" t="s">
        <v>199</v>
      </c>
      <c r="E72" s="119">
        <v>39332</v>
      </c>
      <c r="F72" s="116">
        <v>0.375</v>
      </c>
      <c r="G72" s="447" t="s">
        <v>217</v>
      </c>
      <c r="H72" s="448"/>
      <c r="I72" s="120">
        <v>39333</v>
      </c>
      <c r="J72" s="122">
        <v>0.5</v>
      </c>
    </row>
    <row r="73" spans="1:10" ht="13.5" customHeight="1" thickBot="1">
      <c r="A73" s="121" t="s">
        <v>361</v>
      </c>
      <c r="B73" s="117" t="s">
        <v>358</v>
      </c>
      <c r="C73" s="117" t="s">
        <v>218</v>
      </c>
      <c r="D73" s="115" t="s">
        <v>199</v>
      </c>
      <c r="E73" s="119">
        <v>39332</v>
      </c>
      <c r="F73" s="116">
        <v>0.4583333333333333</v>
      </c>
      <c r="G73" s="447" t="s">
        <v>219</v>
      </c>
      <c r="H73" s="448"/>
      <c r="I73" s="120">
        <v>39335</v>
      </c>
      <c r="J73" s="118">
        <v>0.3333333333333333</v>
      </c>
    </row>
    <row r="74" spans="1:10" ht="13.5" customHeight="1" thickBot="1">
      <c r="A74" s="121" t="s">
        <v>360</v>
      </c>
      <c r="B74" s="117" t="s">
        <v>358</v>
      </c>
      <c r="C74" s="117" t="s">
        <v>213</v>
      </c>
      <c r="D74" s="115" t="s">
        <v>199</v>
      </c>
      <c r="E74" s="119">
        <v>39332</v>
      </c>
      <c r="F74" s="116">
        <v>0.3680555555555556</v>
      </c>
      <c r="G74" s="447" t="s">
        <v>220</v>
      </c>
      <c r="H74" s="448"/>
      <c r="I74" s="120">
        <v>39333</v>
      </c>
      <c r="J74" s="122">
        <v>0.5</v>
      </c>
    </row>
    <row r="75" spans="1:10" ht="13.5" customHeight="1" thickBot="1">
      <c r="A75" s="121" t="s">
        <v>359</v>
      </c>
      <c r="B75" s="117" t="s">
        <v>358</v>
      </c>
      <c r="C75" s="117" t="s">
        <v>213</v>
      </c>
      <c r="D75" s="115" t="s">
        <v>199</v>
      </c>
      <c r="E75" s="119">
        <v>39332</v>
      </c>
      <c r="F75" s="116">
        <v>0.375</v>
      </c>
      <c r="G75" s="447" t="s">
        <v>220</v>
      </c>
      <c r="H75" s="448"/>
      <c r="I75" s="120">
        <v>39332</v>
      </c>
      <c r="J75" s="122">
        <v>0.6666666666666666</v>
      </c>
    </row>
    <row r="76" spans="1:10" ht="25.5" customHeight="1" thickBot="1">
      <c r="A76" s="121" t="s">
        <v>362</v>
      </c>
      <c r="B76" s="117"/>
      <c r="C76" s="117" t="s">
        <v>213</v>
      </c>
      <c r="D76" s="115" t="s">
        <v>199</v>
      </c>
      <c r="E76" s="119">
        <v>39332</v>
      </c>
      <c r="F76" s="116">
        <v>0.3020833333333333</v>
      </c>
      <c r="G76" s="447" t="s">
        <v>221</v>
      </c>
      <c r="H76" s="448"/>
      <c r="I76" s="120">
        <v>39333</v>
      </c>
      <c r="J76" s="122">
        <v>0.5</v>
      </c>
    </row>
    <row r="77" spans="1:10" ht="13.5" customHeight="1" thickBot="1">
      <c r="A77" s="357" t="s">
        <v>206</v>
      </c>
      <c r="B77" s="358" t="s">
        <v>358</v>
      </c>
      <c r="C77" s="358" t="s">
        <v>222</v>
      </c>
      <c r="D77" s="359" t="s">
        <v>199</v>
      </c>
      <c r="E77" s="142">
        <v>39332</v>
      </c>
      <c r="F77" s="124">
        <v>0.25</v>
      </c>
      <c r="G77" s="435" t="s">
        <v>400</v>
      </c>
      <c r="H77" s="431"/>
      <c r="I77" s="143">
        <v>39333</v>
      </c>
      <c r="J77" s="144">
        <v>0.5</v>
      </c>
    </row>
    <row r="78" spans="1:10" ht="13.5" customHeight="1" thickBot="1">
      <c r="A78" s="127" t="s">
        <v>398</v>
      </c>
      <c r="B78" s="128" t="s">
        <v>347</v>
      </c>
      <c r="C78" s="128" t="s">
        <v>348</v>
      </c>
      <c r="D78" s="360" t="s">
        <v>198</v>
      </c>
      <c r="E78" s="361">
        <v>39332</v>
      </c>
      <c r="F78" s="362">
        <v>0.3333333333333333</v>
      </c>
      <c r="G78" s="438" t="s">
        <v>399</v>
      </c>
      <c r="H78" s="436"/>
      <c r="I78" s="363">
        <v>39339</v>
      </c>
      <c r="J78" s="122">
        <v>0.6666666666666666</v>
      </c>
    </row>
    <row r="79" spans="1:10" ht="27" customHeight="1" thickBot="1">
      <c r="A79" s="228" t="s">
        <v>401</v>
      </c>
      <c r="B79" s="229" t="s">
        <v>198</v>
      </c>
      <c r="C79" s="229" t="s">
        <v>348</v>
      </c>
      <c r="D79" s="230" t="s">
        <v>198</v>
      </c>
      <c r="E79" s="231">
        <v>39332</v>
      </c>
      <c r="F79" s="232">
        <v>0.75</v>
      </c>
      <c r="G79" s="443" t="s">
        <v>399</v>
      </c>
      <c r="H79" s="444"/>
      <c r="I79" s="233">
        <v>39336</v>
      </c>
      <c r="J79" s="234">
        <v>0.625</v>
      </c>
    </row>
    <row r="80" ht="13.5" customHeight="1" thickTop="1"/>
  </sheetData>
  <mergeCells count="90">
    <mergeCell ref="A57:A58"/>
    <mergeCell ref="A2:J2"/>
    <mergeCell ref="G7:H7"/>
    <mergeCell ref="G8:H8"/>
    <mergeCell ref="G6:H6"/>
    <mergeCell ref="E4:G4"/>
    <mergeCell ref="H4:J4"/>
    <mergeCell ref="G5:H5"/>
    <mergeCell ref="A55:A56"/>
    <mergeCell ref="G55:H56"/>
    <mergeCell ref="G22:H22"/>
    <mergeCell ref="G24:H24"/>
    <mergeCell ref="G27:H27"/>
    <mergeCell ref="G45:H45"/>
    <mergeCell ref="G32:H32"/>
    <mergeCell ref="G34:H34"/>
    <mergeCell ref="G33:H33"/>
    <mergeCell ref="G28:H28"/>
    <mergeCell ref="G50:H50"/>
    <mergeCell ref="G51:H51"/>
    <mergeCell ref="B55:B56"/>
    <mergeCell ref="G52:H52"/>
    <mergeCell ref="A4:A5"/>
    <mergeCell ref="B4:B5"/>
    <mergeCell ref="C4:C5"/>
    <mergeCell ref="G38:H38"/>
    <mergeCell ref="G19:H19"/>
    <mergeCell ref="G20:H20"/>
    <mergeCell ref="G21:H21"/>
    <mergeCell ref="G23:H23"/>
    <mergeCell ref="G25:H25"/>
    <mergeCell ref="G26:H26"/>
    <mergeCell ref="G78:H78"/>
    <mergeCell ref="G73:H73"/>
    <mergeCell ref="G59:H59"/>
    <mergeCell ref="G74:H74"/>
    <mergeCell ref="G66:H66"/>
    <mergeCell ref="G67:H67"/>
    <mergeCell ref="G68:H68"/>
    <mergeCell ref="G76:H76"/>
    <mergeCell ref="G77:H77"/>
    <mergeCell ref="G60:H60"/>
    <mergeCell ref="G12:H12"/>
    <mergeCell ref="G75:H75"/>
    <mergeCell ref="G29:H29"/>
    <mergeCell ref="G30:H30"/>
    <mergeCell ref="G43:H43"/>
    <mergeCell ref="G44:H44"/>
    <mergeCell ref="G13:H13"/>
    <mergeCell ref="G14:H14"/>
    <mergeCell ref="G48:H48"/>
    <mergeCell ref="G49:H49"/>
    <mergeCell ref="G35:H35"/>
    <mergeCell ref="G31:H31"/>
    <mergeCell ref="G37:H37"/>
    <mergeCell ref="G40:H40"/>
    <mergeCell ref="G47:H47"/>
    <mergeCell ref="A64:A65"/>
    <mergeCell ref="B64:B65"/>
    <mergeCell ref="C64:C65"/>
    <mergeCell ref="G64:H65"/>
    <mergeCell ref="C57:C58"/>
    <mergeCell ref="G53:H53"/>
    <mergeCell ref="G54:H54"/>
    <mergeCell ref="C55:C56"/>
    <mergeCell ref="G57:H58"/>
    <mergeCell ref="A69:A70"/>
    <mergeCell ref="B69:B70"/>
    <mergeCell ref="C69:C70"/>
    <mergeCell ref="G69:H70"/>
    <mergeCell ref="G46:H46"/>
    <mergeCell ref="A10:A11"/>
    <mergeCell ref="C10:C11"/>
    <mergeCell ref="B10:B11"/>
    <mergeCell ref="G16:H16"/>
    <mergeCell ref="G10:H11"/>
    <mergeCell ref="G15:H15"/>
    <mergeCell ref="G36:H36"/>
    <mergeCell ref="G17:H17"/>
    <mergeCell ref="G18:H18"/>
    <mergeCell ref="B57:B58"/>
    <mergeCell ref="G79:H79"/>
    <mergeCell ref="D4:D5"/>
    <mergeCell ref="G71:H71"/>
    <mergeCell ref="G72:H72"/>
    <mergeCell ref="G61:H61"/>
    <mergeCell ref="G62:H62"/>
    <mergeCell ref="G63:H63"/>
    <mergeCell ref="G39:H39"/>
    <mergeCell ref="G9:H9"/>
  </mergeCells>
  <printOptions/>
  <pageMargins left="0.75" right="0.75" top="1" bottom="1" header="0.4921259845" footer="0.4921259845"/>
  <pageSetup orientation="portrait" paperSize="9" r:id="rId1"/>
  <headerFooter alignWithMargins="0">
    <oddHeader>&amp;RPríloha A1
strana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Q18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8" sqref="L18"/>
    </sheetView>
  </sheetViews>
  <sheetFormatPr defaultColWidth="9.00390625" defaultRowHeight="12.75"/>
  <cols>
    <col min="1" max="1" width="1.75390625" style="0" customWidth="1"/>
    <col min="2" max="2" width="9.375" style="0" customWidth="1"/>
    <col min="3" max="3" width="16.625" style="0" customWidth="1"/>
    <col min="4" max="4" width="6.625" style="0" customWidth="1"/>
    <col min="5" max="5" width="7.25390625" style="0" customWidth="1"/>
    <col min="6" max="6" width="6.625" style="0" customWidth="1"/>
    <col min="7" max="11" width="7.25390625" style="0" customWidth="1"/>
    <col min="14" max="14" width="8.875" style="0" customWidth="1"/>
    <col min="15" max="15" width="9.375" style="0" customWidth="1"/>
  </cols>
  <sheetData>
    <row r="1" spans="15:16" ht="12.75">
      <c r="O1" s="552" t="s">
        <v>336</v>
      </c>
      <c r="P1" s="552"/>
    </row>
    <row r="3" spans="2:16" ht="12.75" customHeight="1">
      <c r="B3" s="518" t="s">
        <v>334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</row>
    <row r="4" spans="2:16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.75" customHeight="1" thickBot="1">
      <c r="B6" s="508" t="s">
        <v>140</v>
      </c>
      <c r="C6" s="509"/>
      <c r="D6" s="550" t="s">
        <v>320</v>
      </c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466" t="s">
        <v>110</v>
      </c>
    </row>
    <row r="7" spans="2:16" ht="12.75" customHeight="1" thickBot="1">
      <c r="B7" s="553"/>
      <c r="C7" s="554"/>
      <c r="D7" s="550" t="s">
        <v>102</v>
      </c>
      <c r="E7" s="551"/>
      <c r="F7" s="551"/>
      <c r="G7" s="551"/>
      <c r="H7" s="551"/>
      <c r="I7" s="551"/>
      <c r="J7" s="551"/>
      <c r="K7" s="551"/>
      <c r="L7" s="551" t="s">
        <v>108</v>
      </c>
      <c r="M7" s="551"/>
      <c r="N7" s="551"/>
      <c r="O7" s="208" t="s">
        <v>109</v>
      </c>
      <c r="P7" s="555"/>
    </row>
    <row r="8" spans="2:16" ht="85.5" thickBot="1">
      <c r="B8" s="510"/>
      <c r="C8" s="511"/>
      <c r="D8" s="207" t="s">
        <v>322</v>
      </c>
      <c r="E8" s="204" t="s">
        <v>321</v>
      </c>
      <c r="F8" s="204" t="s">
        <v>323</v>
      </c>
      <c r="G8" s="204" t="s">
        <v>324</v>
      </c>
      <c r="H8" s="204" t="s">
        <v>325</v>
      </c>
      <c r="I8" s="204" t="s">
        <v>326</v>
      </c>
      <c r="J8" s="205" t="s">
        <v>327</v>
      </c>
      <c r="K8" s="206" t="s">
        <v>329</v>
      </c>
      <c r="L8" s="207" t="s">
        <v>331</v>
      </c>
      <c r="M8" s="205" t="s">
        <v>330</v>
      </c>
      <c r="N8" s="206" t="s">
        <v>328</v>
      </c>
      <c r="O8" s="206" t="s">
        <v>332</v>
      </c>
      <c r="P8" s="497"/>
    </row>
    <row r="9" spans="2:17" ht="25.5" customHeight="1">
      <c r="B9" s="506" t="s">
        <v>86</v>
      </c>
      <c r="C9" s="507"/>
      <c r="D9" s="209">
        <v>10.109</v>
      </c>
      <c r="E9" s="197">
        <v>0.8085</v>
      </c>
      <c r="F9" s="197">
        <v>4.523</v>
      </c>
      <c r="G9" s="197">
        <v>0.375</v>
      </c>
      <c r="H9" s="197">
        <v>45.032</v>
      </c>
      <c r="I9" s="197">
        <v>27.9718</v>
      </c>
      <c r="J9" s="198">
        <v>30.104</v>
      </c>
      <c r="K9" s="199">
        <f aca="true" t="shared" si="0" ref="K9:K14">D9+E9+F9+G9+H9+I9+J9</f>
        <v>118.9233</v>
      </c>
      <c r="L9" s="200">
        <v>0</v>
      </c>
      <c r="M9" s="198">
        <v>0</v>
      </c>
      <c r="N9" s="199">
        <f aca="true" t="shared" si="1" ref="N9:N14">L9+M9</f>
        <v>0</v>
      </c>
      <c r="O9" s="395">
        <v>0</v>
      </c>
      <c r="P9" s="199">
        <f aca="true" t="shared" si="2" ref="P9:P14">K9+N9+O9</f>
        <v>118.9233</v>
      </c>
      <c r="Q9" s="1"/>
    </row>
    <row r="10" spans="2:17" ht="21" customHeight="1">
      <c r="B10" s="516" t="s">
        <v>85</v>
      </c>
      <c r="C10" s="212" t="s">
        <v>87</v>
      </c>
      <c r="D10" s="210">
        <v>0</v>
      </c>
      <c r="E10" s="159">
        <v>0</v>
      </c>
      <c r="F10" s="159">
        <v>3</v>
      </c>
      <c r="G10" s="159">
        <v>0</v>
      </c>
      <c r="H10" s="159">
        <v>6.07</v>
      </c>
      <c r="I10" s="159">
        <v>2</v>
      </c>
      <c r="J10" s="160">
        <v>0</v>
      </c>
      <c r="K10" s="161">
        <f t="shared" si="0"/>
        <v>11.07</v>
      </c>
      <c r="L10" s="190">
        <v>0</v>
      </c>
      <c r="M10" s="160">
        <v>0</v>
      </c>
      <c r="N10" s="161">
        <f t="shared" si="1"/>
        <v>0</v>
      </c>
      <c r="O10" s="194">
        <v>0</v>
      </c>
      <c r="P10" s="161">
        <f t="shared" si="2"/>
        <v>11.07</v>
      </c>
      <c r="Q10" s="1"/>
    </row>
    <row r="11" spans="2:17" ht="29.25" customHeight="1">
      <c r="B11" s="517"/>
      <c r="C11" s="213" t="s">
        <v>88</v>
      </c>
      <c r="D11" s="210">
        <v>0</v>
      </c>
      <c r="E11" s="159">
        <v>0</v>
      </c>
      <c r="F11" s="159">
        <v>1.048</v>
      </c>
      <c r="G11" s="159">
        <v>0</v>
      </c>
      <c r="H11" s="159">
        <v>0.049</v>
      </c>
      <c r="I11" s="159">
        <v>0</v>
      </c>
      <c r="J11" s="160">
        <v>0</v>
      </c>
      <c r="K11" s="161">
        <f t="shared" si="0"/>
        <v>1.097</v>
      </c>
      <c r="L11" s="190">
        <v>0</v>
      </c>
      <c r="M11" s="160">
        <v>0</v>
      </c>
      <c r="N11" s="161">
        <f t="shared" si="1"/>
        <v>0</v>
      </c>
      <c r="O11" s="194">
        <v>0</v>
      </c>
      <c r="P11" s="161">
        <f t="shared" si="2"/>
        <v>1.097</v>
      </c>
      <c r="Q11" s="1"/>
    </row>
    <row r="12" spans="2:17" ht="16.5" customHeight="1">
      <c r="B12" s="519" t="s">
        <v>89</v>
      </c>
      <c r="C12" s="520"/>
      <c r="D12" s="210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60">
        <v>0</v>
      </c>
      <c r="K12" s="161">
        <f t="shared" si="0"/>
        <v>0</v>
      </c>
      <c r="L12" s="190">
        <v>34.094</v>
      </c>
      <c r="M12" s="160">
        <v>60.48175</v>
      </c>
      <c r="N12" s="161">
        <f t="shared" si="1"/>
        <v>94.57575</v>
      </c>
      <c r="O12" s="194">
        <v>597.3705</v>
      </c>
      <c r="P12" s="161">
        <f t="shared" si="2"/>
        <v>691.94625</v>
      </c>
      <c r="Q12" s="1"/>
    </row>
    <row r="13" spans="2:17" ht="16.5" customHeight="1">
      <c r="B13" s="519" t="s">
        <v>90</v>
      </c>
      <c r="C13" s="520"/>
      <c r="D13" s="210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60">
        <v>0</v>
      </c>
      <c r="K13" s="161">
        <f t="shared" si="0"/>
        <v>0</v>
      </c>
      <c r="L13" s="190">
        <v>0</v>
      </c>
      <c r="M13" s="160">
        <v>0</v>
      </c>
      <c r="N13" s="161">
        <f t="shared" si="1"/>
        <v>0</v>
      </c>
      <c r="O13" s="194">
        <v>0</v>
      </c>
      <c r="P13" s="161">
        <f t="shared" si="2"/>
        <v>0</v>
      </c>
      <c r="Q13" s="1"/>
    </row>
    <row r="14" spans="2:17" ht="18.75" customHeight="1" thickBot="1">
      <c r="B14" s="504" t="s">
        <v>91</v>
      </c>
      <c r="C14" s="505"/>
      <c r="D14" s="211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7">
        <v>0</v>
      </c>
      <c r="K14" s="192">
        <f t="shared" si="0"/>
        <v>0</v>
      </c>
      <c r="L14" s="191">
        <v>0</v>
      </c>
      <c r="M14" s="167">
        <v>0</v>
      </c>
      <c r="N14" s="192">
        <f t="shared" si="1"/>
        <v>0</v>
      </c>
      <c r="O14" s="195">
        <v>0</v>
      </c>
      <c r="P14" s="161">
        <f t="shared" si="2"/>
        <v>0</v>
      </c>
      <c r="Q14" s="1"/>
    </row>
    <row r="15" spans="2:17" ht="26.25" customHeight="1" thickBot="1">
      <c r="B15" s="502" t="s">
        <v>92</v>
      </c>
      <c r="C15" s="503"/>
      <c r="D15" s="170">
        <f aca="true" t="shared" si="3" ref="D15:P15">D9+D12+D13+D14</f>
        <v>10.109</v>
      </c>
      <c r="E15" s="168">
        <f t="shared" si="3"/>
        <v>0.8085</v>
      </c>
      <c r="F15" s="168">
        <f t="shared" si="3"/>
        <v>4.523</v>
      </c>
      <c r="G15" s="168">
        <f t="shared" si="3"/>
        <v>0.375</v>
      </c>
      <c r="H15" s="168">
        <f>H9+H12+H13+H14</f>
        <v>45.032</v>
      </c>
      <c r="I15" s="168">
        <f>I9+I12+I13+I14</f>
        <v>27.9718</v>
      </c>
      <c r="J15" s="171">
        <f>J9+J12+J13+J14</f>
        <v>30.104</v>
      </c>
      <c r="K15" s="193">
        <f>K9+K12+K13+K14</f>
        <v>118.9233</v>
      </c>
      <c r="L15" s="170">
        <f t="shared" si="3"/>
        <v>34.094</v>
      </c>
      <c r="M15" s="171">
        <f>M9+M12+M13+M14</f>
        <v>60.48175</v>
      </c>
      <c r="N15" s="193">
        <f>N9+N12+N13+N14</f>
        <v>94.57575</v>
      </c>
      <c r="O15" s="196">
        <f t="shared" si="3"/>
        <v>597.3705</v>
      </c>
      <c r="P15" s="173">
        <f t="shared" si="3"/>
        <v>810.86955</v>
      </c>
      <c r="Q15" s="1"/>
    </row>
    <row r="16" spans="2:16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13">
    <mergeCell ref="B15:C15"/>
    <mergeCell ref="B10:B11"/>
    <mergeCell ref="B3:P3"/>
    <mergeCell ref="B9:C9"/>
    <mergeCell ref="B6:C8"/>
    <mergeCell ref="B12:C12"/>
    <mergeCell ref="B13:C13"/>
    <mergeCell ref="D6:O6"/>
    <mergeCell ref="P6:P8"/>
    <mergeCell ref="D7:K7"/>
    <mergeCell ref="L7:N7"/>
    <mergeCell ref="O1:P1"/>
    <mergeCell ref="B14:C1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3" sqref="F33"/>
    </sheetView>
  </sheetViews>
  <sheetFormatPr defaultColWidth="9.00390625" defaultRowHeight="12.75"/>
  <cols>
    <col min="1" max="1" width="1.37890625" style="0" customWidth="1"/>
    <col min="2" max="2" width="7.25390625" style="0" customWidth="1"/>
    <col min="3" max="3" width="27.125" style="0" customWidth="1"/>
    <col min="4" max="4" width="9.875" style="0" customWidth="1"/>
    <col min="5" max="5" width="7.75390625" style="0" customWidth="1"/>
    <col min="6" max="6" width="7.375" style="0" customWidth="1"/>
    <col min="7" max="7" width="8.625" style="0" customWidth="1"/>
  </cols>
  <sheetData>
    <row r="1" spans="6:7" ht="12.75">
      <c r="F1" s="495" t="s">
        <v>338</v>
      </c>
      <c r="G1" s="495"/>
    </row>
    <row r="2" ht="24.75" customHeight="1"/>
    <row r="3" spans="2:8" ht="28.5" customHeight="1">
      <c r="B3" s="528" t="s">
        <v>333</v>
      </c>
      <c r="C3" s="528"/>
      <c r="D3" s="528"/>
      <c r="E3" s="528"/>
      <c r="F3" s="528"/>
      <c r="G3" s="528"/>
      <c r="H3" s="2"/>
    </row>
    <row r="4" spans="2:8" ht="30.75" customHeight="1" thickBot="1">
      <c r="B4" s="47"/>
      <c r="C4" s="2"/>
      <c r="D4" s="2"/>
      <c r="E4" s="2"/>
      <c r="F4" s="2"/>
      <c r="G4" s="2"/>
      <c r="H4" s="2"/>
    </row>
    <row r="5" spans="2:8" ht="18.75" customHeight="1">
      <c r="B5" s="508" t="s">
        <v>117</v>
      </c>
      <c r="C5" s="532"/>
      <c r="D5" s="465" t="s">
        <v>116</v>
      </c>
      <c r="E5" s="483"/>
      <c r="F5" s="496"/>
      <c r="G5" s="522" t="s">
        <v>110</v>
      </c>
      <c r="H5" s="2"/>
    </row>
    <row r="6" spans="2:8" ht="58.5" thickBot="1">
      <c r="B6" s="510"/>
      <c r="C6" s="549"/>
      <c r="D6" s="201" t="s">
        <v>102</v>
      </c>
      <c r="E6" s="201" t="s">
        <v>108</v>
      </c>
      <c r="F6" s="201" t="s">
        <v>109</v>
      </c>
      <c r="G6" s="556"/>
      <c r="H6" s="2"/>
    </row>
    <row r="7" spans="2:8" ht="12.75">
      <c r="B7" s="535" t="s">
        <v>94</v>
      </c>
      <c r="C7" s="536"/>
      <c r="D7" s="250">
        <v>221.8</v>
      </c>
      <c r="E7" s="30">
        <v>0</v>
      </c>
      <c r="F7" s="30">
        <v>0</v>
      </c>
      <c r="G7" s="251">
        <f aca="true" t="shared" si="0" ref="G7:G32">SUM(D7:F7)</f>
        <v>221.8</v>
      </c>
      <c r="H7" s="2"/>
    </row>
    <row r="8" spans="2:8" ht="12.75">
      <c r="B8" s="527" t="s">
        <v>122</v>
      </c>
      <c r="C8" s="23" t="s">
        <v>118</v>
      </c>
      <c r="D8" s="186">
        <v>17</v>
      </c>
      <c r="E8" s="24">
        <v>0</v>
      </c>
      <c r="F8" s="24">
        <v>0</v>
      </c>
      <c r="G8" s="187">
        <f t="shared" si="0"/>
        <v>17</v>
      </c>
      <c r="H8" s="37"/>
    </row>
    <row r="9" spans="2:8" ht="12.75">
      <c r="B9" s="527"/>
      <c r="C9" s="23" t="s">
        <v>119</v>
      </c>
      <c r="D9" s="24">
        <v>0</v>
      </c>
      <c r="E9" s="24">
        <v>0</v>
      </c>
      <c r="F9" s="24">
        <v>0</v>
      </c>
      <c r="G9" s="187">
        <f t="shared" si="0"/>
        <v>0</v>
      </c>
      <c r="H9" s="2"/>
    </row>
    <row r="10" spans="2:8" ht="12.75">
      <c r="B10" s="527"/>
      <c r="C10" s="23" t="s">
        <v>120</v>
      </c>
      <c r="D10" s="24">
        <v>0</v>
      </c>
      <c r="E10" s="24">
        <v>0</v>
      </c>
      <c r="F10" s="24">
        <v>0</v>
      </c>
      <c r="G10" s="187">
        <f t="shared" si="0"/>
        <v>0</v>
      </c>
      <c r="H10" s="2"/>
    </row>
    <row r="11" spans="2:9" ht="12.75">
      <c r="B11" s="527"/>
      <c r="C11" s="31" t="s">
        <v>121</v>
      </c>
      <c r="D11" s="186">
        <v>204.8</v>
      </c>
      <c r="E11" s="24">
        <v>0</v>
      </c>
      <c r="F11" s="24">
        <v>0</v>
      </c>
      <c r="G11" s="187">
        <f t="shared" si="0"/>
        <v>204.8</v>
      </c>
      <c r="H11" s="2"/>
      <c r="I11" s="1"/>
    </row>
    <row r="12" spans="2:8" ht="12.75">
      <c r="B12" s="542" t="s">
        <v>95</v>
      </c>
      <c r="C12" s="543"/>
      <c r="D12" s="186">
        <v>260</v>
      </c>
      <c r="E12" s="24">
        <v>0</v>
      </c>
      <c r="F12" s="24">
        <v>0</v>
      </c>
      <c r="G12" s="187">
        <f t="shared" si="0"/>
        <v>260</v>
      </c>
      <c r="H12" s="2"/>
    </row>
    <row r="13" spans="2:8" ht="12.75">
      <c r="B13" s="478" t="s">
        <v>122</v>
      </c>
      <c r="C13" s="39" t="s">
        <v>123</v>
      </c>
      <c r="D13" s="186">
        <v>50</v>
      </c>
      <c r="E13" s="24">
        <v>0</v>
      </c>
      <c r="F13" s="24">
        <v>0</v>
      </c>
      <c r="G13" s="187">
        <f t="shared" si="0"/>
        <v>50</v>
      </c>
      <c r="H13" s="37"/>
    </row>
    <row r="14" spans="2:8" ht="12.75">
      <c r="B14" s="484"/>
      <c r="C14" s="39" t="s">
        <v>124</v>
      </c>
      <c r="D14" s="186">
        <v>170</v>
      </c>
      <c r="E14" s="24">
        <v>0</v>
      </c>
      <c r="F14" s="24">
        <v>0</v>
      </c>
      <c r="G14" s="187">
        <f t="shared" si="0"/>
        <v>170</v>
      </c>
      <c r="H14" s="2"/>
    </row>
    <row r="15" spans="2:8" ht="12.75">
      <c r="B15" s="484"/>
      <c r="C15" s="39" t="s">
        <v>128</v>
      </c>
      <c r="D15" s="24">
        <v>0</v>
      </c>
      <c r="E15" s="24">
        <v>0</v>
      </c>
      <c r="F15" s="24">
        <v>0</v>
      </c>
      <c r="G15" s="48">
        <f t="shared" si="0"/>
        <v>0</v>
      </c>
      <c r="H15" s="2"/>
    </row>
    <row r="16" spans="2:8" ht="12.75">
      <c r="B16" s="484"/>
      <c r="C16" s="39" t="s">
        <v>125</v>
      </c>
      <c r="D16" s="24">
        <v>0</v>
      </c>
      <c r="E16" s="24">
        <v>0</v>
      </c>
      <c r="F16" s="24">
        <v>0</v>
      </c>
      <c r="G16" s="48">
        <f t="shared" si="0"/>
        <v>0</v>
      </c>
      <c r="H16" s="2"/>
    </row>
    <row r="17" spans="2:8" ht="12.75">
      <c r="B17" s="484"/>
      <c r="C17" s="39" t="s">
        <v>126</v>
      </c>
      <c r="D17" s="24">
        <v>0</v>
      </c>
      <c r="E17" s="24">
        <v>0</v>
      </c>
      <c r="F17" s="24">
        <v>0</v>
      </c>
      <c r="G17" s="48">
        <f t="shared" si="0"/>
        <v>0</v>
      </c>
      <c r="H17" s="2"/>
    </row>
    <row r="18" spans="2:8" ht="12.75">
      <c r="B18" s="484"/>
      <c r="C18" s="39" t="s">
        <v>127</v>
      </c>
      <c r="D18" s="24">
        <v>0</v>
      </c>
      <c r="E18" s="24">
        <v>0</v>
      </c>
      <c r="F18" s="24">
        <v>0</v>
      </c>
      <c r="G18" s="48">
        <f t="shared" si="0"/>
        <v>0</v>
      </c>
      <c r="H18" s="2"/>
    </row>
    <row r="19" spans="2:8" ht="12.75">
      <c r="B19" s="484"/>
      <c r="C19" s="39" t="s">
        <v>129</v>
      </c>
      <c r="D19" s="24">
        <v>0</v>
      </c>
      <c r="E19" s="24">
        <v>0</v>
      </c>
      <c r="F19" s="24">
        <v>0</v>
      </c>
      <c r="G19" s="48">
        <f t="shared" si="0"/>
        <v>0</v>
      </c>
      <c r="H19" s="2"/>
    </row>
    <row r="20" spans="2:8" ht="12.75">
      <c r="B20" s="484"/>
      <c r="C20" s="39" t="s">
        <v>130</v>
      </c>
      <c r="D20" s="24">
        <v>0</v>
      </c>
      <c r="E20" s="24">
        <v>0</v>
      </c>
      <c r="F20" s="24">
        <v>0</v>
      </c>
      <c r="G20" s="48">
        <f t="shared" si="0"/>
        <v>0</v>
      </c>
      <c r="H20" s="2"/>
    </row>
    <row r="21" spans="2:8" ht="12.75">
      <c r="B21" s="484"/>
      <c r="C21" s="39" t="s">
        <v>131</v>
      </c>
      <c r="D21" s="24">
        <v>0</v>
      </c>
      <c r="E21" s="24">
        <v>0</v>
      </c>
      <c r="F21" s="24">
        <v>0</v>
      </c>
      <c r="G21" s="48">
        <f t="shared" si="0"/>
        <v>0</v>
      </c>
      <c r="H21" s="2"/>
    </row>
    <row r="22" spans="2:8" ht="12.75">
      <c r="B22" s="477"/>
      <c r="C22" s="39" t="s">
        <v>132</v>
      </c>
      <c r="D22" s="24">
        <v>40</v>
      </c>
      <c r="E22" s="24">
        <v>0</v>
      </c>
      <c r="F22" s="24">
        <v>0</v>
      </c>
      <c r="G22" s="48">
        <f t="shared" si="0"/>
        <v>40</v>
      </c>
      <c r="H22" s="2"/>
    </row>
    <row r="23" spans="2:8" ht="25.5" customHeight="1">
      <c r="B23" s="544" t="s">
        <v>408</v>
      </c>
      <c r="C23" s="545"/>
      <c r="D23" s="24">
        <v>0</v>
      </c>
      <c r="E23" s="24">
        <v>0</v>
      </c>
      <c r="F23" s="24">
        <v>0</v>
      </c>
      <c r="G23" s="48">
        <f t="shared" si="0"/>
        <v>0</v>
      </c>
      <c r="H23" s="2"/>
    </row>
    <row r="24" spans="2:8" ht="24.75" customHeight="1">
      <c r="B24" s="529" t="s">
        <v>409</v>
      </c>
      <c r="C24" s="530"/>
      <c r="D24" s="24">
        <v>0</v>
      </c>
      <c r="E24" s="24">
        <v>0</v>
      </c>
      <c r="F24" s="24">
        <v>0</v>
      </c>
      <c r="G24" s="48">
        <f t="shared" si="0"/>
        <v>0</v>
      </c>
      <c r="H24" s="2"/>
    </row>
    <row r="25" spans="2:8" ht="25.5" customHeight="1">
      <c r="B25" s="529" t="s">
        <v>96</v>
      </c>
      <c r="C25" s="530"/>
      <c r="D25" s="24">
        <v>0</v>
      </c>
      <c r="E25" s="24">
        <v>0</v>
      </c>
      <c r="F25" s="24">
        <v>0</v>
      </c>
      <c r="G25" s="48">
        <f t="shared" si="0"/>
        <v>0</v>
      </c>
      <c r="H25" s="2"/>
    </row>
    <row r="26" spans="2:8" ht="26.25" customHeight="1">
      <c r="B26" s="529" t="s">
        <v>97</v>
      </c>
      <c r="C26" s="530"/>
      <c r="D26" s="24">
        <v>0</v>
      </c>
      <c r="E26" s="24">
        <v>0</v>
      </c>
      <c r="F26" s="24">
        <v>0</v>
      </c>
      <c r="G26" s="48">
        <f t="shared" si="0"/>
        <v>0</v>
      </c>
      <c r="H26" s="2"/>
    </row>
    <row r="27" spans="2:8" ht="24.75" customHeight="1">
      <c r="B27" s="529" t="s">
        <v>98</v>
      </c>
      <c r="C27" s="530"/>
      <c r="D27" s="24">
        <v>0</v>
      </c>
      <c r="E27" s="24">
        <v>0</v>
      </c>
      <c r="F27" s="24">
        <v>0</v>
      </c>
      <c r="G27" s="48">
        <f t="shared" si="0"/>
        <v>0</v>
      </c>
      <c r="H27" s="2"/>
    </row>
    <row r="28" spans="2:8" ht="25.5" customHeight="1">
      <c r="B28" s="529" t="s">
        <v>99</v>
      </c>
      <c r="C28" s="530"/>
      <c r="D28" s="24">
        <v>0</v>
      </c>
      <c r="E28" s="24">
        <v>0</v>
      </c>
      <c r="F28" s="24">
        <v>0</v>
      </c>
      <c r="G28" s="48">
        <f t="shared" si="0"/>
        <v>0</v>
      </c>
      <c r="H28" s="2"/>
    </row>
    <row r="29" spans="2:8" ht="36.75" customHeight="1">
      <c r="B29" s="529" t="s">
        <v>181</v>
      </c>
      <c r="C29" s="541"/>
      <c r="D29" s="24">
        <v>0</v>
      </c>
      <c r="E29" s="24">
        <v>0</v>
      </c>
      <c r="F29" s="24">
        <v>0</v>
      </c>
      <c r="G29" s="48">
        <f t="shared" si="0"/>
        <v>0</v>
      </c>
      <c r="H29" s="2"/>
    </row>
    <row r="30" spans="2:8" ht="13.5" customHeight="1">
      <c r="B30" s="529" t="s">
        <v>410</v>
      </c>
      <c r="C30" s="530"/>
      <c r="D30" s="24">
        <v>0</v>
      </c>
      <c r="E30" s="24">
        <v>0</v>
      </c>
      <c r="F30" s="24">
        <v>0</v>
      </c>
      <c r="G30" s="48">
        <f t="shared" si="0"/>
        <v>0</v>
      </c>
      <c r="H30" s="2"/>
    </row>
    <row r="31" spans="2:8" ht="26.25" customHeight="1" thickBot="1">
      <c r="B31" s="539" t="s">
        <v>412</v>
      </c>
      <c r="C31" s="540"/>
      <c r="D31" s="188">
        <v>1762.8</v>
      </c>
      <c r="E31" s="32">
        <v>0</v>
      </c>
      <c r="F31" s="32">
        <v>0</v>
      </c>
      <c r="G31" s="189">
        <f t="shared" si="0"/>
        <v>1762.8</v>
      </c>
      <c r="H31" s="2"/>
    </row>
    <row r="32" spans="2:8" ht="21" customHeight="1" thickBot="1">
      <c r="B32" s="537" t="s">
        <v>100</v>
      </c>
      <c r="C32" s="538"/>
      <c r="D32" s="50">
        <f>D7+D12+D23+D24+D25+D26+D27+D28+D29+D30+D31</f>
        <v>2244.6</v>
      </c>
      <c r="E32" s="50">
        <f>E7+E12+E23+E24+E25+E26+E27+E28+E29+E30+E31</f>
        <v>0</v>
      </c>
      <c r="F32" s="50">
        <f>F7+F12+F23+F24+F25+F26+F27+F28+F29+F30+F31</f>
        <v>0</v>
      </c>
      <c r="G32" s="51">
        <f t="shared" si="0"/>
        <v>2244.6</v>
      </c>
      <c r="H32" s="37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37"/>
      <c r="E34" s="37"/>
      <c r="F34" s="37"/>
      <c r="G34" s="2"/>
      <c r="H34" s="2"/>
    </row>
  </sheetData>
  <mergeCells count="19">
    <mergeCell ref="B8:B11"/>
    <mergeCell ref="B3:G3"/>
    <mergeCell ref="F1:G1"/>
    <mergeCell ref="B26:C26"/>
    <mergeCell ref="D5:F5"/>
    <mergeCell ref="G5:G6"/>
    <mergeCell ref="B5:C6"/>
    <mergeCell ref="B7:C7"/>
    <mergeCell ref="B32:C32"/>
    <mergeCell ref="B31:C31"/>
    <mergeCell ref="B30:C30"/>
    <mergeCell ref="B29:C29"/>
    <mergeCell ref="B28:C28"/>
    <mergeCell ref="B27:C27"/>
    <mergeCell ref="B12:C12"/>
    <mergeCell ref="B23:C23"/>
    <mergeCell ref="B24:C24"/>
    <mergeCell ref="B25:C25"/>
    <mergeCell ref="B13:B22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4">
      <selection activeCell="E11" sqref="E11"/>
    </sheetView>
  </sheetViews>
  <sheetFormatPr defaultColWidth="9.00390625" defaultRowHeight="12.75"/>
  <cols>
    <col min="1" max="1" width="1.625" style="2" customWidth="1"/>
    <col min="2" max="2" width="23.125" style="2" customWidth="1"/>
    <col min="3" max="3" width="8.75390625" style="2" customWidth="1"/>
    <col min="4" max="4" width="8.00390625" style="2" customWidth="1"/>
    <col min="5" max="5" width="10.125" style="2" customWidth="1"/>
    <col min="6" max="6" width="4.125" style="2" customWidth="1"/>
    <col min="7" max="7" width="5.375" style="2" customWidth="1"/>
    <col min="8" max="8" width="6.625" style="2" customWidth="1"/>
    <col min="9" max="10" width="7.00390625" style="2" customWidth="1"/>
    <col min="11" max="11" width="6.25390625" style="2" customWidth="1"/>
    <col min="12" max="12" width="4.125" style="2" customWidth="1"/>
    <col min="13" max="13" width="7.375" style="2" customWidth="1"/>
    <col min="14" max="14" width="10.75390625" style="2" customWidth="1"/>
    <col min="15" max="15" width="8.25390625" style="2" customWidth="1"/>
    <col min="16" max="16" width="6.625" style="2" customWidth="1"/>
    <col min="17" max="17" width="5.375" style="2" customWidth="1"/>
    <col min="18" max="18" width="5.25390625" style="2" customWidth="1"/>
    <col min="19" max="19" width="6.75390625" style="2" customWidth="1"/>
    <col min="20" max="20" width="6.875" style="2" customWidth="1"/>
    <col min="21" max="21" width="9.875" style="2" customWidth="1"/>
    <col min="22" max="16384" width="9.125" style="2" customWidth="1"/>
  </cols>
  <sheetData>
    <row r="1" spans="2:21" ht="40.5" customHeight="1">
      <c r="B1" s="557" t="s">
        <v>377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</row>
    <row r="2" spans="2:19" ht="15" customHeight="1">
      <c r="B2" s="52" t="s">
        <v>152</v>
      </c>
      <c r="C2" s="53"/>
      <c r="D2" s="53"/>
      <c r="E2" s="53"/>
      <c r="F2" s="52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ht="7.5" customHeight="1" thickBot="1"/>
    <row r="4" spans="2:21" ht="12.75" customHeight="1">
      <c r="B4" s="565" t="s">
        <v>373</v>
      </c>
      <c r="C4" s="585" t="s">
        <v>153</v>
      </c>
      <c r="D4" s="586"/>
      <c r="E4" s="589" t="s">
        <v>425</v>
      </c>
      <c r="F4" s="577" t="s">
        <v>154</v>
      </c>
      <c r="G4" s="578"/>
      <c r="H4" s="578"/>
      <c r="I4" s="578"/>
      <c r="J4" s="578"/>
      <c r="K4" s="578"/>
      <c r="L4" s="579"/>
      <c r="M4" s="574" t="s">
        <v>155</v>
      </c>
      <c r="N4" s="562" t="s">
        <v>374</v>
      </c>
      <c r="O4" s="594" t="s">
        <v>375</v>
      </c>
      <c r="P4" s="595"/>
      <c r="Q4" s="595"/>
      <c r="R4" s="595"/>
      <c r="S4" s="595"/>
      <c r="T4" s="595"/>
      <c r="U4" s="596"/>
    </row>
    <row r="5" spans="2:21" ht="12.75" customHeight="1" thickBot="1">
      <c r="B5" s="566"/>
      <c r="C5" s="571" t="s">
        <v>389</v>
      </c>
      <c r="D5" s="568" t="s">
        <v>156</v>
      </c>
      <c r="E5" s="590"/>
      <c r="F5" s="580"/>
      <c r="G5" s="581"/>
      <c r="H5" s="581"/>
      <c r="I5" s="581"/>
      <c r="J5" s="581"/>
      <c r="K5" s="581"/>
      <c r="L5" s="582"/>
      <c r="M5" s="575"/>
      <c r="N5" s="563"/>
      <c r="O5" s="597"/>
      <c r="P5" s="598"/>
      <c r="Q5" s="598"/>
      <c r="R5" s="598"/>
      <c r="S5" s="598"/>
      <c r="T5" s="598"/>
      <c r="U5" s="599"/>
    </row>
    <row r="6" spans="1:21" ht="12.75" customHeight="1">
      <c r="A6" s="54"/>
      <c r="B6" s="566"/>
      <c r="C6" s="572"/>
      <c r="D6" s="569"/>
      <c r="E6" s="590"/>
      <c r="F6" s="583" t="s">
        <v>157</v>
      </c>
      <c r="G6" s="560" t="s">
        <v>392</v>
      </c>
      <c r="H6" s="55" t="s">
        <v>158</v>
      </c>
      <c r="I6" s="558" t="s">
        <v>159</v>
      </c>
      <c r="J6" s="56" t="s">
        <v>160</v>
      </c>
      <c r="K6" s="560" t="s">
        <v>161</v>
      </c>
      <c r="L6" s="587" t="s">
        <v>162</v>
      </c>
      <c r="M6" s="575"/>
      <c r="N6" s="563"/>
      <c r="O6" s="602" t="s">
        <v>153</v>
      </c>
      <c r="P6" s="603"/>
      <c r="Q6" s="602" t="s">
        <v>154</v>
      </c>
      <c r="R6" s="604"/>
      <c r="S6" s="603"/>
      <c r="T6" s="592" t="s">
        <v>155</v>
      </c>
      <c r="U6" s="600" t="s">
        <v>376</v>
      </c>
    </row>
    <row r="7" spans="2:21" ht="112.5" customHeight="1" thickBot="1">
      <c r="B7" s="567"/>
      <c r="C7" s="573"/>
      <c r="D7" s="570"/>
      <c r="E7" s="591"/>
      <c r="F7" s="584"/>
      <c r="G7" s="561"/>
      <c r="H7" s="267" t="s">
        <v>163</v>
      </c>
      <c r="I7" s="559"/>
      <c r="J7" s="268" t="s">
        <v>164</v>
      </c>
      <c r="K7" s="561"/>
      <c r="L7" s="588"/>
      <c r="M7" s="576"/>
      <c r="N7" s="564"/>
      <c r="O7" s="300" t="s">
        <v>390</v>
      </c>
      <c r="P7" s="298" t="s">
        <v>391</v>
      </c>
      <c r="Q7" s="300" t="s">
        <v>392</v>
      </c>
      <c r="R7" s="327" t="s">
        <v>159</v>
      </c>
      <c r="S7" s="298" t="s">
        <v>162</v>
      </c>
      <c r="T7" s="593"/>
      <c r="U7" s="601"/>
    </row>
    <row r="8" spans="2:21" ht="12.75">
      <c r="B8" s="57" t="s">
        <v>165</v>
      </c>
      <c r="C8" s="58">
        <v>0</v>
      </c>
      <c r="D8" s="59">
        <v>0</v>
      </c>
      <c r="E8" s="60">
        <v>0</v>
      </c>
      <c r="F8" s="58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2">
        <v>0</v>
      </c>
      <c r="M8" s="266">
        <f aca="true" t="shared" si="0" ref="M8:M17">F8+G8+I8+K8+L8</f>
        <v>0</v>
      </c>
      <c r="N8" s="266">
        <f aca="true" t="shared" si="1" ref="N8:N15">C8+D8+E8+M8</f>
        <v>0</v>
      </c>
      <c r="O8" s="308">
        <v>118.923</v>
      </c>
      <c r="P8" s="309">
        <v>0</v>
      </c>
      <c r="Q8" s="335">
        <v>221.8</v>
      </c>
      <c r="R8" s="264">
        <v>260</v>
      </c>
      <c r="S8" s="336">
        <v>1762.8</v>
      </c>
      <c r="T8" s="328">
        <f>SUM(Q8:S8)</f>
        <v>2244.6</v>
      </c>
      <c r="U8" s="269">
        <f aca="true" t="shared" si="2" ref="U8:U13">O8+P8+T8</f>
        <v>2363.523</v>
      </c>
    </row>
    <row r="9" spans="2:21" ht="12.75">
      <c r="B9" s="57" t="s">
        <v>166</v>
      </c>
      <c r="C9" s="242">
        <v>243.5</v>
      </c>
      <c r="D9" s="59">
        <v>0</v>
      </c>
      <c r="E9" s="60">
        <v>0</v>
      </c>
      <c r="F9" s="58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2">
        <v>0</v>
      </c>
      <c r="M9" s="63">
        <f t="shared" si="0"/>
        <v>0</v>
      </c>
      <c r="N9" s="244">
        <f t="shared" si="1"/>
        <v>243.5</v>
      </c>
      <c r="O9" s="310">
        <v>0</v>
      </c>
      <c r="P9" s="311">
        <v>0</v>
      </c>
      <c r="Q9" s="337"/>
      <c r="R9" s="258"/>
      <c r="S9" s="311"/>
      <c r="T9" s="329"/>
      <c r="U9" s="254">
        <f t="shared" si="2"/>
        <v>0</v>
      </c>
    </row>
    <row r="10" spans="2:21" ht="12.75">
      <c r="B10" s="64" t="s">
        <v>167</v>
      </c>
      <c r="C10" s="242">
        <v>64</v>
      </c>
      <c r="D10" s="66">
        <v>0</v>
      </c>
      <c r="E10" s="60">
        <v>0</v>
      </c>
      <c r="F10" s="65">
        <v>0</v>
      </c>
      <c r="G10" s="61">
        <v>200</v>
      </c>
      <c r="H10" s="61">
        <v>150</v>
      </c>
      <c r="I10" s="61">
        <v>170</v>
      </c>
      <c r="J10" s="61">
        <v>100</v>
      </c>
      <c r="K10" s="3">
        <v>0</v>
      </c>
      <c r="L10" s="62">
        <v>0</v>
      </c>
      <c r="M10" s="63">
        <f t="shared" si="0"/>
        <v>370</v>
      </c>
      <c r="N10" s="244">
        <f t="shared" si="1"/>
        <v>434</v>
      </c>
      <c r="O10" s="310">
        <v>0</v>
      </c>
      <c r="P10" s="311">
        <v>0</v>
      </c>
      <c r="Q10" s="337"/>
      <c r="R10" s="258"/>
      <c r="S10" s="311"/>
      <c r="T10" s="329"/>
      <c r="U10" s="254">
        <f t="shared" si="2"/>
        <v>0</v>
      </c>
    </row>
    <row r="11" spans="2:21" ht="12.75">
      <c r="B11" s="64" t="s">
        <v>168</v>
      </c>
      <c r="C11" s="242">
        <v>37.804</v>
      </c>
      <c r="D11" s="66">
        <v>0</v>
      </c>
      <c r="E11" s="60">
        <v>0</v>
      </c>
      <c r="F11" s="65">
        <v>0</v>
      </c>
      <c r="G11" s="61">
        <v>0</v>
      </c>
      <c r="H11" s="61">
        <v>0</v>
      </c>
      <c r="I11" s="61">
        <v>600</v>
      </c>
      <c r="J11" s="61">
        <v>550</v>
      </c>
      <c r="K11" s="3">
        <v>0</v>
      </c>
      <c r="L11" s="62">
        <v>0</v>
      </c>
      <c r="M11" s="63">
        <f t="shared" si="0"/>
        <v>600</v>
      </c>
      <c r="N11" s="244">
        <f t="shared" si="1"/>
        <v>637.804</v>
      </c>
      <c r="O11" s="310">
        <v>0</v>
      </c>
      <c r="P11" s="311">
        <v>0</v>
      </c>
      <c r="Q11" s="337"/>
      <c r="R11" s="258"/>
      <c r="S11" s="311"/>
      <c r="T11" s="329"/>
      <c r="U11" s="254">
        <f t="shared" si="2"/>
        <v>0</v>
      </c>
    </row>
    <row r="12" spans="2:21" ht="12.75">
      <c r="B12" s="64" t="s">
        <v>169</v>
      </c>
      <c r="C12" s="242">
        <v>6061</v>
      </c>
      <c r="D12" s="66">
        <v>0</v>
      </c>
      <c r="E12" s="60">
        <v>0</v>
      </c>
      <c r="F12" s="65">
        <v>0</v>
      </c>
      <c r="G12" s="61">
        <v>5392</v>
      </c>
      <c r="H12" s="61">
        <v>3376</v>
      </c>
      <c r="I12" s="61">
        <v>40327</v>
      </c>
      <c r="J12" s="61">
        <v>32622</v>
      </c>
      <c r="K12" s="3">
        <v>0</v>
      </c>
      <c r="L12" s="62">
        <v>0</v>
      </c>
      <c r="M12" s="63">
        <f t="shared" si="0"/>
        <v>45719</v>
      </c>
      <c r="N12" s="244">
        <f t="shared" si="1"/>
        <v>51780</v>
      </c>
      <c r="O12" s="310">
        <v>0</v>
      </c>
      <c r="P12" s="311">
        <v>0</v>
      </c>
      <c r="Q12" s="337"/>
      <c r="R12" s="258"/>
      <c r="S12" s="311"/>
      <c r="T12" s="329"/>
      <c r="U12" s="254">
        <f t="shared" si="2"/>
        <v>0</v>
      </c>
    </row>
    <row r="13" spans="2:21" ht="12.75">
      <c r="B13" s="64" t="s">
        <v>170</v>
      </c>
      <c r="C13" s="242">
        <v>62.288</v>
      </c>
      <c r="D13" s="66">
        <v>0</v>
      </c>
      <c r="E13" s="60">
        <v>0</v>
      </c>
      <c r="F13" s="65">
        <v>0</v>
      </c>
      <c r="G13" s="61">
        <v>0</v>
      </c>
      <c r="H13" s="61">
        <v>0</v>
      </c>
      <c r="I13" s="61">
        <v>5435</v>
      </c>
      <c r="J13" s="61">
        <v>3935</v>
      </c>
      <c r="K13" s="3">
        <v>0</v>
      </c>
      <c r="L13" s="62">
        <v>0</v>
      </c>
      <c r="M13" s="63">
        <f t="shared" si="0"/>
        <v>5435</v>
      </c>
      <c r="N13" s="244">
        <f t="shared" si="1"/>
        <v>5497.288</v>
      </c>
      <c r="O13" s="310">
        <v>0</v>
      </c>
      <c r="P13" s="312">
        <v>0</v>
      </c>
      <c r="Q13" s="337"/>
      <c r="R13" s="258"/>
      <c r="S13" s="311"/>
      <c r="T13" s="329"/>
      <c r="U13" s="254">
        <f t="shared" si="2"/>
        <v>0</v>
      </c>
    </row>
    <row r="14" spans="2:21" ht="12.75">
      <c r="B14" s="64" t="s">
        <v>171</v>
      </c>
      <c r="C14" s="242">
        <v>2105.953</v>
      </c>
      <c r="D14" s="241">
        <v>0.47</v>
      </c>
      <c r="E14" s="60">
        <v>0</v>
      </c>
      <c r="F14" s="65">
        <v>0</v>
      </c>
      <c r="G14" s="61">
        <v>1200</v>
      </c>
      <c r="H14" s="61">
        <v>537</v>
      </c>
      <c r="I14" s="61">
        <v>7918</v>
      </c>
      <c r="J14" s="61">
        <v>7205</v>
      </c>
      <c r="K14" s="3">
        <v>0</v>
      </c>
      <c r="L14" s="62">
        <v>0</v>
      </c>
      <c r="M14" s="63">
        <f t="shared" si="0"/>
        <v>9118</v>
      </c>
      <c r="N14" s="244">
        <f t="shared" si="1"/>
        <v>11224.422999999999</v>
      </c>
      <c r="O14" s="313">
        <v>94.576</v>
      </c>
      <c r="P14" s="314">
        <v>5.4853</v>
      </c>
      <c r="Q14" s="338"/>
      <c r="R14" s="259"/>
      <c r="S14" s="314"/>
      <c r="T14" s="329"/>
      <c r="U14" s="254">
        <f>P14+O14+T14</f>
        <v>100.06129999999999</v>
      </c>
    </row>
    <row r="15" spans="2:23" ht="12.75">
      <c r="B15" s="64" t="s">
        <v>172</v>
      </c>
      <c r="C15" s="242">
        <v>22.655</v>
      </c>
      <c r="D15" s="66">
        <v>0</v>
      </c>
      <c r="E15" s="60">
        <v>0</v>
      </c>
      <c r="F15" s="65">
        <v>0</v>
      </c>
      <c r="G15" s="61">
        <v>0</v>
      </c>
      <c r="H15" s="61">
        <v>0</v>
      </c>
      <c r="I15" s="61">
        <v>450</v>
      </c>
      <c r="J15" s="61">
        <v>450</v>
      </c>
      <c r="K15" s="3">
        <v>0</v>
      </c>
      <c r="L15" s="62">
        <v>0</v>
      </c>
      <c r="M15" s="63">
        <f t="shared" si="0"/>
        <v>450</v>
      </c>
      <c r="N15" s="244">
        <f t="shared" si="1"/>
        <v>472.655</v>
      </c>
      <c r="O15" s="313">
        <v>597.3705</v>
      </c>
      <c r="P15" s="311">
        <v>0</v>
      </c>
      <c r="Q15" s="338"/>
      <c r="R15" s="259"/>
      <c r="S15" s="314"/>
      <c r="T15" s="329"/>
      <c r="U15" s="270">
        <f>P15+O15+T15</f>
        <v>597.3705</v>
      </c>
      <c r="W15" s="92"/>
    </row>
    <row r="16" spans="2:21" s="92" customFormat="1" ht="12.75">
      <c r="B16" s="93" t="s">
        <v>184</v>
      </c>
      <c r="C16" s="246">
        <f>SUM(C8:C15)</f>
        <v>8597.2</v>
      </c>
      <c r="D16" s="240">
        <f aca="true" t="shared" si="3" ref="D16:L16">SUM(D8:D15)</f>
        <v>0.47</v>
      </c>
      <c r="E16" s="70">
        <f t="shared" si="3"/>
        <v>0</v>
      </c>
      <c r="F16" s="70">
        <f t="shared" si="3"/>
        <v>0</v>
      </c>
      <c r="G16" s="72">
        <f t="shared" si="3"/>
        <v>6792</v>
      </c>
      <c r="H16" s="72">
        <f t="shared" si="3"/>
        <v>4063</v>
      </c>
      <c r="I16" s="72">
        <f t="shared" si="3"/>
        <v>54900</v>
      </c>
      <c r="J16" s="72">
        <f t="shared" si="3"/>
        <v>44862</v>
      </c>
      <c r="K16" s="72">
        <f t="shared" si="3"/>
        <v>0</v>
      </c>
      <c r="L16" s="73">
        <f t="shared" si="3"/>
        <v>0</v>
      </c>
      <c r="M16" s="63">
        <f t="shared" si="0"/>
        <v>61692</v>
      </c>
      <c r="N16" s="244">
        <f>SUM(N8:N15)</f>
        <v>70289.67</v>
      </c>
      <c r="O16" s="315">
        <f>SUM(O8:O15)</f>
        <v>810.8695</v>
      </c>
      <c r="P16" s="316">
        <f>SUM(P8:P15)</f>
        <v>5.4853</v>
      </c>
      <c r="Q16" s="317">
        <v>0</v>
      </c>
      <c r="R16" s="271">
        <v>0</v>
      </c>
      <c r="S16" s="339">
        <v>0</v>
      </c>
      <c r="T16" s="265">
        <f>SUM(T8:T15)</f>
        <v>2244.6</v>
      </c>
      <c r="U16" s="393">
        <f>SUM(U8:U15)</f>
        <v>3060.9548</v>
      </c>
    </row>
    <row r="17" spans="2:22" ht="12" customHeight="1">
      <c r="B17" s="64" t="s">
        <v>185</v>
      </c>
      <c r="C17" s="65">
        <v>0</v>
      </c>
      <c r="D17" s="66">
        <v>0</v>
      </c>
      <c r="E17" s="67">
        <v>0</v>
      </c>
      <c r="F17" s="65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68">
        <v>0</v>
      </c>
      <c r="M17" s="63">
        <f t="shared" si="0"/>
        <v>0</v>
      </c>
      <c r="N17" s="63">
        <f>C17+D17+E17+M17</f>
        <v>0</v>
      </c>
      <c r="O17" s="310">
        <v>0</v>
      </c>
      <c r="P17" s="311">
        <v>0</v>
      </c>
      <c r="Q17" s="337"/>
      <c r="R17" s="258"/>
      <c r="S17" s="311"/>
      <c r="T17" s="330">
        <v>0</v>
      </c>
      <c r="U17" s="249">
        <v>0</v>
      </c>
      <c r="V17" s="37"/>
    </row>
    <row r="18" spans="2:21" ht="12" customHeight="1">
      <c r="B18" s="64" t="s">
        <v>173</v>
      </c>
      <c r="C18" s="65">
        <v>0</v>
      </c>
      <c r="D18" s="66">
        <v>0</v>
      </c>
      <c r="E18" s="67">
        <v>0</v>
      </c>
      <c r="F18" s="65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68">
        <v>0</v>
      </c>
      <c r="M18" s="63">
        <f aca="true" t="shared" si="4" ref="M18:M24">F18+G18+I18+K18+L18</f>
        <v>0</v>
      </c>
      <c r="N18" s="73">
        <f aca="true" t="shared" si="5" ref="N18:N24">C18+D18+M18</f>
        <v>0</v>
      </c>
      <c r="O18" s="310">
        <v>0</v>
      </c>
      <c r="P18" s="311">
        <v>0</v>
      </c>
      <c r="Q18" s="337"/>
      <c r="R18" s="258"/>
      <c r="S18" s="311"/>
      <c r="T18" s="330">
        <v>0</v>
      </c>
      <c r="U18" s="249">
        <v>0</v>
      </c>
    </row>
    <row r="19" spans="2:21" ht="12" customHeight="1">
      <c r="B19" s="64" t="s">
        <v>174</v>
      </c>
      <c r="C19" s="65">
        <v>0</v>
      </c>
      <c r="D19" s="66">
        <v>0</v>
      </c>
      <c r="E19" s="67">
        <v>0</v>
      </c>
      <c r="F19" s="65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68">
        <v>0</v>
      </c>
      <c r="M19" s="63">
        <f t="shared" si="4"/>
        <v>0</v>
      </c>
      <c r="N19" s="63">
        <f t="shared" si="5"/>
        <v>0</v>
      </c>
      <c r="O19" s="310">
        <v>0</v>
      </c>
      <c r="P19" s="311">
        <v>0</v>
      </c>
      <c r="Q19" s="337"/>
      <c r="R19" s="258"/>
      <c r="S19" s="311"/>
      <c r="T19" s="330">
        <v>0</v>
      </c>
      <c r="U19" s="249">
        <v>0</v>
      </c>
    </row>
    <row r="20" spans="2:21" ht="12" customHeight="1">
      <c r="B20" s="64" t="s">
        <v>175</v>
      </c>
      <c r="C20" s="65">
        <v>0</v>
      </c>
      <c r="D20" s="66">
        <v>0</v>
      </c>
      <c r="E20" s="67">
        <v>0</v>
      </c>
      <c r="F20" s="65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68">
        <v>0</v>
      </c>
      <c r="M20" s="63">
        <f t="shared" si="4"/>
        <v>0</v>
      </c>
      <c r="N20" s="63">
        <f t="shared" si="5"/>
        <v>0</v>
      </c>
      <c r="O20" s="310">
        <v>0</v>
      </c>
      <c r="P20" s="311">
        <v>0</v>
      </c>
      <c r="Q20" s="337"/>
      <c r="R20" s="258"/>
      <c r="S20" s="311"/>
      <c r="T20" s="330">
        <v>0</v>
      </c>
      <c r="U20" s="249">
        <v>0</v>
      </c>
    </row>
    <row r="21" spans="2:21" ht="12" customHeight="1">
      <c r="B21" s="64" t="s">
        <v>186</v>
      </c>
      <c r="C21" s="245">
        <v>327</v>
      </c>
      <c r="D21" s="66">
        <v>0</v>
      </c>
      <c r="E21" s="67">
        <v>0</v>
      </c>
      <c r="F21" s="65">
        <v>0</v>
      </c>
      <c r="G21" s="3">
        <v>0</v>
      </c>
      <c r="H21" s="3">
        <v>0</v>
      </c>
      <c r="I21" s="3">
        <v>0</v>
      </c>
      <c r="J21" s="3">
        <v>0</v>
      </c>
      <c r="K21" s="3">
        <v>13220</v>
      </c>
      <c r="L21" s="68">
        <v>0</v>
      </c>
      <c r="M21" s="63">
        <f t="shared" si="4"/>
        <v>13220</v>
      </c>
      <c r="N21" s="244">
        <f t="shared" si="5"/>
        <v>13547</v>
      </c>
      <c r="O21" s="310">
        <v>0</v>
      </c>
      <c r="P21" s="311">
        <v>0</v>
      </c>
      <c r="Q21" s="337"/>
      <c r="R21" s="258"/>
      <c r="S21" s="311"/>
      <c r="T21" s="330">
        <v>0</v>
      </c>
      <c r="U21" s="249">
        <v>0</v>
      </c>
    </row>
    <row r="22" spans="2:21" ht="12" customHeight="1">
      <c r="B22" s="64" t="s">
        <v>187</v>
      </c>
      <c r="C22" s="65">
        <v>0</v>
      </c>
      <c r="D22" s="66">
        <v>0</v>
      </c>
      <c r="E22" s="67">
        <v>0</v>
      </c>
      <c r="F22" s="65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68">
        <v>0</v>
      </c>
      <c r="M22" s="63">
        <f t="shared" si="4"/>
        <v>0</v>
      </c>
      <c r="N22" s="63">
        <f t="shared" si="5"/>
        <v>0</v>
      </c>
      <c r="O22" s="310">
        <v>0</v>
      </c>
      <c r="P22" s="311">
        <v>0</v>
      </c>
      <c r="Q22" s="337"/>
      <c r="R22" s="258"/>
      <c r="S22" s="311"/>
      <c r="T22" s="330">
        <v>0</v>
      </c>
      <c r="U22" s="249">
        <v>0</v>
      </c>
    </row>
    <row r="23" spans="2:21" ht="12" customHeight="1">
      <c r="B23" s="64" t="s">
        <v>139</v>
      </c>
      <c r="C23" s="65">
        <v>0</v>
      </c>
      <c r="D23" s="66">
        <v>0</v>
      </c>
      <c r="E23" s="67">
        <v>0</v>
      </c>
      <c r="F23" s="65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68">
        <v>0</v>
      </c>
      <c r="M23" s="63">
        <f t="shared" si="4"/>
        <v>0</v>
      </c>
      <c r="N23" s="63">
        <f t="shared" si="5"/>
        <v>0</v>
      </c>
      <c r="O23" s="310">
        <v>0</v>
      </c>
      <c r="P23" s="311">
        <v>0</v>
      </c>
      <c r="Q23" s="337"/>
      <c r="R23" s="258"/>
      <c r="S23" s="311"/>
      <c r="T23" s="330">
        <v>0</v>
      </c>
      <c r="U23" s="249">
        <v>0</v>
      </c>
    </row>
    <row r="24" spans="2:21" ht="12" customHeight="1">
      <c r="B24" s="64" t="s">
        <v>176</v>
      </c>
      <c r="C24" s="65">
        <v>0</v>
      </c>
      <c r="D24" s="66">
        <v>0</v>
      </c>
      <c r="E24" s="67">
        <v>0</v>
      </c>
      <c r="F24" s="65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68">
        <v>0</v>
      </c>
      <c r="M24" s="63">
        <f t="shared" si="4"/>
        <v>0</v>
      </c>
      <c r="N24" s="63">
        <f t="shared" si="5"/>
        <v>0</v>
      </c>
      <c r="O24" s="310">
        <v>0</v>
      </c>
      <c r="P24" s="311">
        <v>0</v>
      </c>
      <c r="Q24" s="337"/>
      <c r="R24" s="258"/>
      <c r="S24" s="311"/>
      <c r="T24" s="330">
        <v>0</v>
      </c>
      <c r="U24" s="249">
        <v>0</v>
      </c>
    </row>
    <row r="25" spans="2:22" ht="12.75">
      <c r="B25" s="69" t="s">
        <v>177</v>
      </c>
      <c r="C25" s="246">
        <f aca="true" t="shared" si="6" ref="C25:M25">SUM(C17:C24)</f>
        <v>327</v>
      </c>
      <c r="D25" s="74">
        <f t="shared" si="6"/>
        <v>0</v>
      </c>
      <c r="E25" s="70">
        <f t="shared" si="6"/>
        <v>0</v>
      </c>
      <c r="F25" s="70">
        <f t="shared" si="6"/>
        <v>0</v>
      </c>
      <c r="G25" s="72">
        <f t="shared" si="6"/>
        <v>0</v>
      </c>
      <c r="H25" s="72">
        <f t="shared" si="6"/>
        <v>0</v>
      </c>
      <c r="I25" s="72">
        <f t="shared" si="6"/>
        <v>0</v>
      </c>
      <c r="J25" s="72">
        <f t="shared" si="6"/>
        <v>0</v>
      </c>
      <c r="K25" s="72">
        <f t="shared" si="6"/>
        <v>13220</v>
      </c>
      <c r="L25" s="71">
        <f t="shared" si="6"/>
        <v>0</v>
      </c>
      <c r="M25" s="63">
        <f t="shared" si="6"/>
        <v>13220</v>
      </c>
      <c r="N25" s="244">
        <f>SUM(N18:N24)</f>
        <v>13547</v>
      </c>
      <c r="O25" s="317">
        <f>SUM(O17:O24)</f>
        <v>0</v>
      </c>
      <c r="P25" s="318">
        <f>SUM(P17:P24)</f>
        <v>0</v>
      </c>
      <c r="Q25" s="340"/>
      <c r="R25" s="260"/>
      <c r="S25" s="318"/>
      <c r="T25" s="331">
        <f>SUM(T17:T24)</f>
        <v>0</v>
      </c>
      <c r="U25" s="249">
        <f>SUM(U17:U24)</f>
        <v>0</v>
      </c>
      <c r="V25" s="37"/>
    </row>
    <row r="26" spans="2:21" ht="12.75">
      <c r="B26" s="64" t="s">
        <v>422</v>
      </c>
      <c r="C26" s="245">
        <v>62.04</v>
      </c>
      <c r="D26" s="66">
        <v>0</v>
      </c>
      <c r="E26" s="67">
        <v>0</v>
      </c>
      <c r="F26" s="65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68">
        <v>0</v>
      </c>
      <c r="M26" s="63">
        <f>F26+G26+I26+K26+L26</f>
        <v>0</v>
      </c>
      <c r="N26" s="244">
        <f>C26+D26+E26+M26</f>
        <v>62.04</v>
      </c>
      <c r="O26" s="310">
        <v>0</v>
      </c>
      <c r="P26" s="311">
        <v>0</v>
      </c>
      <c r="Q26" s="337"/>
      <c r="R26" s="258"/>
      <c r="S26" s="311"/>
      <c r="T26" s="330">
        <v>0</v>
      </c>
      <c r="U26" s="249">
        <v>0</v>
      </c>
    </row>
    <row r="27" spans="2:22" ht="12.75">
      <c r="B27" s="64" t="s">
        <v>178</v>
      </c>
      <c r="C27" s="245">
        <v>151</v>
      </c>
      <c r="D27" s="239">
        <v>49</v>
      </c>
      <c r="E27" s="67">
        <v>4350</v>
      </c>
      <c r="F27" s="65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68">
        <v>0</v>
      </c>
      <c r="M27" s="63">
        <f>F27+G27+I27+K27+L27</f>
        <v>0</v>
      </c>
      <c r="N27" s="244">
        <f>C27+D27+E27+M27</f>
        <v>4550</v>
      </c>
      <c r="O27" s="310">
        <v>0</v>
      </c>
      <c r="P27" s="311">
        <v>0</v>
      </c>
      <c r="Q27" s="337"/>
      <c r="R27" s="258"/>
      <c r="S27" s="311"/>
      <c r="T27" s="330">
        <v>0</v>
      </c>
      <c r="U27" s="249">
        <v>0</v>
      </c>
      <c r="V27" s="37"/>
    </row>
    <row r="28" spans="2:22" ht="12.75" customHeight="1">
      <c r="B28" s="64" t="s">
        <v>388</v>
      </c>
      <c r="C28" s="65">
        <v>0</v>
      </c>
      <c r="D28" s="239">
        <v>6343.19</v>
      </c>
      <c r="E28" s="67">
        <v>30315</v>
      </c>
      <c r="F28" s="65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68">
        <v>0</v>
      </c>
      <c r="M28" s="63">
        <f>F28+G28+I28+K28+L28</f>
        <v>0</v>
      </c>
      <c r="N28" s="244">
        <f>C28+D28+E28+M28</f>
        <v>36658.19</v>
      </c>
      <c r="O28" s="310">
        <v>0</v>
      </c>
      <c r="P28" s="311">
        <v>0</v>
      </c>
      <c r="Q28" s="337"/>
      <c r="R28" s="258"/>
      <c r="S28" s="311"/>
      <c r="T28" s="330">
        <v>0</v>
      </c>
      <c r="U28" s="249">
        <v>0</v>
      </c>
      <c r="V28" s="37"/>
    </row>
    <row r="29" spans="2:23" ht="12.75" customHeight="1" thickBot="1">
      <c r="B29" s="75" t="s">
        <v>179</v>
      </c>
      <c r="C29" s="247">
        <f aca="true" t="shared" si="7" ref="C29:N29">C26+C27+C28</f>
        <v>213.04</v>
      </c>
      <c r="D29" s="405">
        <f t="shared" si="7"/>
        <v>6392.19</v>
      </c>
      <c r="E29" s="76">
        <f t="shared" si="7"/>
        <v>34665</v>
      </c>
      <c r="F29" s="76">
        <f t="shared" si="7"/>
        <v>0</v>
      </c>
      <c r="G29" s="78">
        <f t="shared" si="7"/>
        <v>0</v>
      </c>
      <c r="H29" s="78">
        <f t="shared" si="7"/>
        <v>0</v>
      </c>
      <c r="I29" s="78">
        <f t="shared" si="7"/>
        <v>0</v>
      </c>
      <c r="J29" s="78">
        <f t="shared" si="7"/>
        <v>0</v>
      </c>
      <c r="K29" s="78">
        <f t="shared" si="7"/>
        <v>0</v>
      </c>
      <c r="L29" s="77">
        <f t="shared" si="7"/>
        <v>0</v>
      </c>
      <c r="M29" s="79">
        <f t="shared" si="7"/>
        <v>0</v>
      </c>
      <c r="N29" s="412">
        <f t="shared" si="7"/>
        <v>41270.23</v>
      </c>
      <c r="O29" s="319">
        <v>0</v>
      </c>
      <c r="P29" s="320">
        <v>0</v>
      </c>
      <c r="Q29" s="341">
        <v>0</v>
      </c>
      <c r="R29" s="261">
        <v>0</v>
      </c>
      <c r="S29" s="320">
        <v>0</v>
      </c>
      <c r="T29" s="332">
        <v>0</v>
      </c>
      <c r="U29" s="255">
        <f>SUM(U26:U28)</f>
        <v>0</v>
      </c>
      <c r="V29" s="37"/>
      <c r="W29" s="185"/>
    </row>
    <row r="30" spans="2:23" ht="12.75" customHeight="1">
      <c r="B30" s="81" t="s">
        <v>182</v>
      </c>
      <c r="C30" s="82">
        <v>0</v>
      </c>
      <c r="D30" s="83">
        <v>0</v>
      </c>
      <c r="E30" s="84">
        <v>0</v>
      </c>
      <c r="F30" s="82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3">
        <v>0</v>
      </c>
      <c r="M30" s="307">
        <f>F30+G30+H30+I30+J30+K30+L30</f>
        <v>0</v>
      </c>
      <c r="N30" s="306">
        <f>C30+D30+E30+M30</f>
        <v>0</v>
      </c>
      <c r="O30" s="321">
        <v>0</v>
      </c>
      <c r="P30" s="322">
        <v>0</v>
      </c>
      <c r="Q30" s="342"/>
      <c r="R30" s="262"/>
      <c r="S30" s="322"/>
      <c r="T30" s="333">
        <v>0</v>
      </c>
      <c r="U30" s="256">
        <f>SUM(O30:T30)</f>
        <v>0</v>
      </c>
      <c r="W30" s="185"/>
    </row>
    <row r="31" spans="2:23" ht="12.75" customHeight="1" thickBot="1">
      <c r="B31" s="86" t="s">
        <v>183</v>
      </c>
      <c r="C31" s="65">
        <v>0</v>
      </c>
      <c r="D31" s="66">
        <v>0</v>
      </c>
      <c r="E31" s="68">
        <v>0</v>
      </c>
      <c r="F31" s="65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66">
        <v>0</v>
      </c>
      <c r="M31" s="80">
        <f>F31+G31+H31+I31+J31+K31+L31</f>
        <v>0</v>
      </c>
      <c r="N31" s="73">
        <f>C31+D31+E31+M31</f>
        <v>0</v>
      </c>
      <c r="O31" s="323">
        <v>0</v>
      </c>
      <c r="P31" s="324">
        <v>0</v>
      </c>
      <c r="Q31" s="343"/>
      <c r="R31" s="263"/>
      <c r="S31" s="324"/>
      <c r="T31" s="334">
        <v>0</v>
      </c>
      <c r="U31" s="257">
        <f>SUM(O31:T31)</f>
        <v>0</v>
      </c>
      <c r="W31" s="9"/>
    </row>
    <row r="32" spans="2:23" ht="27.75" customHeight="1" thickBot="1">
      <c r="B32" s="87" t="s">
        <v>180</v>
      </c>
      <c r="C32" s="305">
        <f>C16+C25+C29+C30</f>
        <v>9137.240000000002</v>
      </c>
      <c r="D32" s="406">
        <f>D16+D25+D29+D30</f>
        <v>6392.66</v>
      </c>
      <c r="E32" s="88">
        <f>SUM(E16+E25+E29+E30)</f>
        <v>34665</v>
      </c>
      <c r="F32" s="88">
        <f>SUM(F16+F25+F29+F30)</f>
        <v>0</v>
      </c>
      <c r="G32" s="89">
        <f>G16+G25+G29+G30</f>
        <v>6792</v>
      </c>
      <c r="H32" s="89">
        <f>H16+H25+H29+H30</f>
        <v>4063</v>
      </c>
      <c r="I32" s="89">
        <f>I16+I25+I29+I30</f>
        <v>54900</v>
      </c>
      <c r="J32" s="89">
        <f>J16+J25+J29+J30</f>
        <v>44862</v>
      </c>
      <c r="K32" s="89">
        <f>K16+K25+K29+K30</f>
        <v>13220</v>
      </c>
      <c r="L32" s="90">
        <f>SUM(L16+L25+L29+L30)</f>
        <v>0</v>
      </c>
      <c r="M32" s="91">
        <f>SUM(M16+M25+M29+M30+M31)</f>
        <v>74912</v>
      </c>
      <c r="N32" s="407">
        <f>N16+N25+N29+M30+M31</f>
        <v>125106.9</v>
      </c>
      <c r="O32" s="325">
        <f>O16+O25+O29+O30</f>
        <v>810.8695</v>
      </c>
      <c r="P32" s="326">
        <f aca="true" t="shared" si="8" ref="P32:U32">P16+P25+P29+P30</f>
        <v>5.4853</v>
      </c>
      <c r="Q32" s="302">
        <f t="shared" si="8"/>
        <v>0</v>
      </c>
      <c r="R32" s="303">
        <f t="shared" si="8"/>
        <v>0</v>
      </c>
      <c r="S32" s="344">
        <f t="shared" si="8"/>
        <v>0</v>
      </c>
      <c r="T32" s="304">
        <f t="shared" si="8"/>
        <v>2244.6</v>
      </c>
      <c r="U32" s="272">
        <f t="shared" si="8"/>
        <v>3060.9548</v>
      </c>
      <c r="V32" s="4"/>
      <c r="W32" s="9"/>
    </row>
    <row r="33" spans="2:23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08"/>
      <c r="O33" s="37"/>
      <c r="P33" s="37"/>
      <c r="Q33" s="37"/>
      <c r="R33" s="37"/>
      <c r="S33" s="37"/>
      <c r="W33" s="9"/>
    </row>
    <row r="34" spans="2:19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8"/>
      <c r="U35" s="9"/>
    </row>
    <row r="36" spans="4:20" ht="12.75">
      <c r="D36" s="409"/>
      <c r="E36" s="409"/>
      <c r="F36" s="4"/>
      <c r="G36" s="409"/>
      <c r="H36" s="409"/>
      <c r="I36" s="409"/>
      <c r="J36" s="409"/>
      <c r="K36" s="409"/>
      <c r="L36" s="409"/>
      <c r="M36" s="409"/>
      <c r="N36" s="409"/>
      <c r="T36" s="8"/>
    </row>
    <row r="37" spans="2:19" ht="16.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ht="27.75" customHeight="1"/>
    <row r="41" ht="12.75">
      <c r="E41" s="7"/>
    </row>
  </sheetData>
  <mergeCells count="19">
    <mergeCell ref="T6:T7"/>
    <mergeCell ref="O4:U5"/>
    <mergeCell ref="U6:U7"/>
    <mergeCell ref="O6:P6"/>
    <mergeCell ref="Q6:S6"/>
    <mergeCell ref="C4:D4"/>
    <mergeCell ref="L6:L7"/>
    <mergeCell ref="G6:G7"/>
    <mergeCell ref="E4:E7"/>
    <mergeCell ref="B1:U1"/>
    <mergeCell ref="I6:I7"/>
    <mergeCell ref="K6:K7"/>
    <mergeCell ref="N4:N7"/>
    <mergeCell ref="B4:B7"/>
    <mergeCell ref="D5:D7"/>
    <mergeCell ref="C5:C7"/>
    <mergeCell ref="M4:M7"/>
    <mergeCell ref="F4:L5"/>
    <mergeCell ref="F6:F7"/>
  </mergeCells>
  <printOptions/>
  <pageMargins left="0.75" right="0.75" top="0.82" bottom="0.35" header="0.4921259845" footer="0.35"/>
  <pageSetup horizontalDpi="300" verticalDpi="300" orientation="landscape" paperSize="9" scale="80" r:id="rId1"/>
  <headerFooter alignWithMargins="0">
    <oddHeader>&amp;RPríloha C</oddHeader>
  </headerFooter>
  <ignoredErrors>
    <ignoredError sqref="T8" formulaRange="1"/>
    <ignoredError sqref="M16:N16 M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B7">
      <selection activeCell="H12" sqref="H12"/>
    </sheetView>
  </sheetViews>
  <sheetFormatPr defaultColWidth="9.00390625" defaultRowHeight="12.75"/>
  <cols>
    <col min="1" max="1" width="1.625" style="2" customWidth="1"/>
    <col min="2" max="2" width="23.125" style="2" customWidth="1"/>
    <col min="3" max="5" width="9.00390625" style="2" customWidth="1"/>
    <col min="6" max="6" width="8.875" style="2" customWidth="1"/>
    <col min="7" max="7" width="11.00390625" style="2" customWidth="1"/>
    <col min="8" max="8" width="10.125" style="2" customWidth="1"/>
    <col min="9" max="9" width="9.00390625" style="2" customWidth="1"/>
    <col min="10" max="10" width="9.875" style="2" customWidth="1"/>
    <col min="11" max="11" width="10.625" style="2" customWidth="1"/>
    <col min="12" max="12" width="11.25390625" style="2" customWidth="1"/>
    <col min="13" max="13" width="10.625" style="2" bestFit="1" customWidth="1"/>
    <col min="14" max="16384" width="9.125" style="2" customWidth="1"/>
  </cols>
  <sheetData>
    <row r="1" spans="2:12" ht="53.25" customHeight="1">
      <c r="B1" s="557" t="s">
        <v>413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2:12" ht="15" customHeight="1">
      <c r="B2" s="52" t="s">
        <v>152</v>
      </c>
      <c r="C2" s="53"/>
      <c r="D2" s="53"/>
      <c r="E2" s="53"/>
      <c r="F2" s="53"/>
      <c r="G2" s="53"/>
      <c r="H2" s="53"/>
      <c r="I2" s="52"/>
      <c r="J2" s="53"/>
      <c r="K2" s="53"/>
      <c r="L2" s="53"/>
    </row>
    <row r="3" ht="7.5" customHeight="1" thickBot="1"/>
    <row r="4" spans="2:12" ht="31.5" customHeight="1" thickBot="1">
      <c r="B4" s="565" t="s">
        <v>378</v>
      </c>
      <c r="C4" s="605" t="s">
        <v>384</v>
      </c>
      <c r="D4" s="605"/>
      <c r="E4" s="605"/>
      <c r="F4" s="605"/>
      <c r="G4" s="605"/>
      <c r="H4" s="605" t="s">
        <v>383</v>
      </c>
      <c r="I4" s="605"/>
      <c r="J4" s="605"/>
      <c r="K4" s="605"/>
      <c r="L4" s="621" t="s">
        <v>385</v>
      </c>
    </row>
    <row r="5" spans="2:12" ht="12.75" customHeight="1">
      <c r="B5" s="566"/>
      <c r="C5" s="610" t="s">
        <v>153</v>
      </c>
      <c r="D5" s="611"/>
      <c r="E5" s="611"/>
      <c r="F5" s="612"/>
      <c r="G5" s="621" t="s">
        <v>415</v>
      </c>
      <c r="H5" s="613" t="s">
        <v>154</v>
      </c>
      <c r="I5" s="614"/>
      <c r="J5" s="615"/>
      <c r="K5" s="606" t="s">
        <v>416</v>
      </c>
      <c r="L5" s="606"/>
    </row>
    <row r="6" spans="2:12" ht="12.75" customHeight="1">
      <c r="B6" s="566"/>
      <c r="C6" s="571" t="s">
        <v>379</v>
      </c>
      <c r="D6" s="622" t="s">
        <v>380</v>
      </c>
      <c r="E6" s="625" t="s">
        <v>381</v>
      </c>
      <c r="F6" s="568" t="s">
        <v>382</v>
      </c>
      <c r="G6" s="606"/>
      <c r="H6" s="616"/>
      <c r="I6" s="617"/>
      <c r="J6" s="618"/>
      <c r="K6" s="606"/>
      <c r="L6" s="606"/>
    </row>
    <row r="7" spans="1:12" ht="12.75" customHeight="1">
      <c r="A7" s="54"/>
      <c r="B7" s="566"/>
      <c r="C7" s="572"/>
      <c r="D7" s="623"/>
      <c r="E7" s="626"/>
      <c r="F7" s="569"/>
      <c r="G7" s="606"/>
      <c r="H7" s="619" t="s">
        <v>424</v>
      </c>
      <c r="I7" s="608" t="s">
        <v>387</v>
      </c>
      <c r="J7" s="608" t="s">
        <v>386</v>
      </c>
      <c r="K7" s="606"/>
      <c r="L7" s="606"/>
    </row>
    <row r="8" spans="2:12" ht="105.75" customHeight="1" thickBot="1">
      <c r="B8" s="567"/>
      <c r="C8" s="573"/>
      <c r="D8" s="624"/>
      <c r="E8" s="627"/>
      <c r="F8" s="570"/>
      <c r="G8" s="607"/>
      <c r="H8" s="620"/>
      <c r="I8" s="609"/>
      <c r="J8" s="609"/>
      <c r="K8" s="607"/>
      <c r="L8" s="607"/>
    </row>
    <row r="9" spans="2:12" ht="12.75">
      <c r="B9" s="57" t="s">
        <v>165</v>
      </c>
      <c r="C9" s="293">
        <v>118.923</v>
      </c>
      <c r="D9" s="83">
        <v>0</v>
      </c>
      <c r="E9" s="289">
        <v>0</v>
      </c>
      <c r="F9" s="59">
        <v>0</v>
      </c>
      <c r="G9" s="281">
        <f aca="true" t="shared" si="0" ref="G9:G16">C9+D9+E9+F9</f>
        <v>118.923</v>
      </c>
      <c r="H9" s="82">
        <v>0</v>
      </c>
      <c r="I9" s="85">
        <v>0</v>
      </c>
      <c r="J9" s="83">
        <v>0</v>
      </c>
      <c r="K9" s="286">
        <f aca="true" t="shared" si="1" ref="K9:K16">I9+J9</f>
        <v>0</v>
      </c>
      <c r="L9" s="286">
        <f aca="true" t="shared" si="2" ref="L9:L16">G9+K9</f>
        <v>118.923</v>
      </c>
    </row>
    <row r="10" spans="2:12" ht="12.75">
      <c r="B10" s="57" t="s">
        <v>166</v>
      </c>
      <c r="C10" s="273">
        <v>0</v>
      </c>
      <c r="D10" s="294">
        <v>243.5</v>
      </c>
      <c r="E10" s="290">
        <v>0</v>
      </c>
      <c r="F10" s="59">
        <v>0</v>
      </c>
      <c r="G10" s="282">
        <f t="shared" si="0"/>
        <v>243.5</v>
      </c>
      <c r="H10" s="58">
        <v>0</v>
      </c>
      <c r="I10" s="61">
        <v>0</v>
      </c>
      <c r="J10" s="59">
        <v>0</v>
      </c>
      <c r="K10" s="286">
        <f t="shared" si="1"/>
        <v>0</v>
      </c>
      <c r="L10" s="244">
        <f t="shared" si="2"/>
        <v>243.5</v>
      </c>
    </row>
    <row r="11" spans="2:12" ht="12.75">
      <c r="B11" s="64" t="s">
        <v>167</v>
      </c>
      <c r="C11" s="273">
        <v>0</v>
      </c>
      <c r="D11" s="294">
        <v>64</v>
      </c>
      <c r="E11" s="290">
        <v>0</v>
      </c>
      <c r="F11" s="66">
        <v>0</v>
      </c>
      <c r="G11" s="282">
        <f t="shared" si="0"/>
        <v>64</v>
      </c>
      <c r="H11" s="58">
        <v>0</v>
      </c>
      <c r="I11" s="3">
        <v>0</v>
      </c>
      <c r="J11" s="294">
        <f>100/2</f>
        <v>50</v>
      </c>
      <c r="K11" s="286">
        <f>I11+J11</f>
        <v>50</v>
      </c>
      <c r="L11" s="244">
        <f t="shared" si="2"/>
        <v>114</v>
      </c>
    </row>
    <row r="12" spans="2:12" ht="12.75">
      <c r="B12" s="64" t="s">
        <v>168</v>
      </c>
      <c r="C12" s="273">
        <v>0</v>
      </c>
      <c r="D12" s="294">
        <v>37.804</v>
      </c>
      <c r="E12" s="290">
        <v>0</v>
      </c>
      <c r="F12" s="66">
        <v>0</v>
      </c>
      <c r="G12" s="282">
        <f t="shared" si="0"/>
        <v>37.804</v>
      </c>
      <c r="H12" s="58">
        <v>0</v>
      </c>
      <c r="I12" s="3">
        <v>0</v>
      </c>
      <c r="J12" s="294">
        <f>550/2</f>
        <v>275</v>
      </c>
      <c r="K12" s="286">
        <f t="shared" si="1"/>
        <v>275</v>
      </c>
      <c r="L12" s="244">
        <f t="shared" si="2"/>
        <v>312.804</v>
      </c>
    </row>
    <row r="13" spans="2:12" ht="12.75">
      <c r="B13" s="64" t="s">
        <v>169</v>
      </c>
      <c r="C13" s="273">
        <v>0</v>
      </c>
      <c r="D13" s="294">
        <v>6061</v>
      </c>
      <c r="E13" s="290">
        <v>0</v>
      </c>
      <c r="F13" s="66">
        <v>0</v>
      </c>
      <c r="G13" s="282">
        <f t="shared" si="0"/>
        <v>6061</v>
      </c>
      <c r="H13" s="273">
        <v>0</v>
      </c>
      <c r="I13" s="3">
        <v>0</v>
      </c>
      <c r="J13" s="294">
        <f>32622/2</f>
        <v>16311</v>
      </c>
      <c r="K13" s="286">
        <f t="shared" si="1"/>
        <v>16311</v>
      </c>
      <c r="L13" s="244">
        <f t="shared" si="2"/>
        <v>22372</v>
      </c>
    </row>
    <row r="14" spans="2:12" ht="12.75">
      <c r="B14" s="64" t="s">
        <v>170</v>
      </c>
      <c r="C14" s="273">
        <v>0</v>
      </c>
      <c r="D14" s="294">
        <v>62.288</v>
      </c>
      <c r="E14" s="290">
        <v>0</v>
      </c>
      <c r="F14" s="66">
        <v>0</v>
      </c>
      <c r="G14" s="282">
        <f t="shared" si="0"/>
        <v>62.288</v>
      </c>
      <c r="H14" s="273">
        <v>0</v>
      </c>
      <c r="I14" s="3">
        <v>0</v>
      </c>
      <c r="J14" s="294">
        <f>3935/2</f>
        <v>1967.5</v>
      </c>
      <c r="K14" s="286">
        <f t="shared" si="1"/>
        <v>1967.5</v>
      </c>
      <c r="L14" s="244">
        <f t="shared" si="2"/>
        <v>2029.788</v>
      </c>
    </row>
    <row r="15" spans="2:12" ht="12.75">
      <c r="B15" s="64" t="s">
        <v>171</v>
      </c>
      <c r="C15" s="243">
        <v>94.576</v>
      </c>
      <c r="D15" s="294">
        <v>2105.953</v>
      </c>
      <c r="E15" s="291">
        <v>5.4853</v>
      </c>
      <c r="F15" s="241">
        <v>0.47</v>
      </c>
      <c r="G15" s="283">
        <f t="shared" si="0"/>
        <v>2206.4842999999996</v>
      </c>
      <c r="H15" s="273">
        <v>0</v>
      </c>
      <c r="I15" s="3">
        <v>0</v>
      </c>
      <c r="J15" s="294">
        <f>7205/2</f>
        <v>3602.5</v>
      </c>
      <c r="K15" s="286">
        <f t="shared" si="1"/>
        <v>3602.5</v>
      </c>
      <c r="L15" s="287">
        <f t="shared" si="2"/>
        <v>5808.9843</v>
      </c>
    </row>
    <row r="16" spans="2:14" ht="12.75">
      <c r="B16" s="64" t="s">
        <v>172</v>
      </c>
      <c r="C16" s="274">
        <v>597.3705</v>
      </c>
      <c r="D16" s="294">
        <v>22.655</v>
      </c>
      <c r="E16" s="290">
        <v>0</v>
      </c>
      <c r="F16" s="66">
        <v>0</v>
      </c>
      <c r="G16" s="283">
        <f t="shared" si="0"/>
        <v>620.0255</v>
      </c>
      <c r="H16" s="273">
        <v>0</v>
      </c>
      <c r="I16" s="3">
        <v>0</v>
      </c>
      <c r="J16" s="294">
        <v>225</v>
      </c>
      <c r="K16" s="286">
        <f t="shared" si="1"/>
        <v>225</v>
      </c>
      <c r="L16" s="287">
        <f t="shared" si="2"/>
        <v>845.0255</v>
      </c>
      <c r="M16" s="288"/>
      <c r="N16" s="92"/>
    </row>
    <row r="17" spans="2:12" s="92" customFormat="1" ht="12.75">
      <c r="B17" s="93" t="s">
        <v>184</v>
      </c>
      <c r="C17" s="275">
        <f aca="true" t="shared" si="3" ref="C17:J17">SUM(C9:C16)</f>
        <v>810.8695</v>
      </c>
      <c r="D17" s="392">
        <f t="shared" si="3"/>
        <v>8597.2</v>
      </c>
      <c r="E17" s="297">
        <f t="shared" si="3"/>
        <v>5.4853</v>
      </c>
      <c r="F17" s="240">
        <f t="shared" si="3"/>
        <v>0.47</v>
      </c>
      <c r="G17" s="283">
        <f t="shared" si="3"/>
        <v>9414.0248</v>
      </c>
      <c r="H17" s="94">
        <f t="shared" si="3"/>
        <v>0</v>
      </c>
      <c r="I17" s="95">
        <f t="shared" si="3"/>
        <v>0</v>
      </c>
      <c r="J17" s="392">
        <f t="shared" si="3"/>
        <v>22431</v>
      </c>
      <c r="K17" s="244">
        <f>H17+I17+J17</f>
        <v>22431</v>
      </c>
      <c r="L17" s="287">
        <f>SUM(L9:L16)</f>
        <v>31845.0248</v>
      </c>
    </row>
    <row r="18" spans="2:12" ht="12" customHeight="1">
      <c r="B18" s="64" t="s">
        <v>186</v>
      </c>
      <c r="C18" s="65">
        <v>0</v>
      </c>
      <c r="D18" s="66">
        <v>0</v>
      </c>
      <c r="E18" s="67">
        <v>0</v>
      </c>
      <c r="F18" s="66">
        <v>0</v>
      </c>
      <c r="G18" s="397">
        <f>C18+D18+E18+F18</f>
        <v>0</v>
      </c>
      <c r="H18" s="65">
        <v>0</v>
      </c>
      <c r="I18" s="398">
        <v>6610</v>
      </c>
      <c r="J18" s="66">
        <v>0</v>
      </c>
      <c r="K18" s="244">
        <f>H18+I18+J18</f>
        <v>6610</v>
      </c>
      <c r="L18" s="284">
        <f>G18+K18</f>
        <v>6610</v>
      </c>
    </row>
    <row r="19" spans="2:13" ht="12.75">
      <c r="B19" s="69" t="s">
        <v>177</v>
      </c>
      <c r="C19" s="70">
        <f aca="true" t="shared" si="4" ref="C19:L19">SUM(C18:C18)</f>
        <v>0</v>
      </c>
      <c r="D19" s="71">
        <f t="shared" si="4"/>
        <v>0</v>
      </c>
      <c r="E19" s="74">
        <f t="shared" si="4"/>
        <v>0</v>
      </c>
      <c r="F19" s="285">
        <f t="shared" si="4"/>
        <v>0</v>
      </c>
      <c r="G19" s="244">
        <f t="shared" si="4"/>
        <v>0</v>
      </c>
      <c r="H19" s="70">
        <f t="shared" si="4"/>
        <v>0</v>
      </c>
      <c r="I19" s="399">
        <f t="shared" si="4"/>
        <v>6610</v>
      </c>
      <c r="J19" s="71">
        <f t="shared" si="4"/>
        <v>0</v>
      </c>
      <c r="K19" s="244">
        <f t="shared" si="4"/>
        <v>6610</v>
      </c>
      <c r="L19" s="244">
        <f t="shared" si="4"/>
        <v>6610</v>
      </c>
      <c r="M19" s="37"/>
    </row>
    <row r="20" spans="2:12" ht="12.75">
      <c r="B20" s="64" t="s">
        <v>422</v>
      </c>
      <c r="C20" s="65">
        <v>0</v>
      </c>
      <c r="D20" s="241">
        <v>62.04</v>
      </c>
      <c r="E20" s="67">
        <v>0</v>
      </c>
      <c r="F20" s="66">
        <v>0</v>
      </c>
      <c r="G20" s="284">
        <f>C20+D20+E20+F20</f>
        <v>62.04</v>
      </c>
      <c r="H20" s="65">
        <v>0</v>
      </c>
      <c r="I20" s="3">
        <v>0</v>
      </c>
      <c r="J20" s="66">
        <v>0</v>
      </c>
      <c r="K20" s="244">
        <f>H20+I20+J20</f>
        <v>0</v>
      </c>
      <c r="L20" s="244">
        <f>G20+K20</f>
        <v>62.04</v>
      </c>
    </row>
    <row r="21" spans="2:13" ht="12.75">
      <c r="B21" s="64" t="s">
        <v>423</v>
      </c>
      <c r="C21" s="65">
        <v>0</v>
      </c>
      <c r="D21" s="241">
        <v>151</v>
      </c>
      <c r="E21" s="67">
        <v>0</v>
      </c>
      <c r="F21" s="239">
        <v>49</v>
      </c>
      <c r="G21" s="284">
        <f>C21+D21+E21+F21</f>
        <v>200</v>
      </c>
      <c r="H21" s="245">
        <f>4350/2</f>
        <v>2175</v>
      </c>
      <c r="I21" s="3">
        <v>0</v>
      </c>
      <c r="J21" s="66">
        <v>0</v>
      </c>
      <c r="K21" s="244">
        <f>H21+I21+J21</f>
        <v>2175</v>
      </c>
      <c r="L21" s="244">
        <f>G21+K21</f>
        <v>2375</v>
      </c>
      <c r="M21" s="37"/>
    </row>
    <row r="22" spans="2:13" ht="12.75" customHeight="1">
      <c r="B22" s="64" t="s">
        <v>388</v>
      </c>
      <c r="C22" s="65">
        <v>0</v>
      </c>
      <c r="D22" s="66">
        <v>0</v>
      </c>
      <c r="E22" s="67">
        <v>0</v>
      </c>
      <c r="F22" s="241">
        <v>6343.19</v>
      </c>
      <c r="G22" s="284">
        <f>C22+D22+E22+F22</f>
        <v>6343.19</v>
      </c>
      <c r="H22" s="245">
        <f>30315/2</f>
        <v>15157.5</v>
      </c>
      <c r="I22" s="3">
        <v>0</v>
      </c>
      <c r="J22" s="66">
        <v>0</v>
      </c>
      <c r="K22" s="244">
        <f>H22+I22+J22</f>
        <v>15157.5</v>
      </c>
      <c r="L22" s="244">
        <f>G22+K22</f>
        <v>21500.69</v>
      </c>
      <c r="M22" s="37"/>
    </row>
    <row r="23" spans="2:14" ht="12.75" customHeight="1" thickBot="1">
      <c r="B23" s="75" t="s">
        <v>179</v>
      </c>
      <c r="C23" s="247">
        <f>C20+C21+C22</f>
        <v>0</v>
      </c>
      <c r="D23" s="295">
        <f>D20+D21+D22</f>
        <v>213.04</v>
      </c>
      <c r="E23" s="292">
        <f>E20+E21+E22</f>
        <v>0</v>
      </c>
      <c r="F23" s="295">
        <f>F20+F21+F22</f>
        <v>6392.19</v>
      </c>
      <c r="G23" s="410">
        <f>SUM(G20:G22)</f>
        <v>6605.23</v>
      </c>
      <c r="H23" s="247">
        <f>H20+H21+H22</f>
        <v>17332.5</v>
      </c>
      <c r="I23" s="78">
        <f>I20+I21+I22</f>
        <v>0</v>
      </c>
      <c r="J23" s="77">
        <f>J20+J21+J22</f>
        <v>0</v>
      </c>
      <c r="K23" s="411">
        <f>K20+K21+K22</f>
        <v>17332.5</v>
      </c>
      <c r="L23" s="412">
        <f>L20+L21+L22</f>
        <v>23937.73</v>
      </c>
      <c r="M23" s="37"/>
      <c r="N23" s="185"/>
    </row>
    <row r="24" spans="2:14" s="280" customFormat="1" ht="27.75" customHeight="1" thickBot="1">
      <c r="B24" s="276" t="s">
        <v>180</v>
      </c>
      <c r="C24" s="296">
        <f>C17+C19+C23</f>
        <v>810.8695</v>
      </c>
      <c r="D24" s="277">
        <f>D17+D19+D23</f>
        <v>8810.240000000002</v>
      </c>
      <c r="E24" s="413">
        <f>E17+E19+E23</f>
        <v>5.4853</v>
      </c>
      <c r="F24" s="414">
        <f>F17+F19+F23</f>
        <v>6392.66</v>
      </c>
      <c r="G24" s="415">
        <f>SUM(C24:F24)</f>
        <v>16019.254800000002</v>
      </c>
      <c r="H24" s="416">
        <f>H17+H19+H23</f>
        <v>17332.5</v>
      </c>
      <c r="I24" s="417">
        <f>I17+I19+I23</f>
        <v>6610</v>
      </c>
      <c r="J24" s="418">
        <f>J17+J19+J23</f>
        <v>22431</v>
      </c>
      <c r="K24" s="419">
        <f>SUM(K17+K19+K23)</f>
        <v>46373.5</v>
      </c>
      <c r="L24" s="415">
        <f>L17+L19+L23</f>
        <v>62392.754799999995</v>
      </c>
      <c r="M24" s="278"/>
      <c r="N24" s="279"/>
    </row>
    <row r="25" spans="2:1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08"/>
      <c r="N25" s="9"/>
    </row>
    <row r="26" spans="2:1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5:12" ht="12.75">
      <c r="E28" s="409"/>
      <c r="F28" s="409"/>
      <c r="G28" s="409"/>
      <c r="H28" s="409"/>
      <c r="I28" s="409"/>
      <c r="J28" s="409"/>
      <c r="K28" s="409"/>
      <c r="L28" s="409"/>
    </row>
    <row r="29" spans="2:12" ht="16.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ht="27.75" customHeight="1"/>
    <row r="33" ht="12.75">
      <c r="H33" s="7"/>
    </row>
  </sheetData>
  <mergeCells count="16">
    <mergeCell ref="B1:L1"/>
    <mergeCell ref="C4:G4"/>
    <mergeCell ref="L4:L8"/>
    <mergeCell ref="J7:J8"/>
    <mergeCell ref="B4:B8"/>
    <mergeCell ref="F6:F8"/>
    <mergeCell ref="C6:C8"/>
    <mergeCell ref="D6:D8"/>
    <mergeCell ref="E6:E8"/>
    <mergeCell ref="G5:G8"/>
    <mergeCell ref="H4:K4"/>
    <mergeCell ref="K5:K8"/>
    <mergeCell ref="I7:I8"/>
    <mergeCell ref="C5:F5"/>
    <mergeCell ref="H5:J6"/>
    <mergeCell ref="H7:H8"/>
  </mergeCells>
  <printOptions/>
  <pageMargins left="0.75" right="0.75" top="0.82" bottom="0.35" header="0.4921259845" footer="0.35"/>
  <pageSetup horizontalDpi="300" verticalDpi="300" orientation="landscape" paperSize="9" scale="90" r:id="rId1"/>
  <headerFooter alignWithMargins="0">
    <oddHeader>&amp;RPríloha D</oddHeader>
  </headerFooter>
  <ignoredErrors>
    <ignoredError sqref="G17 G19 G23:G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50"/>
  <sheetViews>
    <sheetView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" sqref="M2"/>
    </sheetView>
  </sheetViews>
  <sheetFormatPr defaultColWidth="9.00390625" defaultRowHeight="12.75"/>
  <cols>
    <col min="1" max="1" width="0.875" style="2" customWidth="1"/>
    <col min="2" max="2" width="2.75390625" style="2" customWidth="1"/>
    <col min="3" max="3" width="40.875" style="2" customWidth="1"/>
    <col min="4" max="4" width="5.25390625" style="2" customWidth="1"/>
    <col min="5" max="5" width="6.375" style="2" customWidth="1"/>
    <col min="6" max="6" width="6.875" style="2" customWidth="1"/>
    <col min="7" max="7" width="6.375" style="2" customWidth="1"/>
    <col min="8" max="8" width="6.25390625" style="2" customWidth="1"/>
    <col min="9" max="9" width="5.75390625" style="2" customWidth="1"/>
    <col min="10" max="10" width="6.25390625" style="2" customWidth="1"/>
    <col min="11" max="11" width="6.00390625" style="2" customWidth="1"/>
    <col min="12" max="12" width="7.875" style="2" customWidth="1"/>
    <col min="13" max="13" width="9.125" style="2" customWidth="1"/>
    <col min="14" max="14" width="6.25390625" style="2" customWidth="1"/>
    <col min="15" max="15" width="6.875" style="2" customWidth="1"/>
    <col min="16" max="16" width="5.125" style="2" customWidth="1"/>
    <col min="17" max="17" width="5.375" style="2" customWidth="1"/>
    <col min="18" max="16384" width="9.125" style="2" customWidth="1"/>
  </cols>
  <sheetData>
    <row r="1" spans="9:12" ht="12.75">
      <c r="I1" s="463" t="s">
        <v>407</v>
      </c>
      <c r="J1" s="463"/>
      <c r="K1" s="463"/>
      <c r="L1" s="463"/>
    </row>
    <row r="2" spans="2:12" ht="45.7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ht="27" customHeight="1" thickBot="1"/>
    <row r="4" spans="2:12" ht="12.75" customHeight="1">
      <c r="B4" s="468"/>
      <c r="C4" s="470" t="s">
        <v>101</v>
      </c>
      <c r="D4" s="464" t="s">
        <v>111</v>
      </c>
      <c r="E4" s="464"/>
      <c r="F4" s="464"/>
      <c r="G4" s="464"/>
      <c r="H4" s="464"/>
      <c r="I4" s="464"/>
      <c r="J4" s="464"/>
      <c r="K4" s="465"/>
      <c r="L4" s="466" t="s">
        <v>110</v>
      </c>
    </row>
    <row r="5" spans="2:12" ht="80.25" customHeight="1" thickBot="1">
      <c r="B5" s="469"/>
      <c r="C5" s="471"/>
      <c r="D5" s="176" t="s">
        <v>102</v>
      </c>
      <c r="E5" s="176" t="s">
        <v>103</v>
      </c>
      <c r="F5" s="176" t="s">
        <v>104</v>
      </c>
      <c r="G5" s="176" t="s">
        <v>105</v>
      </c>
      <c r="H5" s="176" t="s">
        <v>106</v>
      </c>
      <c r="I5" s="176" t="s">
        <v>107</v>
      </c>
      <c r="J5" s="176" t="s">
        <v>108</v>
      </c>
      <c r="K5" s="177" t="s">
        <v>109</v>
      </c>
      <c r="L5" s="467"/>
    </row>
    <row r="6" spans="2:12" ht="13.5" thickTop="1">
      <c r="B6" s="18">
        <v>1</v>
      </c>
      <c r="C6" s="19" t="s">
        <v>0</v>
      </c>
      <c r="D6" s="19">
        <v>0</v>
      </c>
      <c r="E6" s="19">
        <v>3</v>
      </c>
      <c r="F6" s="19">
        <v>1</v>
      </c>
      <c r="G6" s="19">
        <v>1</v>
      </c>
      <c r="H6" s="19">
        <v>33</v>
      </c>
      <c r="I6" s="19">
        <v>2</v>
      </c>
      <c r="J6" s="19">
        <v>19</v>
      </c>
      <c r="K6" s="19">
        <v>1</v>
      </c>
      <c r="L6" s="38">
        <f>SUM(D6:K6)</f>
        <v>60</v>
      </c>
    </row>
    <row r="7" spans="2:12" ht="12.75">
      <c r="B7" s="22">
        <v>2</v>
      </c>
      <c r="C7" s="23" t="s">
        <v>1</v>
      </c>
      <c r="D7" s="23">
        <v>0</v>
      </c>
      <c r="E7" s="23">
        <v>0</v>
      </c>
      <c r="F7" s="23">
        <v>10</v>
      </c>
      <c r="G7" s="23">
        <v>0</v>
      </c>
      <c r="H7" s="23">
        <v>550</v>
      </c>
      <c r="I7" s="23">
        <v>10</v>
      </c>
      <c r="J7" s="23">
        <v>123</v>
      </c>
      <c r="K7" s="23">
        <v>0</v>
      </c>
      <c r="L7" s="38">
        <f aca="true" t="shared" si="0" ref="L7:L50">SUM(D7:K7)</f>
        <v>693</v>
      </c>
    </row>
    <row r="8" spans="2:12" ht="12.75">
      <c r="B8" s="22">
        <v>3</v>
      </c>
      <c r="C8" s="23" t="s">
        <v>2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38">
        <f t="shared" si="0"/>
        <v>1</v>
      </c>
    </row>
    <row r="9" spans="2:12" ht="12.75">
      <c r="B9" s="22">
        <v>4</v>
      </c>
      <c r="C9" s="23" t="s">
        <v>3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38">
        <f t="shared" si="0"/>
        <v>0</v>
      </c>
    </row>
    <row r="10" spans="2:12" ht="12.75">
      <c r="B10" s="22">
        <v>5</v>
      </c>
      <c r="C10" s="23" t="s">
        <v>4</v>
      </c>
      <c r="D10" s="23">
        <v>0</v>
      </c>
      <c r="E10" s="23">
        <v>56</v>
      </c>
      <c r="F10" s="23">
        <v>50</v>
      </c>
      <c r="G10" s="23">
        <v>0</v>
      </c>
      <c r="H10" s="23">
        <v>2103</v>
      </c>
      <c r="I10" s="23">
        <v>0</v>
      </c>
      <c r="J10" s="23">
        <v>68</v>
      </c>
      <c r="K10" s="23">
        <v>0</v>
      </c>
      <c r="L10" s="38">
        <f t="shared" si="0"/>
        <v>2277</v>
      </c>
    </row>
    <row r="11" spans="2:12" ht="12.75">
      <c r="B11" s="22">
        <v>6</v>
      </c>
      <c r="C11" s="23" t="s">
        <v>5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8">
        <f t="shared" si="0"/>
        <v>0</v>
      </c>
    </row>
    <row r="12" spans="2:12" ht="25.5">
      <c r="B12" s="386">
        <v>7</v>
      </c>
      <c r="C12" s="387" t="s">
        <v>6</v>
      </c>
      <c r="D12" s="23">
        <v>0</v>
      </c>
      <c r="E12" s="23">
        <v>0</v>
      </c>
      <c r="F12" s="23">
        <v>1</v>
      </c>
      <c r="G12" s="23">
        <v>0</v>
      </c>
      <c r="H12" s="23">
        <v>24</v>
      </c>
      <c r="I12" s="23">
        <v>0</v>
      </c>
      <c r="J12" s="23">
        <v>3</v>
      </c>
      <c r="K12" s="23">
        <v>0</v>
      </c>
      <c r="L12" s="38">
        <f t="shared" si="0"/>
        <v>28</v>
      </c>
    </row>
    <row r="13" spans="2:12" ht="12.75">
      <c r="B13" s="22">
        <v>8</v>
      </c>
      <c r="C13" s="23" t="s">
        <v>7</v>
      </c>
      <c r="D13" s="23">
        <v>0</v>
      </c>
      <c r="E13" s="23">
        <v>0</v>
      </c>
      <c r="F13" s="23">
        <v>0</v>
      </c>
      <c r="G13" s="23">
        <v>0</v>
      </c>
      <c r="H13" s="23">
        <v>19</v>
      </c>
      <c r="I13" s="23">
        <v>0</v>
      </c>
      <c r="J13" s="23">
        <v>0</v>
      </c>
      <c r="K13" s="23">
        <v>0</v>
      </c>
      <c r="L13" s="38">
        <f t="shared" si="0"/>
        <v>19</v>
      </c>
    </row>
    <row r="14" spans="2:12" ht="12.75">
      <c r="B14" s="22">
        <v>9</v>
      </c>
      <c r="C14" s="23" t="s">
        <v>8</v>
      </c>
      <c r="D14" s="23">
        <v>0</v>
      </c>
      <c r="E14" s="23">
        <v>0</v>
      </c>
      <c r="F14" s="23">
        <v>1</v>
      </c>
      <c r="G14" s="23">
        <v>0</v>
      </c>
      <c r="H14" s="23">
        <v>7</v>
      </c>
      <c r="I14" s="23">
        <v>0</v>
      </c>
      <c r="J14" s="23">
        <v>1</v>
      </c>
      <c r="K14" s="23">
        <v>0</v>
      </c>
      <c r="L14" s="38">
        <f t="shared" si="0"/>
        <v>9</v>
      </c>
    </row>
    <row r="15" spans="2:12" ht="12.75">
      <c r="B15" s="22">
        <v>10</v>
      </c>
      <c r="C15" s="23" t="s">
        <v>9</v>
      </c>
      <c r="D15" s="23">
        <v>0</v>
      </c>
      <c r="E15" s="23">
        <v>0</v>
      </c>
      <c r="F15" s="23">
        <v>1</v>
      </c>
      <c r="G15" s="23">
        <v>0</v>
      </c>
      <c r="H15" s="23">
        <v>136</v>
      </c>
      <c r="I15" s="23">
        <v>2</v>
      </c>
      <c r="J15" s="23">
        <v>89</v>
      </c>
      <c r="K15" s="23">
        <v>0</v>
      </c>
      <c r="L15" s="38">
        <f t="shared" si="0"/>
        <v>228</v>
      </c>
    </row>
    <row r="16" spans="2:12" ht="12.75">
      <c r="B16" s="22">
        <v>11</v>
      </c>
      <c r="C16" s="23" t="s">
        <v>10</v>
      </c>
      <c r="D16" s="23">
        <v>0</v>
      </c>
      <c r="E16" s="23">
        <v>0</v>
      </c>
      <c r="F16" s="23">
        <v>0</v>
      </c>
      <c r="G16" s="23">
        <v>0</v>
      </c>
      <c r="H16" s="2">
        <v>0</v>
      </c>
      <c r="I16" s="23">
        <v>100</v>
      </c>
      <c r="J16" s="23">
        <v>0</v>
      </c>
      <c r="K16" s="23">
        <v>0</v>
      </c>
      <c r="L16" s="38">
        <f t="shared" si="0"/>
        <v>100</v>
      </c>
    </row>
    <row r="17" spans="2:12" ht="12.75">
      <c r="B17" s="22">
        <v>12</v>
      </c>
      <c r="C17" s="23" t="s">
        <v>11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38">
        <f t="shared" si="0"/>
        <v>0</v>
      </c>
    </row>
    <row r="18" spans="2:12" ht="25.5">
      <c r="B18" s="22">
        <v>13</v>
      </c>
      <c r="C18" s="388" t="s">
        <v>150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0.8</v>
      </c>
      <c r="K18" s="23">
        <v>0</v>
      </c>
      <c r="L18" s="38">
        <f t="shared" si="0"/>
        <v>0.8</v>
      </c>
    </row>
    <row r="19" spans="2:12" ht="12.75">
      <c r="B19" s="22">
        <v>14</v>
      </c>
      <c r="C19" s="23" t="s">
        <v>136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38">
        <f t="shared" si="0"/>
        <v>1</v>
      </c>
    </row>
    <row r="20" spans="2:12" ht="12.75">
      <c r="B20" s="22">
        <v>15</v>
      </c>
      <c r="C20" s="23" t="s">
        <v>137</v>
      </c>
      <c r="D20" s="40">
        <v>0</v>
      </c>
      <c r="E20" s="40">
        <v>0</v>
      </c>
      <c r="F20" s="40">
        <v>1</v>
      </c>
      <c r="G20" s="40">
        <v>0</v>
      </c>
      <c r="H20" s="23">
        <v>0</v>
      </c>
      <c r="I20" s="23">
        <v>20</v>
      </c>
      <c r="J20" s="40">
        <v>1</v>
      </c>
      <c r="K20" s="40">
        <v>0</v>
      </c>
      <c r="L20" s="38">
        <f t="shared" si="0"/>
        <v>22</v>
      </c>
    </row>
    <row r="21" spans="2:12" ht="12.75">
      <c r="B21" s="22">
        <f>B20+1</f>
        <v>16</v>
      </c>
      <c r="C21" s="23" t="s">
        <v>12</v>
      </c>
      <c r="D21" s="23">
        <v>0</v>
      </c>
      <c r="E21" s="23">
        <v>0.8</v>
      </c>
      <c r="F21" s="23">
        <v>1</v>
      </c>
      <c r="G21" s="23">
        <v>0.3</v>
      </c>
      <c r="H21" s="40">
        <v>339.57</v>
      </c>
      <c r="I21" s="23" t="s">
        <v>312</v>
      </c>
      <c r="J21" s="23">
        <v>6.332</v>
      </c>
      <c r="K21" s="23">
        <v>0.3</v>
      </c>
      <c r="L21" s="38">
        <f t="shared" si="0"/>
        <v>348.302</v>
      </c>
    </row>
    <row r="22" spans="2:12" ht="12.75">
      <c r="B22" s="22">
        <f aca="true" t="shared" si="1" ref="B22:B50">B21+1</f>
        <v>17</v>
      </c>
      <c r="C22" s="23" t="s">
        <v>138</v>
      </c>
      <c r="D22" s="23">
        <v>0</v>
      </c>
      <c r="E22" s="23">
        <v>0</v>
      </c>
      <c r="F22" s="23">
        <v>0</v>
      </c>
      <c r="G22" s="23">
        <v>100</v>
      </c>
      <c r="H22" s="23">
        <v>550</v>
      </c>
      <c r="I22" s="23">
        <v>0</v>
      </c>
      <c r="J22" s="23">
        <v>216</v>
      </c>
      <c r="K22" s="23">
        <v>0</v>
      </c>
      <c r="L22" s="38">
        <f t="shared" si="0"/>
        <v>866</v>
      </c>
    </row>
    <row r="23" spans="2:12" ht="12.75">
      <c r="B23" s="22">
        <f t="shared" si="1"/>
        <v>18</v>
      </c>
      <c r="C23" s="23" t="s">
        <v>13</v>
      </c>
      <c r="D23" s="23">
        <v>0</v>
      </c>
      <c r="E23" s="23">
        <v>0</v>
      </c>
      <c r="F23" s="23">
        <v>0</v>
      </c>
      <c r="G23" s="23">
        <v>0</v>
      </c>
      <c r="H23" s="23">
        <v>39</v>
      </c>
      <c r="I23" s="23">
        <v>3</v>
      </c>
      <c r="J23" s="23">
        <v>8</v>
      </c>
      <c r="K23" s="23">
        <v>1</v>
      </c>
      <c r="L23" s="38">
        <f t="shared" si="0"/>
        <v>51</v>
      </c>
    </row>
    <row r="24" spans="2:12" ht="12.75">
      <c r="B24" s="22">
        <f t="shared" si="1"/>
        <v>19</v>
      </c>
      <c r="C24" s="23" t="s">
        <v>14</v>
      </c>
      <c r="D24" s="23">
        <v>0</v>
      </c>
      <c r="E24" s="23">
        <v>0</v>
      </c>
      <c r="F24" s="23">
        <v>1</v>
      </c>
      <c r="G24" s="23">
        <v>0</v>
      </c>
      <c r="H24" s="23">
        <v>20</v>
      </c>
      <c r="I24" s="23">
        <v>0</v>
      </c>
      <c r="J24" s="23">
        <v>4</v>
      </c>
      <c r="K24" s="23">
        <v>0</v>
      </c>
      <c r="L24" s="38">
        <f t="shared" si="0"/>
        <v>25</v>
      </c>
    </row>
    <row r="25" spans="2:12" ht="12.75">
      <c r="B25" s="22">
        <f t="shared" si="1"/>
        <v>20</v>
      </c>
      <c r="C25" s="23" t="s">
        <v>15</v>
      </c>
      <c r="D25" s="23">
        <v>0</v>
      </c>
      <c r="E25" s="23">
        <v>2.3</v>
      </c>
      <c r="F25" s="23">
        <v>10</v>
      </c>
      <c r="G25" s="23">
        <v>0</v>
      </c>
      <c r="H25" s="23">
        <v>92.77</v>
      </c>
      <c r="I25" s="23">
        <v>55</v>
      </c>
      <c r="J25" s="23">
        <v>179.47</v>
      </c>
      <c r="K25" s="23">
        <v>0</v>
      </c>
      <c r="L25" s="38">
        <f t="shared" si="0"/>
        <v>339.53999999999996</v>
      </c>
    </row>
    <row r="26" spans="2:12" ht="12.75">
      <c r="B26" s="22">
        <f t="shared" si="1"/>
        <v>21</v>
      </c>
      <c r="C26" s="23" t="s">
        <v>16</v>
      </c>
      <c r="D26" s="23">
        <v>0</v>
      </c>
      <c r="E26" s="23">
        <v>0</v>
      </c>
      <c r="F26" s="23">
        <v>2</v>
      </c>
      <c r="G26" s="23">
        <v>0</v>
      </c>
      <c r="H26" s="23">
        <v>63.42</v>
      </c>
      <c r="I26" s="23">
        <v>18</v>
      </c>
      <c r="J26" s="23">
        <v>97.771</v>
      </c>
      <c r="K26" s="23">
        <v>0</v>
      </c>
      <c r="L26" s="38">
        <f t="shared" si="0"/>
        <v>181.191</v>
      </c>
    </row>
    <row r="27" spans="2:12" ht="12.75">
      <c r="B27" s="22">
        <f t="shared" si="1"/>
        <v>22</v>
      </c>
      <c r="C27" s="23" t="s">
        <v>17</v>
      </c>
      <c r="D27" s="23">
        <v>0</v>
      </c>
      <c r="E27" s="23">
        <v>0</v>
      </c>
      <c r="F27" s="23">
        <v>3</v>
      </c>
      <c r="G27" s="23">
        <v>0</v>
      </c>
      <c r="H27" s="23">
        <v>29.35</v>
      </c>
      <c r="I27" s="23">
        <v>35</v>
      </c>
      <c r="J27" s="23">
        <v>81.7</v>
      </c>
      <c r="K27" s="23">
        <v>0</v>
      </c>
      <c r="L27" s="38">
        <f t="shared" si="0"/>
        <v>149.05</v>
      </c>
    </row>
    <row r="28" spans="2:15" ht="12.75">
      <c r="B28" s="22">
        <f t="shared" si="1"/>
        <v>23</v>
      </c>
      <c r="C28" s="23" t="s">
        <v>18</v>
      </c>
      <c r="D28" s="23">
        <v>0</v>
      </c>
      <c r="E28" s="23">
        <v>0</v>
      </c>
      <c r="F28" s="23">
        <v>2</v>
      </c>
      <c r="G28" s="23">
        <v>0</v>
      </c>
      <c r="H28" s="23">
        <v>0.1</v>
      </c>
      <c r="I28" s="23">
        <v>2</v>
      </c>
      <c r="J28" s="23">
        <v>0</v>
      </c>
      <c r="K28" s="23">
        <v>0</v>
      </c>
      <c r="L28" s="38">
        <f t="shared" si="0"/>
        <v>4.1</v>
      </c>
      <c r="N28" s="7"/>
      <c r="O28" s="7"/>
    </row>
    <row r="29" spans="2:15" ht="12.75">
      <c r="B29" s="22">
        <f t="shared" si="1"/>
        <v>24</v>
      </c>
      <c r="C29" s="23" t="s">
        <v>19</v>
      </c>
      <c r="D29" s="23">
        <v>0</v>
      </c>
      <c r="E29" s="23">
        <v>0</v>
      </c>
      <c r="F29" s="23">
        <v>0</v>
      </c>
      <c r="G29" s="23">
        <v>0</v>
      </c>
      <c r="H29" s="23">
        <v>32</v>
      </c>
      <c r="I29" s="23">
        <v>0</v>
      </c>
      <c r="J29" s="23">
        <v>84</v>
      </c>
      <c r="K29" s="23">
        <v>0</v>
      </c>
      <c r="L29" s="38">
        <f t="shared" si="0"/>
        <v>116</v>
      </c>
      <c r="N29" s="7"/>
      <c r="O29" s="7"/>
    </row>
    <row r="30" spans="2:15" ht="12.75">
      <c r="B30" s="22">
        <f t="shared" si="1"/>
        <v>25</v>
      </c>
      <c r="C30" s="23" t="s">
        <v>20</v>
      </c>
      <c r="D30" s="23">
        <v>0</v>
      </c>
      <c r="E30" s="23">
        <v>0</v>
      </c>
      <c r="F30" s="23">
        <v>0</v>
      </c>
      <c r="G30" s="23">
        <v>0</v>
      </c>
      <c r="H30" s="23">
        <v>707</v>
      </c>
      <c r="I30" s="23">
        <v>0</v>
      </c>
      <c r="J30" s="23">
        <v>0</v>
      </c>
      <c r="K30" s="23">
        <v>0</v>
      </c>
      <c r="L30" s="38">
        <f t="shared" si="0"/>
        <v>707</v>
      </c>
      <c r="N30" s="7"/>
      <c r="O30" s="7"/>
    </row>
    <row r="31" spans="2:15" ht="12.75">
      <c r="B31" s="22">
        <f t="shared" si="1"/>
        <v>26</v>
      </c>
      <c r="C31" s="23" t="s">
        <v>21</v>
      </c>
      <c r="D31" s="23">
        <v>0</v>
      </c>
      <c r="E31" s="23">
        <v>0</v>
      </c>
      <c r="F31" s="23">
        <v>0</v>
      </c>
      <c r="G31" s="23">
        <v>0</v>
      </c>
      <c r="H31" s="23">
        <v>230</v>
      </c>
      <c r="I31" s="23">
        <v>0</v>
      </c>
      <c r="J31" s="23">
        <v>1300</v>
      </c>
      <c r="K31" s="23">
        <v>0</v>
      </c>
      <c r="L31" s="38">
        <f t="shared" si="0"/>
        <v>1530</v>
      </c>
      <c r="N31" s="7"/>
      <c r="O31" s="7"/>
    </row>
    <row r="32" spans="2:15" ht="12.75">
      <c r="B32" s="22">
        <f t="shared" si="1"/>
        <v>27</v>
      </c>
      <c r="C32" s="23" t="s">
        <v>22</v>
      </c>
      <c r="D32" s="23">
        <v>0</v>
      </c>
      <c r="E32" s="23">
        <v>0</v>
      </c>
      <c r="F32" s="23">
        <v>0</v>
      </c>
      <c r="G32" s="23">
        <v>0</v>
      </c>
      <c r="H32" s="23">
        <v>2</v>
      </c>
      <c r="I32" s="23">
        <v>0</v>
      </c>
      <c r="J32" s="23">
        <v>0</v>
      </c>
      <c r="K32" s="23">
        <v>0</v>
      </c>
      <c r="L32" s="38">
        <f t="shared" si="0"/>
        <v>2</v>
      </c>
      <c r="N32" s="7"/>
      <c r="O32" s="7"/>
    </row>
    <row r="33" spans="2:15" ht="12.75">
      <c r="B33" s="22">
        <f t="shared" si="1"/>
        <v>28</v>
      </c>
      <c r="C33" s="23" t="s">
        <v>23</v>
      </c>
      <c r="D33" s="23">
        <v>0</v>
      </c>
      <c r="E33" s="23">
        <v>0</v>
      </c>
      <c r="F33" s="23">
        <v>1</v>
      </c>
      <c r="G33" s="23">
        <v>0</v>
      </c>
      <c r="H33" s="23">
        <v>224</v>
      </c>
      <c r="I33" s="23">
        <v>1.8</v>
      </c>
      <c r="J33" s="23">
        <v>3.5</v>
      </c>
      <c r="K33" s="23">
        <v>0</v>
      </c>
      <c r="L33" s="38">
        <f t="shared" si="0"/>
        <v>230.3</v>
      </c>
      <c r="N33" s="7"/>
      <c r="O33" s="7"/>
    </row>
    <row r="34" spans="2:15" ht="12.75">
      <c r="B34" s="22">
        <f t="shared" si="1"/>
        <v>29</v>
      </c>
      <c r="C34" s="23" t="s">
        <v>24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5</v>
      </c>
      <c r="K34" s="23">
        <v>0</v>
      </c>
      <c r="L34" s="38">
        <f t="shared" si="0"/>
        <v>5</v>
      </c>
      <c r="N34" s="7"/>
      <c r="O34" s="7"/>
    </row>
    <row r="35" spans="2:15" ht="12.75">
      <c r="B35" s="22">
        <f t="shared" si="1"/>
        <v>30</v>
      </c>
      <c r="C35" s="23" t="s">
        <v>25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38">
        <f>SUM(D35:K35)</f>
        <v>0</v>
      </c>
      <c r="N35" s="7"/>
      <c r="O35" s="7"/>
    </row>
    <row r="36" spans="2:15" ht="12.75">
      <c r="B36" s="22">
        <f t="shared" si="1"/>
        <v>31</v>
      </c>
      <c r="C36" s="23" t="s">
        <v>26</v>
      </c>
      <c r="D36" s="23">
        <v>0</v>
      </c>
      <c r="E36" s="23">
        <v>0</v>
      </c>
      <c r="F36" s="23">
        <v>100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38">
        <f t="shared" si="0"/>
        <v>100</v>
      </c>
      <c r="N36" s="7"/>
      <c r="O36" s="7"/>
    </row>
    <row r="37" spans="2:15" ht="12.75">
      <c r="B37" s="22">
        <f t="shared" si="1"/>
        <v>32</v>
      </c>
      <c r="C37" s="23" t="s">
        <v>27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38">
        <f t="shared" si="0"/>
        <v>0</v>
      </c>
      <c r="N37" s="7"/>
      <c r="O37" s="7"/>
    </row>
    <row r="38" spans="2:15" ht="12.75">
      <c r="B38" s="22">
        <f t="shared" si="1"/>
        <v>33</v>
      </c>
      <c r="C38" s="23" t="s">
        <v>28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37</v>
      </c>
      <c r="K38" s="23">
        <v>0</v>
      </c>
      <c r="L38" s="38">
        <f t="shared" si="0"/>
        <v>37</v>
      </c>
      <c r="N38" s="7"/>
      <c r="O38" s="7"/>
    </row>
    <row r="39" spans="2:15" ht="12.75">
      <c r="B39" s="22">
        <f t="shared" si="1"/>
        <v>34</v>
      </c>
      <c r="C39" s="23" t="s">
        <v>29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38">
        <f t="shared" si="0"/>
        <v>0</v>
      </c>
      <c r="N39" s="7"/>
      <c r="O39" s="7"/>
    </row>
    <row r="40" spans="2:15" ht="12.75">
      <c r="B40" s="22">
        <f t="shared" si="1"/>
        <v>35</v>
      </c>
      <c r="C40" s="23" t="s">
        <v>30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38">
        <f t="shared" si="0"/>
        <v>0</v>
      </c>
      <c r="N40" s="7"/>
      <c r="O40" s="7"/>
    </row>
    <row r="41" spans="2:15" ht="12.75">
      <c r="B41" s="22">
        <f t="shared" si="1"/>
        <v>36</v>
      </c>
      <c r="C41" s="23" t="s">
        <v>31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38">
        <f t="shared" si="0"/>
        <v>0</v>
      </c>
      <c r="N41" s="7"/>
      <c r="O41" s="7"/>
    </row>
    <row r="42" spans="2:15" ht="12.75">
      <c r="B42" s="22">
        <f t="shared" si="1"/>
        <v>37</v>
      </c>
      <c r="C42" s="23" t="s">
        <v>32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38">
        <f t="shared" si="0"/>
        <v>0</v>
      </c>
      <c r="N42" s="7"/>
      <c r="O42" s="7"/>
    </row>
    <row r="43" spans="2:15" ht="12.75">
      <c r="B43" s="22">
        <f t="shared" si="1"/>
        <v>38</v>
      </c>
      <c r="C43" s="23" t="s">
        <v>33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38">
        <f t="shared" si="0"/>
        <v>0</v>
      </c>
      <c r="N43" s="7"/>
      <c r="O43" s="7"/>
    </row>
    <row r="44" spans="2:15" ht="12.75">
      <c r="B44" s="22">
        <f t="shared" si="1"/>
        <v>39</v>
      </c>
      <c r="C44" s="23" t="s">
        <v>34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38">
        <f t="shared" si="0"/>
        <v>0</v>
      </c>
      <c r="N44" s="7"/>
      <c r="O44" s="7"/>
    </row>
    <row r="45" spans="2:15" ht="12.75">
      <c r="B45" s="22">
        <f t="shared" si="1"/>
        <v>40</v>
      </c>
      <c r="C45" s="23" t="s">
        <v>35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8">
        <f t="shared" si="0"/>
        <v>0</v>
      </c>
      <c r="N45" s="7"/>
      <c r="O45" s="7"/>
    </row>
    <row r="46" spans="2:15" ht="12.75">
      <c r="B46" s="22">
        <f t="shared" si="1"/>
        <v>41</v>
      </c>
      <c r="C46" s="23" t="s">
        <v>36</v>
      </c>
      <c r="D46" s="23">
        <v>0</v>
      </c>
      <c r="E46" s="23">
        <v>0</v>
      </c>
      <c r="F46" s="23">
        <v>12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8">
        <f t="shared" si="0"/>
        <v>12</v>
      </c>
      <c r="N46" s="7"/>
      <c r="O46" s="7"/>
    </row>
    <row r="47" spans="2:15" ht="12.75">
      <c r="B47" s="22">
        <f t="shared" si="1"/>
        <v>42</v>
      </c>
      <c r="C47" s="23" t="s">
        <v>37</v>
      </c>
      <c r="D47" s="23">
        <v>0</v>
      </c>
      <c r="E47" s="23">
        <v>0</v>
      </c>
      <c r="F47" s="23">
        <v>5</v>
      </c>
      <c r="G47" s="23">
        <v>0</v>
      </c>
      <c r="H47" s="23">
        <v>231.8</v>
      </c>
      <c r="I47" s="23">
        <v>0</v>
      </c>
      <c r="J47" s="23">
        <v>0</v>
      </c>
      <c r="K47" s="23">
        <v>0</v>
      </c>
      <c r="L47" s="38">
        <f t="shared" si="0"/>
        <v>236.8</v>
      </c>
      <c r="N47" s="7"/>
      <c r="O47" s="7"/>
    </row>
    <row r="48" spans="2:15" ht="12.75">
      <c r="B48" s="22">
        <f t="shared" si="1"/>
        <v>43</v>
      </c>
      <c r="C48" s="23" t="s">
        <v>38</v>
      </c>
      <c r="D48" s="23">
        <v>0</v>
      </c>
      <c r="E48" s="23">
        <v>0</v>
      </c>
      <c r="F48" s="23">
        <v>0</v>
      </c>
      <c r="G48" s="23">
        <v>0</v>
      </c>
      <c r="H48" s="23">
        <v>13</v>
      </c>
      <c r="I48" s="23">
        <v>0</v>
      </c>
      <c r="J48" s="23">
        <v>8</v>
      </c>
      <c r="K48" s="23">
        <v>0</v>
      </c>
      <c r="L48" s="38">
        <f t="shared" si="0"/>
        <v>21</v>
      </c>
      <c r="N48" s="7"/>
      <c r="O48" s="7"/>
    </row>
    <row r="49" spans="2:15" ht="12.75">
      <c r="B49" s="22">
        <f t="shared" si="1"/>
        <v>44</v>
      </c>
      <c r="C49" s="23" t="s">
        <v>39</v>
      </c>
      <c r="D49" s="23">
        <v>0</v>
      </c>
      <c r="E49" s="23">
        <v>0</v>
      </c>
      <c r="F49" s="23">
        <v>0</v>
      </c>
      <c r="G49" s="23">
        <v>0</v>
      </c>
      <c r="H49" s="23">
        <v>3</v>
      </c>
      <c r="I49" s="23">
        <v>1</v>
      </c>
      <c r="J49" s="23">
        <v>0</v>
      </c>
      <c r="K49" s="23">
        <v>0</v>
      </c>
      <c r="L49" s="38">
        <f t="shared" si="0"/>
        <v>4</v>
      </c>
      <c r="N49" s="7"/>
      <c r="O49" s="7"/>
    </row>
    <row r="50" spans="2:15" ht="13.5" thickBot="1">
      <c r="B50" s="389">
        <f t="shared" si="1"/>
        <v>45</v>
      </c>
      <c r="C50" s="390" t="s">
        <v>135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10</v>
      </c>
      <c r="K50" s="27">
        <v>0</v>
      </c>
      <c r="L50" s="41">
        <f t="shared" si="0"/>
        <v>10</v>
      </c>
      <c r="N50" s="7"/>
      <c r="O50" s="7"/>
    </row>
  </sheetData>
  <mergeCells count="6">
    <mergeCell ref="B2:L2"/>
    <mergeCell ref="I1:L1"/>
    <mergeCell ref="D4:K4"/>
    <mergeCell ref="L4:L5"/>
    <mergeCell ref="B4:B5"/>
    <mergeCell ref="C4:C5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9"/>
  <sheetViews>
    <sheetView workbookViewId="0" topLeftCell="A1">
      <selection activeCell="N4" sqref="N4"/>
    </sheetView>
  </sheetViews>
  <sheetFormatPr defaultColWidth="9.00390625" defaultRowHeight="12.75"/>
  <cols>
    <col min="1" max="1" width="1.625" style="2" customWidth="1"/>
    <col min="2" max="2" width="3.00390625" style="2" customWidth="1"/>
    <col min="3" max="3" width="27.75390625" style="2" customWidth="1"/>
    <col min="4" max="4" width="12.125" style="2" customWidth="1"/>
    <col min="5" max="16384" width="9.125" style="2" customWidth="1"/>
  </cols>
  <sheetData>
    <row r="1" spans="12:13" ht="12.75">
      <c r="L1" s="463" t="s">
        <v>406</v>
      </c>
      <c r="M1" s="463"/>
    </row>
    <row r="2" spans="2:13" ht="12.75">
      <c r="B2" s="462" t="s">
        <v>314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ht="13.5" customHeight="1" thickBot="1"/>
    <row r="4" spans="2:13" ht="18.75" customHeight="1">
      <c r="B4" s="468"/>
      <c r="C4" s="474" t="s">
        <v>112</v>
      </c>
      <c r="D4" s="474" t="s">
        <v>55</v>
      </c>
      <c r="E4" s="465" t="s">
        <v>111</v>
      </c>
      <c r="F4" s="483"/>
      <c r="G4" s="483"/>
      <c r="H4" s="483"/>
      <c r="I4" s="483"/>
      <c r="J4" s="483"/>
      <c r="K4" s="483"/>
      <c r="L4" s="483"/>
      <c r="M4" s="481" t="s">
        <v>110</v>
      </c>
    </row>
    <row r="5" spans="2:13" ht="79.5" thickBot="1">
      <c r="B5" s="469"/>
      <c r="C5" s="475"/>
      <c r="D5" s="475"/>
      <c r="E5" s="176" t="s">
        <v>102</v>
      </c>
      <c r="F5" s="176" t="s">
        <v>103</v>
      </c>
      <c r="G5" s="176" t="s">
        <v>104</v>
      </c>
      <c r="H5" s="176" t="s">
        <v>105</v>
      </c>
      <c r="I5" s="176" t="s">
        <v>106</v>
      </c>
      <c r="J5" s="176" t="s">
        <v>107</v>
      </c>
      <c r="K5" s="176" t="s">
        <v>108</v>
      </c>
      <c r="L5" s="177" t="s">
        <v>109</v>
      </c>
      <c r="M5" s="482"/>
    </row>
    <row r="6" spans="2:13" ht="13.5" thickTop="1">
      <c r="B6" s="476">
        <v>1</v>
      </c>
      <c r="C6" s="487" t="s">
        <v>113</v>
      </c>
      <c r="D6" s="19" t="s">
        <v>44</v>
      </c>
      <c r="E6" s="30">
        <v>0</v>
      </c>
      <c r="F6" s="30">
        <v>49</v>
      </c>
      <c r="G6" s="30">
        <v>10</v>
      </c>
      <c r="H6" s="30">
        <v>29</v>
      </c>
      <c r="I6" s="30">
        <v>753</v>
      </c>
      <c r="J6" s="30">
        <v>105</v>
      </c>
      <c r="K6" s="30">
        <v>457</v>
      </c>
      <c r="L6" s="30">
        <v>14</v>
      </c>
      <c r="M6" s="25">
        <f>SUM(E6:L6)</f>
        <v>1417</v>
      </c>
    </row>
    <row r="7" spans="2:13" ht="12.75">
      <c r="B7" s="477"/>
      <c r="C7" s="488"/>
      <c r="D7" s="23" t="s">
        <v>45</v>
      </c>
      <c r="E7" s="24">
        <v>0</v>
      </c>
      <c r="F7" s="24">
        <v>226</v>
      </c>
      <c r="G7" s="24">
        <v>100</v>
      </c>
      <c r="H7" s="24">
        <v>611</v>
      </c>
      <c r="I7" s="24">
        <v>8563</v>
      </c>
      <c r="J7" s="24">
        <v>1385</v>
      </c>
      <c r="K7" s="24">
        <v>3573</v>
      </c>
      <c r="L7" s="24">
        <v>119</v>
      </c>
      <c r="M7" s="25">
        <f aca="true" t="shared" si="0" ref="M7:M25">SUM(E7:L7)</f>
        <v>14577</v>
      </c>
    </row>
    <row r="8" spans="2:13" ht="13.5" customHeight="1">
      <c r="B8" s="478">
        <v>2</v>
      </c>
      <c r="C8" s="472" t="s">
        <v>43</v>
      </c>
      <c r="D8" s="23" t="s">
        <v>44</v>
      </c>
      <c r="E8" s="24">
        <v>0</v>
      </c>
      <c r="F8" s="24">
        <v>20</v>
      </c>
      <c r="G8" s="24">
        <v>2</v>
      </c>
      <c r="H8" s="24">
        <v>0</v>
      </c>
      <c r="I8" s="24">
        <v>15</v>
      </c>
      <c r="J8" s="24">
        <v>35</v>
      </c>
      <c r="K8" s="24">
        <v>22</v>
      </c>
      <c r="L8" s="24">
        <v>0</v>
      </c>
      <c r="M8" s="25">
        <f t="shared" si="0"/>
        <v>94</v>
      </c>
    </row>
    <row r="9" spans="2:13" ht="12.75">
      <c r="B9" s="477"/>
      <c r="C9" s="472"/>
      <c r="D9" s="23" t="s">
        <v>45</v>
      </c>
      <c r="E9" s="24">
        <v>0</v>
      </c>
      <c r="F9" s="24">
        <v>95</v>
      </c>
      <c r="G9" s="24">
        <v>3</v>
      </c>
      <c r="H9" s="24">
        <v>0</v>
      </c>
      <c r="I9" s="24">
        <v>77.94</v>
      </c>
      <c r="J9" s="24">
        <v>425</v>
      </c>
      <c r="K9" s="24">
        <v>305</v>
      </c>
      <c r="L9" s="24">
        <v>0</v>
      </c>
      <c r="M9" s="25">
        <f t="shared" si="0"/>
        <v>905.94</v>
      </c>
    </row>
    <row r="10" spans="2:13" ht="12.75" customHeight="1">
      <c r="B10" s="478">
        <v>3</v>
      </c>
      <c r="C10" s="472" t="s">
        <v>46</v>
      </c>
      <c r="D10" s="23" t="s">
        <v>44</v>
      </c>
      <c r="E10" s="24">
        <v>0</v>
      </c>
      <c r="F10" s="24">
        <v>0</v>
      </c>
      <c r="G10" s="24">
        <v>5</v>
      </c>
      <c r="H10" s="24">
        <v>7</v>
      </c>
      <c r="I10" s="24">
        <v>237</v>
      </c>
      <c r="J10" s="24">
        <v>8</v>
      </c>
      <c r="K10" s="24">
        <v>23</v>
      </c>
      <c r="L10" s="24">
        <v>0</v>
      </c>
      <c r="M10" s="25">
        <f t="shared" si="0"/>
        <v>280</v>
      </c>
    </row>
    <row r="11" spans="2:13" ht="12.75">
      <c r="B11" s="477"/>
      <c r="C11" s="472"/>
      <c r="D11" s="23" t="s">
        <v>45</v>
      </c>
      <c r="E11" s="24">
        <v>0</v>
      </c>
      <c r="F11" s="24">
        <v>0</v>
      </c>
      <c r="G11" s="24">
        <v>25</v>
      </c>
      <c r="H11" s="24">
        <v>102</v>
      </c>
      <c r="I11" s="24">
        <v>3684</v>
      </c>
      <c r="J11" s="24">
        <v>24</v>
      </c>
      <c r="K11" s="24">
        <v>210</v>
      </c>
      <c r="L11" s="24">
        <v>0</v>
      </c>
      <c r="M11" s="25">
        <f t="shared" si="0"/>
        <v>4045</v>
      </c>
    </row>
    <row r="12" spans="2:13" ht="12.75">
      <c r="B12" s="478">
        <v>4</v>
      </c>
      <c r="C12" s="489" t="s">
        <v>47</v>
      </c>
      <c r="D12" s="23" t="s">
        <v>40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5">
        <f t="shared" si="0"/>
        <v>0</v>
      </c>
    </row>
    <row r="13" spans="2:13" ht="12.75">
      <c r="B13" s="477"/>
      <c r="C13" s="490"/>
      <c r="D13" s="23" t="s">
        <v>42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>
        <f t="shared" si="0"/>
        <v>0</v>
      </c>
    </row>
    <row r="14" spans="2:13" ht="12.75">
      <c r="B14" s="478">
        <v>5</v>
      </c>
      <c r="C14" s="472" t="s">
        <v>48</v>
      </c>
      <c r="D14" s="23" t="s">
        <v>40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5">
        <f t="shared" si="0"/>
        <v>0</v>
      </c>
    </row>
    <row r="15" spans="2:13" ht="12.75">
      <c r="B15" s="477"/>
      <c r="C15" s="472"/>
      <c r="D15" s="23" t="s">
        <v>42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5">
        <f t="shared" si="0"/>
        <v>0</v>
      </c>
    </row>
    <row r="16" spans="2:13" ht="14.25" customHeight="1">
      <c r="B16" s="478">
        <v>6</v>
      </c>
      <c r="C16" s="472" t="s">
        <v>115</v>
      </c>
      <c r="D16" s="23" t="s">
        <v>40</v>
      </c>
      <c r="E16" s="24">
        <v>0</v>
      </c>
      <c r="F16" s="24">
        <v>0</v>
      </c>
      <c r="G16" s="24">
        <v>1</v>
      </c>
      <c r="H16" s="24">
        <v>0</v>
      </c>
      <c r="I16" s="24">
        <v>0</v>
      </c>
      <c r="J16" s="24">
        <v>0</v>
      </c>
      <c r="K16" s="24">
        <v>9</v>
      </c>
      <c r="L16" s="24">
        <v>0</v>
      </c>
      <c r="M16" s="25">
        <f t="shared" si="0"/>
        <v>10</v>
      </c>
    </row>
    <row r="17" spans="2:13" ht="12.75">
      <c r="B17" s="477"/>
      <c r="C17" s="472"/>
      <c r="D17" s="23" t="s">
        <v>42</v>
      </c>
      <c r="E17" s="24">
        <v>0</v>
      </c>
      <c r="F17" s="24">
        <v>0</v>
      </c>
      <c r="G17" s="24">
        <v>4</v>
      </c>
      <c r="H17" s="24">
        <v>0</v>
      </c>
      <c r="I17" s="24">
        <v>0</v>
      </c>
      <c r="J17" s="24">
        <v>0</v>
      </c>
      <c r="K17" s="24">
        <v>106</v>
      </c>
      <c r="L17" s="24">
        <v>0</v>
      </c>
      <c r="M17" s="25">
        <f t="shared" si="0"/>
        <v>110</v>
      </c>
    </row>
    <row r="18" spans="2:13" ht="16.5" customHeight="1">
      <c r="B18" s="478">
        <v>7</v>
      </c>
      <c r="C18" s="472" t="s">
        <v>114</v>
      </c>
      <c r="D18" s="23" t="s">
        <v>40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2</v>
      </c>
      <c r="L18" s="24">
        <v>0</v>
      </c>
      <c r="M18" s="25">
        <f t="shared" si="0"/>
        <v>2</v>
      </c>
    </row>
    <row r="19" spans="2:13" ht="12.75">
      <c r="B19" s="477"/>
      <c r="C19" s="472"/>
      <c r="D19" s="23" t="s">
        <v>42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10</v>
      </c>
      <c r="L19" s="24">
        <v>0</v>
      </c>
      <c r="M19" s="25">
        <f t="shared" si="0"/>
        <v>10</v>
      </c>
    </row>
    <row r="20" spans="2:13" ht="18" customHeight="1">
      <c r="B20" s="478">
        <v>8</v>
      </c>
      <c r="C20" s="472" t="s">
        <v>49</v>
      </c>
      <c r="D20" s="23" t="s">
        <v>40</v>
      </c>
      <c r="E20" s="24">
        <v>0</v>
      </c>
      <c r="F20" s="24">
        <v>10</v>
      </c>
      <c r="G20" s="24">
        <v>0</v>
      </c>
      <c r="H20" s="24">
        <v>0</v>
      </c>
      <c r="I20" s="24">
        <v>167</v>
      </c>
      <c r="J20" s="24">
        <v>0</v>
      </c>
      <c r="K20" s="24">
        <v>33</v>
      </c>
      <c r="L20" s="24">
        <v>0</v>
      </c>
      <c r="M20" s="25">
        <f t="shared" si="0"/>
        <v>210</v>
      </c>
    </row>
    <row r="21" spans="2:13" ht="21.75" customHeight="1">
      <c r="B21" s="477"/>
      <c r="C21" s="472"/>
      <c r="D21" s="23" t="s">
        <v>42</v>
      </c>
      <c r="E21" s="24">
        <v>0</v>
      </c>
      <c r="F21" s="24">
        <v>61</v>
      </c>
      <c r="G21" s="24">
        <v>0</v>
      </c>
      <c r="H21" s="24">
        <v>0</v>
      </c>
      <c r="I21" s="24">
        <v>3430</v>
      </c>
      <c r="J21" s="24">
        <v>0</v>
      </c>
      <c r="K21" s="24">
        <v>151</v>
      </c>
      <c r="L21" s="24">
        <v>0</v>
      </c>
      <c r="M21" s="25">
        <f t="shared" si="0"/>
        <v>3642</v>
      </c>
    </row>
    <row r="22" spans="2:13" ht="13.5" customHeight="1">
      <c r="B22" s="478">
        <v>9</v>
      </c>
      <c r="C22" s="472" t="s">
        <v>50</v>
      </c>
      <c r="D22" s="23" t="s">
        <v>51</v>
      </c>
      <c r="E22" s="24">
        <v>0</v>
      </c>
      <c r="F22" s="24">
        <v>12</v>
      </c>
      <c r="G22" s="24">
        <v>2</v>
      </c>
      <c r="H22" s="24">
        <v>0</v>
      </c>
      <c r="I22" s="24">
        <v>16</v>
      </c>
      <c r="J22" s="24">
        <v>0</v>
      </c>
      <c r="K22" s="24">
        <v>0</v>
      </c>
      <c r="L22" s="24">
        <v>0</v>
      </c>
      <c r="M22" s="25">
        <f t="shared" si="0"/>
        <v>30</v>
      </c>
    </row>
    <row r="23" spans="2:13" ht="15" customHeight="1">
      <c r="B23" s="477"/>
      <c r="C23" s="472"/>
      <c r="D23" s="23" t="s">
        <v>45</v>
      </c>
      <c r="E23" s="24">
        <v>0</v>
      </c>
      <c r="F23" s="24">
        <v>60</v>
      </c>
      <c r="G23" s="24">
        <v>6</v>
      </c>
      <c r="H23" s="24">
        <v>0</v>
      </c>
      <c r="I23" s="24">
        <v>772</v>
      </c>
      <c r="J23" s="24">
        <v>0</v>
      </c>
      <c r="K23" s="24">
        <v>0</v>
      </c>
      <c r="L23" s="24">
        <v>0</v>
      </c>
      <c r="M23" s="25">
        <f t="shared" si="0"/>
        <v>838</v>
      </c>
    </row>
    <row r="24" spans="2:13" ht="20.25" customHeight="1">
      <c r="B24" s="478">
        <v>10</v>
      </c>
      <c r="C24" s="479" t="s">
        <v>52</v>
      </c>
      <c r="D24" s="23" t="s">
        <v>44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5">
        <f t="shared" si="0"/>
        <v>0</v>
      </c>
    </row>
    <row r="25" spans="2:15" ht="16.5" customHeight="1" thickBot="1">
      <c r="B25" s="484"/>
      <c r="C25" s="480"/>
      <c r="D25" s="31" t="s">
        <v>45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3">
        <f t="shared" si="0"/>
        <v>0</v>
      </c>
      <c r="N25" s="7"/>
      <c r="O25" s="7"/>
    </row>
    <row r="26" spans="2:17" ht="13.5" thickBot="1">
      <c r="B26" s="485">
        <v>11</v>
      </c>
      <c r="C26" s="491" t="s">
        <v>53</v>
      </c>
      <c r="D26" s="492"/>
      <c r="E26" s="34">
        <f aca="true" t="shared" si="1" ref="E26:L26">E6+E8+E10+E12+E14+E16+E18+E20+E22+E24</f>
        <v>0</v>
      </c>
      <c r="F26" s="34">
        <f t="shared" si="1"/>
        <v>91</v>
      </c>
      <c r="G26" s="34">
        <f t="shared" si="1"/>
        <v>20</v>
      </c>
      <c r="H26" s="34">
        <f t="shared" si="1"/>
        <v>36</v>
      </c>
      <c r="I26" s="34">
        <f t="shared" si="1"/>
        <v>1188</v>
      </c>
      <c r="J26" s="34">
        <f>J6+J8+J10+J12+J14+J16+J18+J20+J22+J24</f>
        <v>148</v>
      </c>
      <c r="K26" s="34">
        <f t="shared" si="1"/>
        <v>546</v>
      </c>
      <c r="L26" s="34">
        <f t="shared" si="1"/>
        <v>14</v>
      </c>
      <c r="M26" s="35">
        <f>M6+M8+M10+M12+M14+M16+M18+M20+M22+M24</f>
        <v>2043</v>
      </c>
      <c r="N26" s="36"/>
      <c r="O26" s="391"/>
      <c r="P26" s="391"/>
      <c r="Q26" s="391"/>
    </row>
    <row r="27" spans="2:17" ht="12" customHeight="1" thickBot="1">
      <c r="B27" s="486"/>
      <c r="C27" s="473" t="s">
        <v>54</v>
      </c>
      <c r="D27" s="473"/>
      <c r="E27" s="50">
        <f aca="true" t="shared" si="2" ref="E27:L27">E7+E9+E11+E13+E15+E17+E19+E21+E23+E25</f>
        <v>0</v>
      </c>
      <c r="F27" s="50">
        <f t="shared" si="2"/>
        <v>442</v>
      </c>
      <c r="G27" s="50">
        <f t="shared" si="2"/>
        <v>138</v>
      </c>
      <c r="H27" s="50">
        <f t="shared" si="2"/>
        <v>713</v>
      </c>
      <c r="I27" s="50">
        <f t="shared" si="2"/>
        <v>16526.940000000002</v>
      </c>
      <c r="J27" s="50">
        <f>J7+J9+J11+J13+J15+J17+J19+J21+J23+J25</f>
        <v>1834</v>
      </c>
      <c r="K27" s="50">
        <f t="shared" si="2"/>
        <v>4355</v>
      </c>
      <c r="L27" s="50">
        <f t="shared" si="2"/>
        <v>119</v>
      </c>
      <c r="M27" s="29">
        <f>M7+M9+M11+M13+M15+M17+M19+M21+M23+M25</f>
        <v>24127.940000000002</v>
      </c>
      <c r="N27" s="36"/>
      <c r="O27" s="391"/>
      <c r="P27" s="391"/>
      <c r="Q27" s="391"/>
    </row>
    <row r="28" spans="5:15" ht="12.75">
      <c r="E28" s="37"/>
      <c r="F28" s="37"/>
      <c r="G28" s="37"/>
      <c r="H28" s="37"/>
      <c r="I28" s="37"/>
      <c r="J28" s="37"/>
      <c r="K28" s="37"/>
      <c r="L28" s="37"/>
      <c r="M28" s="37"/>
      <c r="N28" s="7"/>
      <c r="O28" s="7"/>
    </row>
    <row r="29" spans="2:12" ht="12.75">
      <c r="B29" s="2" t="s">
        <v>41</v>
      </c>
      <c r="L29" s="37"/>
    </row>
  </sheetData>
  <mergeCells count="30">
    <mergeCell ref="B22:B23"/>
    <mergeCell ref="B24:B25"/>
    <mergeCell ref="B26:B27"/>
    <mergeCell ref="C6:C7"/>
    <mergeCell ref="C12:C13"/>
    <mergeCell ref="C26:D26"/>
    <mergeCell ref="B14:B15"/>
    <mergeCell ref="B16:B17"/>
    <mergeCell ref="B18:B19"/>
    <mergeCell ref="B20:B21"/>
    <mergeCell ref="L1:M1"/>
    <mergeCell ref="C24:C25"/>
    <mergeCell ref="C22:C23"/>
    <mergeCell ref="C20:C21"/>
    <mergeCell ref="C18:C19"/>
    <mergeCell ref="C16:C17"/>
    <mergeCell ref="C8:C9"/>
    <mergeCell ref="M4:M5"/>
    <mergeCell ref="E4:L4"/>
    <mergeCell ref="D4:D5"/>
    <mergeCell ref="C10:C11"/>
    <mergeCell ref="C14:C15"/>
    <mergeCell ref="C27:D27"/>
    <mergeCell ref="B2:M2"/>
    <mergeCell ref="C4:C5"/>
    <mergeCell ref="B4:B5"/>
    <mergeCell ref="B6:B7"/>
    <mergeCell ref="B8:B9"/>
    <mergeCell ref="B10:B11"/>
    <mergeCell ref="B12:B1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7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" sqref="M3"/>
    </sheetView>
  </sheetViews>
  <sheetFormatPr defaultColWidth="9.00390625" defaultRowHeight="12.75"/>
  <cols>
    <col min="1" max="1" width="1.625" style="2" customWidth="1"/>
    <col min="2" max="2" width="3.625" style="2" customWidth="1"/>
    <col min="3" max="3" width="33.125" style="2" customWidth="1"/>
    <col min="4" max="4" width="4.75390625" style="2" customWidth="1"/>
    <col min="5" max="5" width="7.25390625" style="2" customWidth="1"/>
    <col min="6" max="6" width="6.75390625" style="2" customWidth="1"/>
    <col min="7" max="7" width="6.375" style="2" customWidth="1"/>
    <col min="8" max="9" width="5.25390625" style="2" customWidth="1"/>
    <col min="10" max="10" width="6.25390625" style="2" customWidth="1"/>
    <col min="11" max="11" width="6.00390625" style="2" customWidth="1"/>
    <col min="12" max="12" width="7.25390625" style="2" customWidth="1"/>
    <col min="13" max="13" width="9.125" style="2" customWidth="1"/>
    <col min="14" max="14" width="5.25390625" style="2" customWidth="1"/>
    <col min="15" max="15" width="6.00390625" style="2" customWidth="1"/>
    <col min="16" max="16" width="6.125" style="2" customWidth="1"/>
    <col min="17" max="16384" width="9.125" style="2" customWidth="1"/>
  </cols>
  <sheetData>
    <row r="2" spans="10:14" ht="12.75">
      <c r="J2" s="463" t="s">
        <v>405</v>
      </c>
      <c r="K2" s="463"/>
      <c r="L2" s="463"/>
      <c r="N2" s="9"/>
    </row>
    <row r="3" spans="2:12" ht="44.25" customHeight="1">
      <c r="B3" s="493" t="s">
        <v>315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ht="27.75" customHeight="1"/>
    <row r="5" ht="13.5" thickBot="1"/>
    <row r="6" spans="2:12" ht="12.75">
      <c r="B6" s="468"/>
      <c r="C6" s="470" t="s">
        <v>84</v>
      </c>
      <c r="D6" s="465" t="s">
        <v>116</v>
      </c>
      <c r="E6" s="483"/>
      <c r="F6" s="483"/>
      <c r="G6" s="483"/>
      <c r="H6" s="483"/>
      <c r="I6" s="483"/>
      <c r="J6" s="483"/>
      <c r="K6" s="483"/>
      <c r="L6" s="466" t="s">
        <v>110</v>
      </c>
    </row>
    <row r="7" spans="2:12" ht="79.5" thickBot="1">
      <c r="B7" s="469"/>
      <c r="C7" s="471"/>
      <c r="D7" s="17" t="s">
        <v>102</v>
      </c>
      <c r="E7" s="17" t="s">
        <v>103</v>
      </c>
      <c r="F7" s="17" t="s">
        <v>104</v>
      </c>
      <c r="G7" s="17" t="s">
        <v>105</v>
      </c>
      <c r="H7" s="17" t="s">
        <v>106</v>
      </c>
      <c r="I7" s="17" t="s">
        <v>107</v>
      </c>
      <c r="J7" s="17" t="s">
        <v>108</v>
      </c>
      <c r="K7" s="178" t="s">
        <v>109</v>
      </c>
      <c r="L7" s="467"/>
    </row>
    <row r="8" spans="2:12" ht="16.5" customHeight="1" thickTop="1">
      <c r="B8" s="18">
        <v>1</v>
      </c>
      <c r="C8" s="19" t="s">
        <v>56</v>
      </c>
      <c r="D8" s="20">
        <v>0</v>
      </c>
      <c r="E8" s="20">
        <v>1</v>
      </c>
      <c r="F8" s="20">
        <v>1</v>
      </c>
      <c r="G8" s="20">
        <v>2</v>
      </c>
      <c r="H8" s="20">
        <v>61</v>
      </c>
      <c r="I8" s="20">
        <v>1</v>
      </c>
      <c r="J8" s="20">
        <v>20</v>
      </c>
      <c r="K8" s="20">
        <v>2</v>
      </c>
      <c r="L8" s="21">
        <f>SUM(D8:K8)</f>
        <v>88</v>
      </c>
    </row>
    <row r="9" spans="2:12" ht="16.5" customHeight="1">
      <c r="B9" s="22">
        <v>2</v>
      </c>
      <c r="C9" s="23" t="s">
        <v>57</v>
      </c>
      <c r="D9" s="20">
        <v>0</v>
      </c>
      <c r="E9" s="20">
        <v>2</v>
      </c>
      <c r="F9" s="20">
        <v>1</v>
      </c>
      <c r="G9" s="20">
        <v>0</v>
      </c>
      <c r="H9" s="20">
        <v>23</v>
      </c>
      <c r="I9" s="20">
        <v>1</v>
      </c>
      <c r="J9" s="20">
        <v>6</v>
      </c>
      <c r="K9" s="20">
        <v>0</v>
      </c>
      <c r="L9" s="25">
        <f aca="true" t="shared" si="0" ref="L9:L36">SUM(D9:K9)</f>
        <v>33</v>
      </c>
    </row>
    <row r="10" spans="2:12" ht="16.5" customHeight="1">
      <c r="B10" s="22">
        <v>3</v>
      </c>
      <c r="C10" s="23" t="s">
        <v>58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5">
        <f t="shared" si="0"/>
        <v>0</v>
      </c>
    </row>
    <row r="11" spans="2:12" ht="16.5" customHeight="1">
      <c r="B11" s="22">
        <v>4</v>
      </c>
      <c r="C11" s="23" t="s">
        <v>59</v>
      </c>
      <c r="D11" s="20">
        <v>0</v>
      </c>
      <c r="E11" s="20">
        <v>2</v>
      </c>
      <c r="F11" s="20">
        <v>1</v>
      </c>
      <c r="G11" s="20">
        <v>2</v>
      </c>
      <c r="H11" s="20">
        <v>58</v>
      </c>
      <c r="I11" s="20">
        <v>3</v>
      </c>
      <c r="J11" s="20">
        <v>20</v>
      </c>
      <c r="K11" s="20">
        <v>2</v>
      </c>
      <c r="L11" s="25">
        <f t="shared" si="0"/>
        <v>88</v>
      </c>
    </row>
    <row r="12" spans="2:12" ht="16.5" customHeight="1">
      <c r="B12" s="22">
        <v>5</v>
      </c>
      <c r="C12" s="23" t="s">
        <v>60</v>
      </c>
      <c r="D12" s="20">
        <v>0</v>
      </c>
      <c r="E12" s="20">
        <v>0</v>
      </c>
      <c r="F12" s="20">
        <v>0</v>
      </c>
      <c r="G12" s="20">
        <v>0</v>
      </c>
      <c r="H12" s="20">
        <v>4</v>
      </c>
      <c r="I12" s="20">
        <v>0</v>
      </c>
      <c r="J12" s="20">
        <v>3</v>
      </c>
      <c r="K12" s="20">
        <v>0</v>
      </c>
      <c r="L12" s="25">
        <f t="shared" si="0"/>
        <v>7</v>
      </c>
    </row>
    <row r="13" spans="2:12" ht="16.5" customHeight="1">
      <c r="B13" s="22">
        <v>6</v>
      </c>
      <c r="C13" s="23" t="s">
        <v>61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5">
        <f t="shared" si="0"/>
        <v>0</v>
      </c>
    </row>
    <row r="14" spans="2:12" ht="16.5" customHeight="1">
      <c r="B14" s="22">
        <v>7</v>
      </c>
      <c r="C14" s="23" t="s">
        <v>62</v>
      </c>
      <c r="D14" s="20">
        <v>0</v>
      </c>
      <c r="E14" s="20">
        <v>0</v>
      </c>
      <c r="F14" s="20">
        <v>0</v>
      </c>
      <c r="G14" s="20">
        <v>0</v>
      </c>
      <c r="H14" s="20">
        <v>2</v>
      </c>
      <c r="I14" s="20">
        <v>0</v>
      </c>
      <c r="J14" s="20">
        <v>1</v>
      </c>
      <c r="K14" s="20">
        <v>0</v>
      </c>
      <c r="L14" s="25">
        <f t="shared" si="0"/>
        <v>3</v>
      </c>
    </row>
    <row r="15" spans="2:12" ht="16.5" customHeight="1">
      <c r="B15" s="22">
        <v>8</v>
      </c>
      <c r="C15" s="23" t="s">
        <v>63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5">
        <f t="shared" si="0"/>
        <v>0</v>
      </c>
    </row>
    <row r="16" spans="2:12" ht="16.5" customHeight="1">
      <c r="B16" s="22">
        <v>9</v>
      </c>
      <c r="C16" s="23" t="s">
        <v>64</v>
      </c>
      <c r="D16" s="20">
        <v>0</v>
      </c>
      <c r="E16" s="20">
        <v>6</v>
      </c>
      <c r="F16" s="20">
        <v>1</v>
      </c>
      <c r="G16" s="20">
        <v>1</v>
      </c>
      <c r="H16" s="20">
        <v>1</v>
      </c>
      <c r="I16" s="20">
        <v>1</v>
      </c>
      <c r="J16" s="20">
        <v>4</v>
      </c>
      <c r="K16" s="20">
        <v>0</v>
      </c>
      <c r="L16" s="25">
        <f t="shared" si="0"/>
        <v>14</v>
      </c>
    </row>
    <row r="17" spans="2:12" ht="16.5" customHeight="1">
      <c r="B17" s="22">
        <v>10</v>
      </c>
      <c r="C17" s="23" t="s">
        <v>65</v>
      </c>
      <c r="D17" s="20">
        <v>0</v>
      </c>
      <c r="E17" s="20">
        <v>0</v>
      </c>
      <c r="F17" s="20">
        <v>2</v>
      </c>
      <c r="G17" s="20">
        <v>1</v>
      </c>
      <c r="H17" s="20">
        <v>45</v>
      </c>
      <c r="I17" s="20">
        <v>0</v>
      </c>
      <c r="J17" s="20">
        <v>12</v>
      </c>
      <c r="K17" s="20">
        <v>0</v>
      </c>
      <c r="L17" s="25">
        <f t="shared" si="0"/>
        <v>60</v>
      </c>
    </row>
    <row r="18" spans="2:12" ht="16.5" customHeight="1">
      <c r="B18" s="22">
        <v>11</v>
      </c>
      <c r="C18" s="23" t="s">
        <v>66</v>
      </c>
      <c r="D18" s="20">
        <v>0</v>
      </c>
      <c r="E18" s="20">
        <v>1</v>
      </c>
      <c r="F18" s="20">
        <v>0</v>
      </c>
      <c r="G18" s="20">
        <v>0</v>
      </c>
      <c r="H18" s="20">
        <v>12</v>
      </c>
      <c r="I18" s="20">
        <v>0</v>
      </c>
      <c r="J18" s="20">
        <v>1</v>
      </c>
      <c r="K18" s="20">
        <v>0</v>
      </c>
      <c r="L18" s="25">
        <f t="shared" si="0"/>
        <v>14</v>
      </c>
    </row>
    <row r="19" spans="2:12" ht="16.5" customHeight="1">
      <c r="B19" s="22">
        <v>12</v>
      </c>
      <c r="C19" s="23" t="s">
        <v>67</v>
      </c>
      <c r="D19" s="20">
        <v>0</v>
      </c>
      <c r="E19" s="20">
        <v>5</v>
      </c>
      <c r="F19" s="20">
        <v>3</v>
      </c>
      <c r="G19" s="20">
        <v>0</v>
      </c>
      <c r="H19" s="20">
        <v>32</v>
      </c>
      <c r="I19" s="20">
        <v>0</v>
      </c>
      <c r="J19" s="20">
        <v>7</v>
      </c>
      <c r="K19" s="20">
        <v>0</v>
      </c>
      <c r="L19" s="25">
        <f t="shared" si="0"/>
        <v>47</v>
      </c>
    </row>
    <row r="20" spans="2:12" ht="16.5" customHeight="1">
      <c r="B20" s="22">
        <v>13</v>
      </c>
      <c r="C20" s="23" t="s">
        <v>68</v>
      </c>
      <c r="D20" s="20">
        <v>0</v>
      </c>
      <c r="E20" s="20">
        <v>4</v>
      </c>
      <c r="F20" s="20">
        <v>2</v>
      </c>
      <c r="G20" s="20">
        <v>0</v>
      </c>
      <c r="H20" s="20">
        <v>55</v>
      </c>
      <c r="I20" s="20">
        <v>0</v>
      </c>
      <c r="J20" s="20">
        <v>41</v>
      </c>
      <c r="K20" s="20">
        <v>0</v>
      </c>
      <c r="L20" s="25">
        <f t="shared" si="0"/>
        <v>102</v>
      </c>
    </row>
    <row r="21" spans="2:12" ht="16.5" customHeight="1">
      <c r="B21" s="22">
        <v>14</v>
      </c>
      <c r="C21" s="23" t="s">
        <v>69</v>
      </c>
      <c r="D21" s="20">
        <v>0</v>
      </c>
      <c r="E21" s="20">
        <v>0</v>
      </c>
      <c r="F21" s="20">
        <v>0</v>
      </c>
      <c r="G21" s="20">
        <v>0</v>
      </c>
      <c r="H21" s="20">
        <v>7</v>
      </c>
      <c r="I21" s="20">
        <v>0</v>
      </c>
      <c r="J21" s="20">
        <v>1</v>
      </c>
      <c r="K21" s="20">
        <v>0</v>
      </c>
      <c r="L21" s="25">
        <f t="shared" si="0"/>
        <v>8</v>
      </c>
    </row>
    <row r="22" spans="2:12" ht="16.5" customHeight="1">
      <c r="B22" s="22">
        <v>15</v>
      </c>
      <c r="C22" s="23" t="s">
        <v>70</v>
      </c>
      <c r="D22" s="20">
        <v>0</v>
      </c>
      <c r="E22" s="20">
        <v>0</v>
      </c>
      <c r="F22" s="20">
        <v>0</v>
      </c>
      <c r="G22" s="20">
        <v>0</v>
      </c>
      <c r="H22" s="20">
        <v>7</v>
      </c>
      <c r="I22" s="20">
        <v>0</v>
      </c>
      <c r="J22" s="20">
        <v>0</v>
      </c>
      <c r="K22" s="20">
        <v>0</v>
      </c>
      <c r="L22" s="25">
        <f t="shared" si="0"/>
        <v>7</v>
      </c>
    </row>
    <row r="23" spans="2:12" ht="16.5" customHeight="1">
      <c r="B23" s="22">
        <v>16</v>
      </c>
      <c r="C23" s="23" t="s">
        <v>71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5">
        <f t="shared" si="0"/>
        <v>0</v>
      </c>
    </row>
    <row r="24" spans="2:12" ht="16.5" customHeight="1">
      <c r="B24" s="22">
        <v>17</v>
      </c>
      <c r="C24" s="23" t="s">
        <v>72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5">
        <f t="shared" si="0"/>
        <v>0</v>
      </c>
    </row>
    <row r="25" spans="2:12" ht="16.5" customHeight="1">
      <c r="B25" s="22">
        <v>18</v>
      </c>
      <c r="C25" s="23" t="s">
        <v>73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5">
        <f t="shared" si="0"/>
        <v>0</v>
      </c>
    </row>
    <row r="26" spans="2:12" ht="16.5" customHeight="1">
      <c r="B26" s="22">
        <v>19</v>
      </c>
      <c r="C26" s="23" t="s">
        <v>74</v>
      </c>
      <c r="D26" s="20">
        <v>0</v>
      </c>
      <c r="E26" s="20">
        <v>0</v>
      </c>
      <c r="F26" s="20">
        <v>1</v>
      </c>
      <c r="G26" s="20">
        <v>1</v>
      </c>
      <c r="H26" s="20">
        <v>35</v>
      </c>
      <c r="I26" s="20">
        <v>0</v>
      </c>
      <c r="J26" s="20">
        <v>0</v>
      </c>
      <c r="K26" s="20">
        <v>0</v>
      </c>
      <c r="L26" s="25">
        <f t="shared" si="0"/>
        <v>37</v>
      </c>
    </row>
    <row r="27" spans="2:12" ht="16.5" customHeight="1">
      <c r="B27" s="22">
        <v>20</v>
      </c>
      <c r="C27" s="23" t="s">
        <v>75</v>
      </c>
      <c r="D27" s="20">
        <v>0</v>
      </c>
      <c r="E27" s="20">
        <v>150</v>
      </c>
      <c r="F27" s="20">
        <v>100</v>
      </c>
      <c r="G27" s="20">
        <v>222</v>
      </c>
      <c r="H27" s="20">
        <v>4680.9</v>
      </c>
      <c r="I27" s="20">
        <v>0</v>
      </c>
      <c r="J27" s="20">
        <v>141</v>
      </c>
      <c r="K27" s="20">
        <v>0</v>
      </c>
      <c r="L27" s="25">
        <f t="shared" si="0"/>
        <v>5293.9</v>
      </c>
    </row>
    <row r="28" spans="2:12" ht="16.5" customHeight="1">
      <c r="B28" s="22">
        <v>21</v>
      </c>
      <c r="C28" s="23" t="s">
        <v>76</v>
      </c>
      <c r="D28" s="20">
        <v>0</v>
      </c>
      <c r="E28" s="20">
        <v>0</v>
      </c>
      <c r="F28" s="20">
        <v>0</v>
      </c>
      <c r="G28" s="20">
        <v>0</v>
      </c>
      <c r="H28" s="20">
        <v>50</v>
      </c>
      <c r="I28" s="20">
        <v>0</v>
      </c>
      <c r="J28" s="20">
        <v>0</v>
      </c>
      <c r="K28" s="20">
        <v>0</v>
      </c>
      <c r="L28" s="25">
        <f t="shared" si="0"/>
        <v>50</v>
      </c>
    </row>
    <row r="29" spans="2:12" ht="16.5" customHeight="1">
      <c r="B29" s="22">
        <v>22</v>
      </c>
      <c r="C29" s="23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1317</v>
      </c>
      <c r="I29" s="20">
        <v>0</v>
      </c>
      <c r="J29" s="20">
        <v>0</v>
      </c>
      <c r="K29" s="20">
        <v>0</v>
      </c>
      <c r="L29" s="25">
        <f t="shared" si="0"/>
        <v>1317</v>
      </c>
    </row>
    <row r="30" spans="2:12" ht="16.5" customHeight="1">
      <c r="B30" s="22">
        <v>23</v>
      </c>
      <c r="C30" s="23" t="s">
        <v>78</v>
      </c>
      <c r="D30" s="20">
        <v>0</v>
      </c>
      <c r="E30" s="20">
        <v>0</v>
      </c>
      <c r="F30" s="20">
        <v>0</v>
      </c>
      <c r="G30" s="20">
        <v>0</v>
      </c>
      <c r="H30" s="20">
        <v>2397</v>
      </c>
      <c r="I30" s="20">
        <v>0</v>
      </c>
      <c r="J30" s="20">
        <v>338.26</v>
      </c>
      <c r="K30" s="20">
        <v>0</v>
      </c>
      <c r="L30" s="25">
        <f t="shared" si="0"/>
        <v>2735.26</v>
      </c>
    </row>
    <row r="31" spans="2:12" ht="16.5" customHeight="1">
      <c r="B31" s="22">
        <v>24</v>
      </c>
      <c r="C31" s="23" t="s">
        <v>79</v>
      </c>
      <c r="D31" s="20">
        <v>0</v>
      </c>
      <c r="E31" s="20">
        <v>0</v>
      </c>
      <c r="F31" s="20">
        <v>0</v>
      </c>
      <c r="G31" s="20">
        <v>5</v>
      </c>
      <c r="H31" s="20">
        <v>3759.5</v>
      </c>
      <c r="I31" s="20">
        <v>45</v>
      </c>
      <c r="J31" s="20">
        <v>149</v>
      </c>
      <c r="K31" s="20">
        <v>0</v>
      </c>
      <c r="L31" s="25">
        <f t="shared" si="0"/>
        <v>3958.5</v>
      </c>
    </row>
    <row r="32" spans="2:12" ht="16.5" customHeight="1">
      <c r="B32" s="22">
        <v>25</v>
      </c>
      <c r="C32" s="23" t="s">
        <v>141</v>
      </c>
      <c r="D32" s="20">
        <v>0</v>
      </c>
      <c r="E32" s="20">
        <v>0</v>
      </c>
      <c r="F32" s="20">
        <v>0</v>
      </c>
      <c r="G32" s="20">
        <v>0</v>
      </c>
      <c r="H32" s="20">
        <v>5</v>
      </c>
      <c r="I32" s="20">
        <v>0</v>
      </c>
      <c r="J32" s="20">
        <v>1</v>
      </c>
      <c r="K32" s="20">
        <v>0</v>
      </c>
      <c r="L32" s="25">
        <f t="shared" si="0"/>
        <v>6</v>
      </c>
    </row>
    <row r="33" spans="2:12" ht="16.5" customHeight="1">
      <c r="B33" s="22">
        <v>26</v>
      </c>
      <c r="C33" s="23" t="s">
        <v>80</v>
      </c>
      <c r="D33" s="20">
        <v>0</v>
      </c>
      <c r="E33" s="20">
        <v>5</v>
      </c>
      <c r="F33" s="20">
        <v>1</v>
      </c>
      <c r="G33" s="20">
        <v>0</v>
      </c>
      <c r="H33" s="20">
        <v>5</v>
      </c>
      <c r="I33" s="20">
        <v>0</v>
      </c>
      <c r="J33" s="20">
        <v>2</v>
      </c>
      <c r="K33" s="20">
        <v>0</v>
      </c>
      <c r="L33" s="25">
        <f t="shared" si="0"/>
        <v>13</v>
      </c>
    </row>
    <row r="34" spans="2:12" ht="16.5" customHeight="1">
      <c r="B34" s="22">
        <v>27</v>
      </c>
      <c r="C34" s="23" t="s">
        <v>81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5">
        <f t="shared" si="0"/>
        <v>0</v>
      </c>
    </row>
    <row r="35" spans="2:12" ht="16.5" customHeight="1">
      <c r="B35" s="22">
        <v>28</v>
      </c>
      <c r="C35" s="23" t="s">
        <v>82</v>
      </c>
      <c r="D35" s="20">
        <v>0</v>
      </c>
      <c r="E35" s="20">
        <v>0</v>
      </c>
      <c r="F35" s="20">
        <v>0</v>
      </c>
      <c r="G35" s="20">
        <v>0</v>
      </c>
      <c r="H35" s="20">
        <v>3</v>
      </c>
      <c r="I35" s="20">
        <v>0</v>
      </c>
      <c r="J35" s="20">
        <v>0</v>
      </c>
      <c r="K35" s="20">
        <v>0</v>
      </c>
      <c r="L35" s="25">
        <f t="shared" si="0"/>
        <v>3</v>
      </c>
    </row>
    <row r="36" spans="2:12" ht="16.5" customHeight="1" thickBot="1">
      <c r="B36" s="26">
        <v>29</v>
      </c>
      <c r="C36" s="27" t="s">
        <v>83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2</v>
      </c>
      <c r="K36" s="158">
        <v>0</v>
      </c>
      <c r="L36" s="29">
        <f t="shared" si="0"/>
        <v>2</v>
      </c>
    </row>
    <row r="37" ht="12.75">
      <c r="G37" s="7"/>
    </row>
  </sheetData>
  <mergeCells count="6">
    <mergeCell ref="J2:L2"/>
    <mergeCell ref="L6:L7"/>
    <mergeCell ref="B3:L3"/>
    <mergeCell ref="C6:C7"/>
    <mergeCell ref="D6:K6"/>
    <mergeCell ref="B6:B7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18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0" sqref="K10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20.875" style="0" customWidth="1"/>
    <col min="4" max="12" width="6.875" style="0" customWidth="1"/>
    <col min="13" max="13" width="9.75390625" style="0" customWidth="1"/>
    <col min="14" max="14" width="9.00390625" style="0" customWidth="1"/>
    <col min="15" max="15" width="6.875" style="0" customWidth="1"/>
    <col min="16" max="16" width="7.125" style="235" customWidth="1"/>
    <col min="17" max="17" width="7.25390625" style="235" customWidth="1"/>
    <col min="18" max="18" width="7.125" style="235" customWidth="1"/>
    <col min="19" max="19" width="7.75390625" style="235" customWidth="1"/>
    <col min="20" max="20" width="7.875" style="0" customWidth="1"/>
    <col min="21" max="21" width="7.75390625" style="0" customWidth="1"/>
    <col min="22" max="22" width="9.375" style="0" bestFit="1" customWidth="1"/>
  </cols>
  <sheetData>
    <row r="1" spans="11:14" ht="12.75">
      <c r="K1" s="495" t="s">
        <v>402</v>
      </c>
      <c r="L1" s="495"/>
      <c r="M1" s="495"/>
      <c r="N1" s="495"/>
    </row>
    <row r="3" spans="2:14" ht="25.5" customHeight="1">
      <c r="B3" s="494" t="s">
        <v>316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5" spans="2:14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 t="s">
        <v>149</v>
      </c>
    </row>
    <row r="6" spans="2:14" ht="12.75" customHeight="1">
      <c r="B6" s="508" t="s">
        <v>188</v>
      </c>
      <c r="C6" s="509"/>
      <c r="D6" s="496" t="s">
        <v>116</v>
      </c>
      <c r="E6" s="464"/>
      <c r="F6" s="464"/>
      <c r="G6" s="464"/>
      <c r="H6" s="464"/>
      <c r="I6" s="464"/>
      <c r="J6" s="464"/>
      <c r="K6" s="465"/>
      <c r="L6" s="481" t="s">
        <v>178</v>
      </c>
      <c r="M6" s="499" t="s">
        <v>420</v>
      </c>
      <c r="N6" s="466" t="s">
        <v>110</v>
      </c>
    </row>
    <row r="7" spans="2:22" ht="79.5" thickBot="1">
      <c r="B7" s="510"/>
      <c r="C7" s="511"/>
      <c r="D7" s="203" t="s">
        <v>102</v>
      </c>
      <c r="E7" s="201" t="s">
        <v>103</v>
      </c>
      <c r="F7" s="201" t="s">
        <v>104</v>
      </c>
      <c r="G7" s="201" t="s">
        <v>105</v>
      </c>
      <c r="H7" s="201" t="s">
        <v>106</v>
      </c>
      <c r="I7" s="201" t="s">
        <v>107</v>
      </c>
      <c r="J7" s="201" t="s">
        <v>108</v>
      </c>
      <c r="K7" s="202" t="s">
        <v>109</v>
      </c>
      <c r="L7" s="498"/>
      <c r="M7" s="500"/>
      <c r="N7" s="497"/>
      <c r="P7" s="501"/>
      <c r="Q7" s="501"/>
      <c r="R7" s="501"/>
      <c r="S7" s="501"/>
      <c r="T7" s="501"/>
      <c r="U7" s="501"/>
      <c r="V7" s="501"/>
    </row>
    <row r="8" spans="2:22" ht="25.5" customHeight="1">
      <c r="B8" s="506" t="s">
        <v>142</v>
      </c>
      <c r="C8" s="507"/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197">
        <v>0.47</v>
      </c>
      <c r="K8" s="216">
        <v>0</v>
      </c>
      <c r="L8" s="199">
        <v>49</v>
      </c>
      <c r="M8" s="199">
        <v>5501.08</v>
      </c>
      <c r="N8" s="199">
        <f aca="true" t="shared" si="0" ref="N8:N15">SUM(D8:M8)</f>
        <v>5550.55</v>
      </c>
      <c r="O8" t="s">
        <v>41</v>
      </c>
      <c r="P8" s="237"/>
      <c r="Q8" s="238"/>
      <c r="R8" s="238"/>
      <c r="S8" s="238"/>
      <c r="T8" s="238"/>
      <c r="U8" s="238"/>
      <c r="V8" s="238"/>
    </row>
    <row r="9" spans="2:22" ht="21" customHeight="1">
      <c r="B9" s="512" t="s">
        <v>85</v>
      </c>
      <c r="C9" s="218" t="s">
        <v>143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159">
        <v>0</v>
      </c>
      <c r="K9" s="216">
        <v>0</v>
      </c>
      <c r="L9" s="161">
        <v>0</v>
      </c>
      <c r="M9" s="161">
        <v>1899.12</v>
      </c>
      <c r="N9" s="161">
        <f t="shared" si="0"/>
        <v>1899.12</v>
      </c>
      <c r="O9" t="s">
        <v>41</v>
      </c>
      <c r="P9" s="237"/>
      <c r="Q9" s="238"/>
      <c r="R9" s="238"/>
      <c r="S9" s="238"/>
      <c r="T9" s="238"/>
      <c r="U9" s="238"/>
      <c r="V9" s="238"/>
    </row>
    <row r="10" spans="2:22" ht="29.25" customHeight="1">
      <c r="B10" s="513"/>
      <c r="C10" s="219" t="s">
        <v>151</v>
      </c>
      <c r="D10" s="217">
        <v>0</v>
      </c>
      <c r="E10" s="217">
        <v>0</v>
      </c>
      <c r="F10" s="217">
        <v>0</v>
      </c>
      <c r="G10" s="217">
        <v>0</v>
      </c>
      <c r="H10" s="217">
        <v>0</v>
      </c>
      <c r="I10" s="217">
        <v>0</v>
      </c>
      <c r="J10" s="159">
        <v>0</v>
      </c>
      <c r="K10" s="216">
        <v>0</v>
      </c>
      <c r="L10" s="161">
        <v>0</v>
      </c>
      <c r="M10" s="161">
        <v>380.93</v>
      </c>
      <c r="N10" s="161">
        <f t="shared" si="0"/>
        <v>380.93</v>
      </c>
      <c r="O10" t="s">
        <v>41</v>
      </c>
      <c r="P10" s="237"/>
      <c r="Q10" s="238"/>
      <c r="R10" s="238"/>
      <c r="S10" s="238"/>
      <c r="T10" s="238"/>
      <c r="U10" s="238"/>
      <c r="V10" s="238"/>
    </row>
    <row r="11" spans="2:22" ht="16.5" customHeight="1">
      <c r="B11" s="514"/>
      <c r="C11" s="214" t="s">
        <v>144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159">
        <v>0.47</v>
      </c>
      <c r="K11" s="216">
        <v>0</v>
      </c>
      <c r="L11" s="161">
        <v>0</v>
      </c>
      <c r="M11" s="161">
        <v>275.62</v>
      </c>
      <c r="N11" s="161">
        <f t="shared" si="0"/>
        <v>276.09000000000003</v>
      </c>
      <c r="O11" t="s">
        <v>41</v>
      </c>
      <c r="P11" s="237"/>
      <c r="Q11" s="238"/>
      <c r="R11" s="238"/>
      <c r="S11" s="238"/>
      <c r="T11" s="238"/>
      <c r="U11" s="238"/>
      <c r="V11" s="238"/>
    </row>
    <row r="12" spans="2:22" ht="18.75" customHeight="1">
      <c r="B12" s="514"/>
      <c r="C12" s="220" t="s">
        <v>145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159">
        <v>0</v>
      </c>
      <c r="K12" s="216">
        <v>0</v>
      </c>
      <c r="L12" s="161">
        <v>0</v>
      </c>
      <c r="M12" s="161">
        <v>1322.66</v>
      </c>
      <c r="N12" s="161">
        <f t="shared" si="0"/>
        <v>1322.66</v>
      </c>
      <c r="O12" t="s">
        <v>41</v>
      </c>
      <c r="P12" s="237"/>
      <c r="Q12" s="238"/>
      <c r="R12" s="238"/>
      <c r="S12" s="238"/>
      <c r="T12" s="238"/>
      <c r="U12" s="238"/>
      <c r="V12" s="238"/>
    </row>
    <row r="13" spans="2:22" ht="16.5" customHeight="1">
      <c r="B13" s="515"/>
      <c r="C13" s="214" t="s">
        <v>146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159">
        <v>0</v>
      </c>
      <c r="K13" s="216">
        <v>0</v>
      </c>
      <c r="L13" s="161">
        <v>0</v>
      </c>
      <c r="M13" s="161">
        <v>2003.69</v>
      </c>
      <c r="N13" s="161">
        <f t="shared" si="0"/>
        <v>2003.69</v>
      </c>
      <c r="P13" s="237"/>
      <c r="Q13" s="238"/>
      <c r="R13" s="238"/>
      <c r="S13" s="238"/>
      <c r="T13" s="238"/>
      <c r="U13" s="238"/>
      <c r="V13" s="238"/>
    </row>
    <row r="14" spans="2:22" ht="26.25" customHeight="1" thickBot="1">
      <c r="B14" s="504" t="s">
        <v>147</v>
      </c>
      <c r="C14" s="505"/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165">
        <v>0</v>
      </c>
      <c r="K14" s="216">
        <v>0</v>
      </c>
      <c r="L14" s="162">
        <v>0</v>
      </c>
      <c r="M14" s="162">
        <v>842.11</v>
      </c>
      <c r="N14" s="162">
        <f t="shared" si="0"/>
        <v>842.11</v>
      </c>
      <c r="O14" t="s">
        <v>41</v>
      </c>
      <c r="P14" s="237"/>
      <c r="Q14" s="238"/>
      <c r="R14" s="238"/>
      <c r="S14" s="238"/>
      <c r="T14" s="238"/>
      <c r="U14" s="238"/>
      <c r="V14" s="238"/>
    </row>
    <row r="15" spans="2:22" ht="26.25" customHeight="1" thickBot="1">
      <c r="B15" s="502" t="s">
        <v>148</v>
      </c>
      <c r="C15" s="503"/>
      <c r="D15" s="172">
        <f aca="true" t="shared" si="1" ref="D15:I15">D8+D14</f>
        <v>0</v>
      </c>
      <c r="E15" s="168">
        <f t="shared" si="1"/>
        <v>0</v>
      </c>
      <c r="F15" s="172">
        <f t="shared" si="1"/>
        <v>0</v>
      </c>
      <c r="G15" s="168">
        <f t="shared" si="1"/>
        <v>0</v>
      </c>
      <c r="H15" s="168">
        <f t="shared" si="1"/>
        <v>0</v>
      </c>
      <c r="I15" s="168">
        <f t="shared" si="1"/>
        <v>0</v>
      </c>
      <c r="J15" s="168">
        <f>J8+J14</f>
        <v>0.47</v>
      </c>
      <c r="K15" s="171">
        <f>K8+K14</f>
        <v>0</v>
      </c>
      <c r="L15" s="193">
        <f>L8+L14</f>
        <v>49</v>
      </c>
      <c r="M15" s="193">
        <f>M8+M14</f>
        <v>6343.19</v>
      </c>
      <c r="N15" s="163">
        <f t="shared" si="0"/>
        <v>6392.66</v>
      </c>
      <c r="O15" t="s">
        <v>41</v>
      </c>
      <c r="P15" s="238"/>
      <c r="Q15" s="238"/>
      <c r="R15" s="238"/>
      <c r="S15" s="238"/>
      <c r="T15" s="238"/>
      <c r="U15" s="238"/>
      <c r="V15" s="238"/>
    </row>
    <row r="16" spans="19:20" ht="12.75">
      <c r="S16" s="236"/>
      <c r="T16" s="236"/>
    </row>
    <row r="17" spans="13:14" ht="12.75">
      <c r="M17" s="1"/>
      <c r="N17" s="1"/>
    </row>
    <row r="18" ht="12.75">
      <c r="M18" s="1"/>
    </row>
  </sheetData>
  <mergeCells count="12">
    <mergeCell ref="P7:V7"/>
    <mergeCell ref="B15:C15"/>
    <mergeCell ref="B14:C14"/>
    <mergeCell ref="B8:C8"/>
    <mergeCell ref="B6:C7"/>
    <mergeCell ref="B9:B13"/>
    <mergeCell ref="B3:N3"/>
    <mergeCell ref="K1:N1"/>
    <mergeCell ref="D6:K6"/>
    <mergeCell ref="N6:N7"/>
    <mergeCell ref="L6:L7"/>
    <mergeCell ref="M6:M7"/>
  </mergeCells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8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8" sqref="K18"/>
    </sheetView>
  </sheetViews>
  <sheetFormatPr defaultColWidth="9.00390625" defaultRowHeight="12.75"/>
  <cols>
    <col min="1" max="1" width="1.75390625" style="0" customWidth="1"/>
    <col min="2" max="2" width="9.375" style="0" customWidth="1"/>
    <col min="3" max="3" width="16.625" style="0" customWidth="1"/>
    <col min="4" max="4" width="6.625" style="0" customWidth="1"/>
    <col min="5" max="5" width="7.25390625" style="0" customWidth="1"/>
    <col min="6" max="6" width="6.625" style="0" customWidth="1"/>
    <col min="7" max="7" width="7.25390625" style="0" customWidth="1"/>
    <col min="8" max="8" width="9.375" style="0" customWidth="1"/>
    <col min="9" max="9" width="7.00390625" style="0" customWidth="1"/>
    <col min="10" max="10" width="8.875" style="0" customWidth="1"/>
    <col min="11" max="11" width="6.625" style="0" customWidth="1"/>
    <col min="12" max="12" width="7.625" style="0" customWidth="1"/>
    <col min="13" max="13" width="8.125" style="0" customWidth="1"/>
    <col min="14" max="14" width="6.375" style="0" customWidth="1"/>
  </cols>
  <sheetData>
    <row r="1" spans="12:15" ht="12.75">
      <c r="L1" s="495" t="s">
        <v>417</v>
      </c>
      <c r="M1" s="495"/>
      <c r="N1" s="495"/>
      <c r="O1" s="495"/>
    </row>
    <row r="4" spans="2:15" ht="12.75" customHeight="1">
      <c r="B4" s="518" t="s">
        <v>317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</row>
    <row r="5" spans="2:15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2.75" customHeight="1">
      <c r="B7" s="508" t="s">
        <v>140</v>
      </c>
      <c r="C7" s="509"/>
      <c r="D7" s="496" t="s">
        <v>116</v>
      </c>
      <c r="E7" s="464"/>
      <c r="F7" s="464"/>
      <c r="G7" s="464"/>
      <c r="H7" s="464"/>
      <c r="I7" s="464"/>
      <c r="J7" s="464"/>
      <c r="K7" s="521"/>
      <c r="L7" s="481" t="s">
        <v>186</v>
      </c>
      <c r="M7" s="499" t="s">
        <v>414</v>
      </c>
      <c r="N7" s="499" t="s">
        <v>421</v>
      </c>
      <c r="O7" s="466" t="s">
        <v>110</v>
      </c>
    </row>
    <row r="8" spans="2:15" ht="79.5" thickBot="1">
      <c r="B8" s="510"/>
      <c r="C8" s="511"/>
      <c r="D8" s="203" t="s">
        <v>102</v>
      </c>
      <c r="E8" s="223" t="s">
        <v>319</v>
      </c>
      <c r="F8" s="201" t="s">
        <v>104</v>
      </c>
      <c r="G8" s="201" t="s">
        <v>105</v>
      </c>
      <c r="H8" s="201" t="s">
        <v>106</v>
      </c>
      <c r="I8" s="201" t="s">
        <v>107</v>
      </c>
      <c r="J8" s="201" t="s">
        <v>108</v>
      </c>
      <c r="K8" s="224" t="s">
        <v>109</v>
      </c>
      <c r="L8" s="498"/>
      <c r="M8" s="500"/>
      <c r="N8" s="500"/>
      <c r="O8" s="497"/>
    </row>
    <row r="9" spans="2:16" ht="25.5" customHeight="1">
      <c r="B9" s="506" t="s">
        <v>86</v>
      </c>
      <c r="C9" s="507"/>
      <c r="D9" s="209">
        <v>0</v>
      </c>
      <c r="E9" s="197">
        <v>243.5</v>
      </c>
      <c r="F9" s="197">
        <v>64</v>
      </c>
      <c r="G9" s="197">
        <v>37.804</v>
      </c>
      <c r="H9" s="197">
        <v>6061</v>
      </c>
      <c r="I9" s="197">
        <v>62.288</v>
      </c>
      <c r="J9" s="197">
        <v>2105.953</v>
      </c>
      <c r="K9" s="222">
        <v>22.655</v>
      </c>
      <c r="L9" s="199">
        <v>327</v>
      </c>
      <c r="M9" s="199">
        <v>151</v>
      </c>
      <c r="N9" s="199">
        <v>62.04</v>
      </c>
      <c r="O9" s="199">
        <f aca="true" t="shared" si="0" ref="O9:O14">SUM(D9:N9)</f>
        <v>9137.240000000002</v>
      </c>
      <c r="P9" s="1"/>
    </row>
    <row r="10" spans="2:16" ht="21" customHeight="1">
      <c r="B10" s="516" t="s">
        <v>85</v>
      </c>
      <c r="C10" s="212" t="s">
        <v>87</v>
      </c>
      <c r="D10" s="210">
        <v>0</v>
      </c>
      <c r="E10" s="159">
        <v>74</v>
      </c>
      <c r="F10" s="159">
        <v>0</v>
      </c>
      <c r="G10" s="159">
        <v>5.857</v>
      </c>
      <c r="H10" s="159">
        <v>0</v>
      </c>
      <c r="I10" s="159">
        <v>0</v>
      </c>
      <c r="J10" s="159">
        <v>13</v>
      </c>
      <c r="K10" s="164">
        <v>3.522</v>
      </c>
      <c r="L10" s="161"/>
      <c r="M10" s="221"/>
      <c r="N10" s="225">
        <v>35.73</v>
      </c>
      <c r="O10" s="161">
        <f t="shared" si="0"/>
        <v>132.109</v>
      </c>
      <c r="P10" s="1"/>
    </row>
    <row r="11" spans="2:16" ht="29.25" customHeight="1">
      <c r="B11" s="517"/>
      <c r="C11" s="213" t="s">
        <v>88</v>
      </c>
      <c r="D11" s="210">
        <v>0</v>
      </c>
      <c r="E11" s="159">
        <v>0</v>
      </c>
      <c r="F11" s="159">
        <v>0</v>
      </c>
      <c r="G11" s="159">
        <v>2.047</v>
      </c>
      <c r="H11" s="159">
        <v>0</v>
      </c>
      <c r="I11" s="159">
        <v>0</v>
      </c>
      <c r="J11" s="159">
        <v>0</v>
      </c>
      <c r="K11" s="164">
        <v>0.828</v>
      </c>
      <c r="L11" s="161"/>
      <c r="M11" s="221"/>
      <c r="N11" s="225">
        <v>12.07</v>
      </c>
      <c r="O11" s="161">
        <f t="shared" si="0"/>
        <v>14.945</v>
      </c>
      <c r="P11" s="1"/>
    </row>
    <row r="12" spans="2:16" ht="16.5" customHeight="1">
      <c r="B12" s="519" t="s">
        <v>89</v>
      </c>
      <c r="C12" s="520"/>
      <c r="D12" s="210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64">
        <v>0</v>
      </c>
      <c r="L12" s="161"/>
      <c r="M12" s="221"/>
      <c r="N12" s="225">
        <v>0</v>
      </c>
      <c r="O12" s="161">
        <f t="shared" si="0"/>
        <v>0</v>
      </c>
      <c r="P12" s="1"/>
    </row>
    <row r="13" spans="2:16" ht="16.5" customHeight="1">
      <c r="B13" s="519" t="s">
        <v>90</v>
      </c>
      <c r="C13" s="520"/>
      <c r="D13" s="210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64">
        <v>0</v>
      </c>
      <c r="L13" s="161"/>
      <c r="M13" s="221"/>
      <c r="N13" s="225">
        <v>0</v>
      </c>
      <c r="O13" s="161">
        <f t="shared" si="0"/>
        <v>0</v>
      </c>
      <c r="P13" s="1"/>
    </row>
    <row r="14" spans="2:16" ht="18.75" customHeight="1" thickBot="1">
      <c r="B14" s="504" t="s">
        <v>91</v>
      </c>
      <c r="C14" s="505"/>
      <c r="D14" s="211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6">
        <v>0</v>
      </c>
      <c r="L14" s="162"/>
      <c r="M14" s="226"/>
      <c r="N14" s="227">
        <v>0</v>
      </c>
      <c r="O14" s="162">
        <f t="shared" si="0"/>
        <v>0</v>
      </c>
      <c r="P14" s="1"/>
    </row>
    <row r="15" spans="2:16" ht="26.25" customHeight="1" thickBot="1">
      <c r="B15" s="502" t="s">
        <v>92</v>
      </c>
      <c r="C15" s="503"/>
      <c r="D15" s="170">
        <f aca="true" t="shared" si="1" ref="D15:O15">D9+D12+D13+D14</f>
        <v>0</v>
      </c>
      <c r="E15" s="168">
        <f t="shared" si="1"/>
        <v>243.5</v>
      </c>
      <c r="F15" s="168">
        <f t="shared" si="1"/>
        <v>64</v>
      </c>
      <c r="G15" s="168">
        <f t="shared" si="1"/>
        <v>37.804</v>
      </c>
      <c r="H15" s="396">
        <f t="shared" si="1"/>
        <v>6061</v>
      </c>
      <c r="I15" s="168">
        <f t="shared" si="1"/>
        <v>62.288</v>
      </c>
      <c r="J15" s="168">
        <f t="shared" si="1"/>
        <v>2105.953</v>
      </c>
      <c r="K15" s="169">
        <f t="shared" si="1"/>
        <v>22.655</v>
      </c>
      <c r="L15" s="193">
        <f t="shared" si="1"/>
        <v>327</v>
      </c>
      <c r="M15" s="193">
        <f t="shared" si="1"/>
        <v>151</v>
      </c>
      <c r="N15" s="193">
        <f t="shared" si="1"/>
        <v>62.04</v>
      </c>
      <c r="O15" s="173">
        <f t="shared" si="1"/>
        <v>9137.240000000002</v>
      </c>
      <c r="P15" s="1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14">
    <mergeCell ref="D7:K7"/>
    <mergeCell ref="O7:O8"/>
    <mergeCell ref="N7:N8"/>
    <mergeCell ref="B14:C14"/>
    <mergeCell ref="L1:O1"/>
    <mergeCell ref="B15:C15"/>
    <mergeCell ref="B10:B11"/>
    <mergeCell ref="B4:O4"/>
    <mergeCell ref="B9:C9"/>
    <mergeCell ref="B7:C8"/>
    <mergeCell ref="B12:C12"/>
    <mergeCell ref="B13:C13"/>
    <mergeCell ref="L7:L8"/>
    <mergeCell ref="M7:M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"/>
  <sheetViews>
    <sheetView workbookViewId="0" topLeftCell="A1">
      <selection activeCell="L2" sqref="L2"/>
    </sheetView>
  </sheetViews>
  <sheetFormatPr defaultColWidth="9.00390625" defaultRowHeight="12.75"/>
  <cols>
    <col min="1" max="1" width="2.25390625" style="0" customWidth="1"/>
    <col min="2" max="2" width="39.25390625" style="0" customWidth="1"/>
    <col min="3" max="11" width="7.375" style="0" customWidth="1"/>
  </cols>
  <sheetData>
    <row r="1" spans="10:11" ht="12.75">
      <c r="J1" s="495" t="s">
        <v>403</v>
      </c>
      <c r="K1" s="495"/>
    </row>
    <row r="2" spans="2:12" ht="115.5" customHeight="1">
      <c r="B2" s="526" t="s">
        <v>318</v>
      </c>
      <c r="C2" s="526"/>
      <c r="D2" s="526"/>
      <c r="E2" s="526"/>
      <c r="F2" s="526"/>
      <c r="G2" s="526"/>
      <c r="H2" s="526"/>
      <c r="I2" s="526"/>
      <c r="J2" s="526"/>
      <c r="K2" s="526"/>
      <c r="L2" s="2"/>
    </row>
    <row r="3" spans="2:12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.75" customHeight="1">
      <c r="B4" s="524" t="s">
        <v>134</v>
      </c>
      <c r="C4" s="465" t="s">
        <v>116</v>
      </c>
      <c r="D4" s="483"/>
      <c r="E4" s="483"/>
      <c r="F4" s="483"/>
      <c r="G4" s="483"/>
      <c r="H4" s="483"/>
      <c r="I4" s="483"/>
      <c r="J4" s="496"/>
      <c r="K4" s="522" t="s">
        <v>110</v>
      </c>
      <c r="L4" s="2"/>
    </row>
    <row r="5" spans="2:12" ht="79.5" thickBot="1">
      <c r="B5" s="525"/>
      <c r="C5" s="10" t="s">
        <v>102</v>
      </c>
      <c r="D5" s="10" t="s">
        <v>103</v>
      </c>
      <c r="E5" s="10" t="s">
        <v>104</v>
      </c>
      <c r="F5" s="10" t="s">
        <v>105</v>
      </c>
      <c r="G5" s="10" t="s">
        <v>106</v>
      </c>
      <c r="H5" s="10" t="s">
        <v>107</v>
      </c>
      <c r="I5" s="10" t="s">
        <v>108</v>
      </c>
      <c r="J5" s="10" t="s">
        <v>109</v>
      </c>
      <c r="K5" s="523"/>
      <c r="L5" s="2"/>
    </row>
    <row r="6" spans="2:12" ht="39" thickTop="1">
      <c r="B6" s="42" t="s">
        <v>133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4">
        <f>SUM(C6:J6)</f>
        <v>0</v>
      </c>
      <c r="L6" s="2"/>
    </row>
    <row r="7" spans="2:12" ht="37.5" customHeight="1" thickBot="1">
      <c r="B7" s="45" t="s">
        <v>93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8">
        <v>0</v>
      </c>
      <c r="K7" s="46">
        <f>SUM(C7:J7)</f>
        <v>0</v>
      </c>
      <c r="L7" s="2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mergeCells count="5">
    <mergeCell ref="J1:K1"/>
    <mergeCell ref="C4:J4"/>
    <mergeCell ref="K4:K5"/>
    <mergeCell ref="B4:B5"/>
    <mergeCell ref="B2:K2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9" sqref="N29"/>
    </sheetView>
  </sheetViews>
  <sheetFormatPr defaultColWidth="9.00390625" defaultRowHeight="12.75"/>
  <cols>
    <col min="1" max="1" width="1.37890625" style="0" customWidth="1"/>
    <col min="2" max="2" width="7.25390625" style="0" customWidth="1"/>
    <col min="3" max="3" width="25.75390625" style="0" customWidth="1"/>
    <col min="4" max="4" width="4.375" style="0" customWidth="1"/>
    <col min="5" max="5" width="5.25390625" style="0" customWidth="1"/>
    <col min="6" max="6" width="7.75390625" style="0" customWidth="1"/>
    <col min="7" max="9" width="6.25390625" style="0" customWidth="1"/>
    <col min="10" max="10" width="7.75390625" style="0" customWidth="1"/>
    <col min="11" max="11" width="7.375" style="0" customWidth="1"/>
    <col min="12" max="12" width="8.625" style="0" customWidth="1"/>
  </cols>
  <sheetData>
    <row r="1" spans="11:12" ht="12.75">
      <c r="K1" s="495" t="s">
        <v>404</v>
      </c>
      <c r="L1" s="495"/>
    </row>
    <row r="2" ht="24.75" customHeight="1"/>
    <row r="3" spans="2:13" ht="28.5" customHeight="1">
      <c r="B3" s="528" t="s">
        <v>418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2"/>
    </row>
    <row r="4" spans="2:13" ht="30.75" customHeight="1" thickBot="1">
      <c r="B4" s="47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8.75" customHeight="1">
      <c r="B5" s="508" t="s">
        <v>117</v>
      </c>
      <c r="C5" s="532"/>
      <c r="D5" s="465" t="s">
        <v>116</v>
      </c>
      <c r="E5" s="483"/>
      <c r="F5" s="483"/>
      <c r="G5" s="483"/>
      <c r="H5" s="483"/>
      <c r="I5" s="483"/>
      <c r="J5" s="483"/>
      <c r="K5" s="496"/>
      <c r="L5" s="522" t="s">
        <v>110</v>
      </c>
      <c r="M5" s="2"/>
    </row>
    <row r="6" spans="2:13" ht="79.5" thickBot="1">
      <c r="B6" s="533"/>
      <c r="C6" s="534"/>
      <c r="D6" s="248" t="s">
        <v>102</v>
      </c>
      <c r="E6" s="248" t="s">
        <v>103</v>
      </c>
      <c r="F6" s="248" t="s">
        <v>104</v>
      </c>
      <c r="G6" s="248" t="s">
        <v>105</v>
      </c>
      <c r="H6" s="248" t="s">
        <v>106</v>
      </c>
      <c r="I6" s="248" t="s">
        <v>107</v>
      </c>
      <c r="J6" s="248" t="s">
        <v>108</v>
      </c>
      <c r="K6" s="248" t="s">
        <v>109</v>
      </c>
      <c r="L6" s="531"/>
      <c r="M6" s="2"/>
    </row>
    <row r="7" spans="2:13" ht="13.5" thickTop="1">
      <c r="B7" s="535" t="s">
        <v>94</v>
      </c>
      <c r="C7" s="536"/>
      <c r="D7" s="30">
        <f aca="true" t="shared" si="0" ref="D7:K7">SUM(D8:D11)</f>
        <v>0</v>
      </c>
      <c r="E7" s="30">
        <f t="shared" si="0"/>
        <v>0</v>
      </c>
      <c r="F7" s="30">
        <f t="shared" si="0"/>
        <v>200</v>
      </c>
      <c r="G7" s="30">
        <f t="shared" si="0"/>
        <v>0</v>
      </c>
      <c r="H7" s="30">
        <f t="shared" si="0"/>
        <v>5392</v>
      </c>
      <c r="I7" s="30">
        <f t="shared" si="0"/>
        <v>0</v>
      </c>
      <c r="J7" s="30">
        <f t="shared" si="0"/>
        <v>1200</v>
      </c>
      <c r="K7" s="30">
        <f t="shared" si="0"/>
        <v>0</v>
      </c>
      <c r="L7" s="394">
        <f aca="true" t="shared" si="1" ref="L7:L25">SUM(D7:K7)</f>
        <v>6792</v>
      </c>
      <c r="M7" s="2"/>
    </row>
    <row r="8" spans="2:13" ht="12.75">
      <c r="B8" s="527" t="s">
        <v>122</v>
      </c>
      <c r="C8" s="23" t="s">
        <v>118</v>
      </c>
      <c r="D8" s="24">
        <v>0</v>
      </c>
      <c r="E8" s="24">
        <v>0</v>
      </c>
      <c r="F8" s="24">
        <v>100</v>
      </c>
      <c r="G8" s="24">
        <v>0</v>
      </c>
      <c r="H8" s="24">
        <v>3267</v>
      </c>
      <c r="I8" s="24">
        <v>0</v>
      </c>
      <c r="J8" s="24">
        <v>487</v>
      </c>
      <c r="K8" s="24">
        <v>0</v>
      </c>
      <c r="L8" s="48">
        <f t="shared" si="1"/>
        <v>3854</v>
      </c>
      <c r="M8" s="37"/>
    </row>
    <row r="9" spans="2:13" ht="12.75">
      <c r="B9" s="527"/>
      <c r="C9" s="23" t="s">
        <v>119</v>
      </c>
      <c r="D9" s="24">
        <v>0</v>
      </c>
      <c r="E9" s="24">
        <v>0</v>
      </c>
      <c r="F9" s="24">
        <v>0</v>
      </c>
      <c r="G9" s="24">
        <v>0</v>
      </c>
      <c r="H9" s="24">
        <v>70</v>
      </c>
      <c r="I9" s="24">
        <v>0</v>
      </c>
      <c r="J9" s="24">
        <v>0</v>
      </c>
      <c r="K9" s="24">
        <v>0</v>
      </c>
      <c r="L9" s="48">
        <f t="shared" si="1"/>
        <v>70</v>
      </c>
      <c r="M9" s="2"/>
    </row>
    <row r="10" spans="2:13" ht="12.75">
      <c r="B10" s="527"/>
      <c r="C10" s="23" t="s">
        <v>120</v>
      </c>
      <c r="D10" s="24">
        <v>0</v>
      </c>
      <c r="E10" s="24">
        <v>0</v>
      </c>
      <c r="F10" s="24">
        <v>50</v>
      </c>
      <c r="G10" s="24">
        <v>0</v>
      </c>
      <c r="H10" s="24">
        <v>39</v>
      </c>
      <c r="I10" s="24">
        <v>0</v>
      </c>
      <c r="J10" s="24">
        <v>50</v>
      </c>
      <c r="K10" s="24">
        <v>0</v>
      </c>
      <c r="L10" s="48">
        <f t="shared" si="1"/>
        <v>139</v>
      </c>
      <c r="M10" s="2"/>
    </row>
    <row r="11" spans="2:14" ht="12.75">
      <c r="B11" s="527"/>
      <c r="C11" s="31" t="s">
        <v>121</v>
      </c>
      <c r="D11" s="24">
        <v>0</v>
      </c>
      <c r="E11" s="24">
        <v>0</v>
      </c>
      <c r="F11" s="24">
        <v>50</v>
      </c>
      <c r="G11" s="24">
        <v>0</v>
      </c>
      <c r="H11" s="24">
        <v>2016</v>
      </c>
      <c r="I11" s="24">
        <v>0</v>
      </c>
      <c r="J11" s="24">
        <v>663</v>
      </c>
      <c r="K11" s="24">
        <v>0</v>
      </c>
      <c r="L11" s="48">
        <f t="shared" si="1"/>
        <v>2729</v>
      </c>
      <c r="M11" s="2"/>
      <c r="N11" s="1"/>
    </row>
    <row r="12" spans="2:13" ht="12.75">
      <c r="B12" s="542" t="s">
        <v>95</v>
      </c>
      <c r="C12" s="543"/>
      <c r="D12" s="24">
        <f aca="true" t="shared" si="2" ref="D12:K12">SUM(D13:D22)</f>
        <v>0</v>
      </c>
      <c r="E12" s="24">
        <f t="shared" si="2"/>
        <v>0</v>
      </c>
      <c r="F12" s="24">
        <f t="shared" si="2"/>
        <v>170</v>
      </c>
      <c r="G12" s="24">
        <f t="shared" si="2"/>
        <v>600</v>
      </c>
      <c r="H12" s="24">
        <f t="shared" si="2"/>
        <v>40327</v>
      </c>
      <c r="I12" s="24">
        <f t="shared" si="2"/>
        <v>5434.52</v>
      </c>
      <c r="J12" s="24">
        <f t="shared" si="2"/>
        <v>7918</v>
      </c>
      <c r="K12" s="24">
        <f t="shared" si="2"/>
        <v>450</v>
      </c>
      <c r="L12" s="48">
        <f t="shared" si="1"/>
        <v>54899.520000000004</v>
      </c>
      <c r="M12" s="2"/>
    </row>
    <row r="13" spans="2:13" ht="12.75">
      <c r="B13" s="478" t="s">
        <v>122</v>
      </c>
      <c r="C13" s="39" t="s">
        <v>123</v>
      </c>
      <c r="D13" s="24">
        <v>0</v>
      </c>
      <c r="E13" s="24">
        <v>0</v>
      </c>
      <c r="F13" s="24">
        <v>20</v>
      </c>
      <c r="G13" s="24">
        <v>0</v>
      </c>
      <c r="H13" s="24">
        <v>1144</v>
      </c>
      <c r="I13" s="24">
        <v>0</v>
      </c>
      <c r="J13" s="24">
        <v>10</v>
      </c>
      <c r="K13" s="24">
        <v>0</v>
      </c>
      <c r="L13" s="48">
        <f t="shared" si="1"/>
        <v>1174</v>
      </c>
      <c r="M13" s="37"/>
    </row>
    <row r="14" spans="2:13" ht="12.75">
      <c r="B14" s="484"/>
      <c r="C14" s="39" t="s">
        <v>124</v>
      </c>
      <c r="D14" s="24">
        <v>0</v>
      </c>
      <c r="E14" s="24">
        <v>0</v>
      </c>
      <c r="F14" s="24">
        <v>100</v>
      </c>
      <c r="G14" s="24">
        <v>550</v>
      </c>
      <c r="H14" s="24">
        <v>31327</v>
      </c>
      <c r="I14" s="24">
        <v>3934.52</v>
      </c>
      <c r="J14" s="24">
        <v>6900</v>
      </c>
      <c r="K14" s="24">
        <v>450</v>
      </c>
      <c r="L14" s="48">
        <f t="shared" si="1"/>
        <v>43261.52</v>
      </c>
      <c r="M14" s="2"/>
    </row>
    <row r="15" spans="2:13" ht="12.75">
      <c r="B15" s="484"/>
      <c r="C15" s="39" t="s">
        <v>128</v>
      </c>
      <c r="D15" s="24">
        <v>0</v>
      </c>
      <c r="E15" s="24">
        <v>0</v>
      </c>
      <c r="F15" s="24">
        <v>20</v>
      </c>
      <c r="G15" s="24">
        <v>50</v>
      </c>
      <c r="H15" s="24">
        <v>2461</v>
      </c>
      <c r="I15" s="24">
        <v>0</v>
      </c>
      <c r="J15" s="24">
        <v>200</v>
      </c>
      <c r="K15" s="24">
        <v>0</v>
      </c>
      <c r="L15" s="48">
        <f t="shared" si="1"/>
        <v>2731</v>
      </c>
      <c r="M15" s="2"/>
    </row>
    <row r="16" spans="2:13" ht="12.75">
      <c r="B16" s="484"/>
      <c r="C16" s="39" t="s">
        <v>125</v>
      </c>
      <c r="D16" s="24">
        <v>0</v>
      </c>
      <c r="E16" s="24">
        <v>0</v>
      </c>
      <c r="F16" s="24">
        <v>0</v>
      </c>
      <c r="G16" s="24">
        <v>0</v>
      </c>
      <c r="H16" s="24">
        <v>3850</v>
      </c>
      <c r="I16" s="24">
        <v>0</v>
      </c>
      <c r="J16" s="24">
        <v>500</v>
      </c>
      <c r="K16" s="24">
        <v>0</v>
      </c>
      <c r="L16" s="48">
        <f t="shared" si="1"/>
        <v>4350</v>
      </c>
      <c r="M16" s="2"/>
    </row>
    <row r="17" spans="2:13" ht="12.75">
      <c r="B17" s="484"/>
      <c r="C17" s="39" t="s">
        <v>126</v>
      </c>
      <c r="D17" s="24">
        <v>0</v>
      </c>
      <c r="E17" s="24">
        <v>0</v>
      </c>
      <c r="F17" s="24">
        <v>0</v>
      </c>
      <c r="G17" s="24">
        <v>0</v>
      </c>
      <c r="H17" s="24">
        <v>865</v>
      </c>
      <c r="I17" s="24">
        <v>0</v>
      </c>
      <c r="J17" s="24">
        <v>305</v>
      </c>
      <c r="K17" s="24">
        <v>0</v>
      </c>
      <c r="L17" s="48">
        <f t="shared" si="1"/>
        <v>1170</v>
      </c>
      <c r="M17" s="2"/>
    </row>
    <row r="18" spans="2:13" ht="12.75">
      <c r="B18" s="484"/>
      <c r="C18" s="39" t="s">
        <v>127</v>
      </c>
      <c r="D18" s="24">
        <v>0</v>
      </c>
      <c r="E18" s="24">
        <v>0</v>
      </c>
      <c r="F18" s="24">
        <v>0</v>
      </c>
      <c r="G18" s="24">
        <v>0</v>
      </c>
      <c r="H18" s="24">
        <v>430</v>
      </c>
      <c r="I18" s="24">
        <v>0</v>
      </c>
      <c r="J18" s="24">
        <v>0</v>
      </c>
      <c r="K18" s="24">
        <v>0</v>
      </c>
      <c r="L18" s="48">
        <f t="shared" si="1"/>
        <v>430</v>
      </c>
      <c r="M18" s="2"/>
    </row>
    <row r="19" spans="2:13" ht="12.75">
      <c r="B19" s="484"/>
      <c r="C19" s="39" t="s">
        <v>129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48">
        <f t="shared" si="1"/>
        <v>0</v>
      </c>
      <c r="M19" s="2"/>
    </row>
    <row r="20" spans="2:13" ht="12.75">
      <c r="B20" s="484"/>
      <c r="C20" s="39" t="s">
        <v>130</v>
      </c>
      <c r="D20" s="24">
        <v>0</v>
      </c>
      <c r="E20" s="24">
        <v>0</v>
      </c>
      <c r="F20" s="24">
        <v>0</v>
      </c>
      <c r="G20" s="24">
        <v>0</v>
      </c>
      <c r="H20" s="24">
        <v>245</v>
      </c>
      <c r="I20" s="24">
        <v>0</v>
      </c>
      <c r="J20" s="24">
        <v>0</v>
      </c>
      <c r="K20" s="24">
        <v>0</v>
      </c>
      <c r="L20" s="48">
        <f t="shared" si="1"/>
        <v>245</v>
      </c>
      <c r="M20" s="2"/>
    </row>
    <row r="21" spans="2:13" ht="12.75">
      <c r="B21" s="484"/>
      <c r="C21" s="39" t="s">
        <v>131</v>
      </c>
      <c r="D21" s="24">
        <v>0</v>
      </c>
      <c r="E21" s="24">
        <v>0</v>
      </c>
      <c r="F21" s="24">
        <v>30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48">
        <f t="shared" si="1"/>
        <v>30</v>
      </c>
      <c r="M21" s="2"/>
    </row>
    <row r="22" spans="2:13" ht="12.75">
      <c r="B22" s="477"/>
      <c r="C22" s="39" t="s">
        <v>132</v>
      </c>
      <c r="D22" s="24">
        <v>0</v>
      </c>
      <c r="E22" s="24">
        <v>0</v>
      </c>
      <c r="F22" s="24">
        <v>0</v>
      </c>
      <c r="G22" s="24">
        <v>0</v>
      </c>
      <c r="H22" s="24">
        <v>5</v>
      </c>
      <c r="I22" s="24">
        <v>1500</v>
      </c>
      <c r="J22" s="24">
        <v>3</v>
      </c>
      <c r="K22" s="24">
        <v>0</v>
      </c>
      <c r="L22" s="48">
        <f t="shared" si="1"/>
        <v>1508</v>
      </c>
      <c r="M22" s="2"/>
    </row>
    <row r="23" spans="2:13" ht="25.5" customHeight="1">
      <c r="B23" s="544" t="s">
        <v>408</v>
      </c>
      <c r="C23" s="545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48">
        <f t="shared" si="1"/>
        <v>0</v>
      </c>
      <c r="M23" s="2"/>
    </row>
    <row r="24" spans="2:13" ht="25.5" customHeight="1">
      <c r="B24" s="529" t="s">
        <v>409</v>
      </c>
      <c r="C24" s="530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48">
        <f t="shared" si="1"/>
        <v>0</v>
      </c>
      <c r="M24" s="2"/>
    </row>
    <row r="25" spans="2:13" ht="25.5" customHeight="1">
      <c r="B25" s="529" t="s">
        <v>96</v>
      </c>
      <c r="C25" s="530"/>
      <c r="D25" s="24">
        <v>0</v>
      </c>
      <c r="E25" s="24">
        <v>0</v>
      </c>
      <c r="F25" s="24">
        <v>0</v>
      </c>
      <c r="G25" s="24">
        <v>0</v>
      </c>
      <c r="H25" s="24">
        <v>13220</v>
      </c>
      <c r="I25" s="24">
        <v>0</v>
      </c>
      <c r="J25" s="24">
        <v>0</v>
      </c>
      <c r="K25" s="24">
        <v>0</v>
      </c>
      <c r="L25" s="48">
        <f t="shared" si="1"/>
        <v>13220</v>
      </c>
      <c r="M25" s="2"/>
    </row>
    <row r="26" spans="2:13" ht="26.25" customHeight="1">
      <c r="B26" s="529" t="s">
        <v>97</v>
      </c>
      <c r="C26" s="530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48">
        <f aca="true" t="shared" si="3" ref="L26:L32">SUM(D26:K26)</f>
        <v>0</v>
      </c>
      <c r="M26" s="2"/>
    </row>
    <row r="27" spans="2:13" ht="24.75" customHeight="1">
      <c r="B27" s="529" t="s">
        <v>98</v>
      </c>
      <c r="C27" s="530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48">
        <f t="shared" si="3"/>
        <v>0</v>
      </c>
      <c r="M27" s="2"/>
    </row>
    <row r="28" spans="2:13" ht="25.5" customHeight="1">
      <c r="B28" s="529" t="s">
        <v>99</v>
      </c>
      <c r="C28" s="530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48">
        <f t="shared" si="3"/>
        <v>0</v>
      </c>
      <c r="M28" s="2"/>
    </row>
    <row r="29" spans="2:13" ht="36.75" customHeight="1">
      <c r="B29" s="529" t="s">
        <v>181</v>
      </c>
      <c r="C29" s="54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48">
        <f t="shared" si="3"/>
        <v>0</v>
      </c>
      <c r="M29" s="2"/>
    </row>
    <row r="30" spans="2:13" ht="13.5" customHeight="1">
      <c r="B30" s="529" t="s">
        <v>410</v>
      </c>
      <c r="C30" s="530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48">
        <f t="shared" si="3"/>
        <v>0</v>
      </c>
      <c r="M30" s="2"/>
    </row>
    <row r="31" spans="2:13" ht="13.5" customHeight="1" thickBot="1">
      <c r="B31" s="539" t="s">
        <v>411</v>
      </c>
      <c r="C31" s="540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49">
        <f t="shared" si="3"/>
        <v>0</v>
      </c>
      <c r="M31" s="2"/>
    </row>
    <row r="32" spans="2:13" ht="21" customHeight="1" thickBot="1">
      <c r="B32" s="537" t="s">
        <v>100</v>
      </c>
      <c r="C32" s="538"/>
      <c r="D32" s="50">
        <f aca="true" t="shared" si="4" ref="D32:K32">D7+D12+D23+D24+D25+D26+D27+D28+D29+D30+D31</f>
        <v>0</v>
      </c>
      <c r="E32" s="50">
        <f t="shared" si="4"/>
        <v>0</v>
      </c>
      <c r="F32" s="50">
        <f t="shared" si="4"/>
        <v>370</v>
      </c>
      <c r="G32" s="50">
        <f t="shared" si="4"/>
        <v>600</v>
      </c>
      <c r="H32" s="50">
        <f t="shared" si="4"/>
        <v>58939</v>
      </c>
      <c r="I32" s="50">
        <f t="shared" si="4"/>
        <v>5434.52</v>
      </c>
      <c r="J32" s="50">
        <f t="shared" si="4"/>
        <v>9118</v>
      </c>
      <c r="K32" s="50">
        <f t="shared" si="4"/>
        <v>450</v>
      </c>
      <c r="L32" s="51">
        <f t="shared" si="3"/>
        <v>74911.52</v>
      </c>
      <c r="M32" s="37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37"/>
      <c r="E34" s="37"/>
      <c r="F34" s="37"/>
      <c r="G34" s="37"/>
      <c r="H34" s="37"/>
      <c r="I34" s="37"/>
      <c r="J34" s="37"/>
      <c r="K34" s="37"/>
      <c r="L34" s="2"/>
      <c r="M34" s="2"/>
    </row>
  </sheetData>
  <mergeCells count="19">
    <mergeCell ref="B28:C28"/>
    <mergeCell ref="B27:C27"/>
    <mergeCell ref="B12:C12"/>
    <mergeCell ref="B23:C23"/>
    <mergeCell ref="B24:C24"/>
    <mergeCell ref="B25:C25"/>
    <mergeCell ref="B13:B22"/>
    <mergeCell ref="B32:C32"/>
    <mergeCell ref="B31:C31"/>
    <mergeCell ref="B30:C30"/>
    <mergeCell ref="B29:C29"/>
    <mergeCell ref="B8:B11"/>
    <mergeCell ref="B3:L3"/>
    <mergeCell ref="K1:L1"/>
    <mergeCell ref="B26:C26"/>
    <mergeCell ref="D5:K5"/>
    <mergeCell ref="L5:L6"/>
    <mergeCell ref="B5:C6"/>
    <mergeCell ref="B7:C7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ignoredErrors>
    <ignoredError sqref="D7:E7 F7:K7 D12:K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L18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9" sqref="J9"/>
    </sheetView>
  </sheetViews>
  <sheetFormatPr defaultColWidth="9.00390625" defaultRowHeight="12.75"/>
  <cols>
    <col min="1" max="1" width="1.75390625" style="0" customWidth="1"/>
    <col min="2" max="2" width="4.875" style="0" customWidth="1"/>
    <col min="3" max="3" width="20.875" style="0" customWidth="1"/>
    <col min="5" max="5" width="8.25390625" style="0" customWidth="1"/>
    <col min="6" max="6" width="9.00390625" style="0" customWidth="1"/>
    <col min="7" max="7" width="11.25390625" style="0" customWidth="1"/>
  </cols>
  <sheetData>
    <row r="1" spans="6:7" ht="12.75">
      <c r="F1" s="495" t="s">
        <v>337</v>
      </c>
      <c r="G1" s="495"/>
    </row>
    <row r="3" spans="2:7" ht="25.5" customHeight="1">
      <c r="B3" s="494" t="s">
        <v>419</v>
      </c>
      <c r="C3" s="494"/>
      <c r="D3" s="494"/>
      <c r="E3" s="494"/>
      <c r="F3" s="494"/>
      <c r="G3" s="494"/>
    </row>
    <row r="4" spans="2:7" ht="18.75" customHeight="1">
      <c r="B4" s="494"/>
      <c r="C4" s="494"/>
      <c r="D4" s="494"/>
      <c r="E4" s="494"/>
      <c r="F4" s="494"/>
      <c r="G4" s="494"/>
    </row>
    <row r="6" spans="2:7" ht="13.5" thickBot="1">
      <c r="B6" s="2"/>
      <c r="C6" s="2"/>
      <c r="D6" s="2"/>
      <c r="E6" s="2"/>
      <c r="F6" s="2"/>
      <c r="G6" s="9" t="s">
        <v>149</v>
      </c>
    </row>
    <row r="7" spans="2:7" ht="12.75" customHeight="1">
      <c r="B7" s="508" t="s">
        <v>188</v>
      </c>
      <c r="C7" s="532"/>
      <c r="D7" s="464" t="s">
        <v>116</v>
      </c>
      <c r="E7" s="464"/>
      <c r="F7" s="464"/>
      <c r="G7" s="466" t="s">
        <v>110</v>
      </c>
    </row>
    <row r="8" spans="2:7" ht="58.5" thickBot="1">
      <c r="B8" s="510"/>
      <c r="C8" s="549"/>
      <c r="D8" s="201" t="s">
        <v>102</v>
      </c>
      <c r="E8" s="201" t="s">
        <v>335</v>
      </c>
      <c r="F8" s="201" t="s">
        <v>109</v>
      </c>
      <c r="G8" s="497"/>
    </row>
    <row r="9" spans="2:12" ht="25.5" customHeight="1">
      <c r="B9" s="506" t="s">
        <v>142</v>
      </c>
      <c r="C9" s="548"/>
      <c r="D9" s="215">
        <v>0</v>
      </c>
      <c r="E9" s="252">
        <v>5.4853</v>
      </c>
      <c r="F9" s="215">
        <v>0</v>
      </c>
      <c r="G9" s="253">
        <f aca="true" t="shared" si="0" ref="G9:G16">SUM(D9:F9)</f>
        <v>5.4853</v>
      </c>
      <c r="H9" t="s">
        <v>41</v>
      </c>
      <c r="I9" t="s">
        <v>41</v>
      </c>
      <c r="J9" t="s">
        <v>41</v>
      </c>
      <c r="K9" t="s">
        <v>41</v>
      </c>
      <c r="L9" t="s">
        <v>41</v>
      </c>
    </row>
    <row r="10" spans="2:12" ht="21" customHeight="1">
      <c r="B10" s="512" t="s">
        <v>85</v>
      </c>
      <c r="C10" s="11" t="s">
        <v>143</v>
      </c>
      <c r="D10" s="401"/>
      <c r="E10" s="402">
        <v>5.1655</v>
      </c>
      <c r="F10" s="401"/>
      <c r="G10" s="403">
        <f t="shared" si="0"/>
        <v>5.1655</v>
      </c>
      <c r="H10" s="404" t="s">
        <v>41</v>
      </c>
      <c r="I10" s="400"/>
      <c r="J10" t="s">
        <v>41</v>
      </c>
      <c r="K10" t="s">
        <v>41</v>
      </c>
      <c r="L10" t="s">
        <v>41</v>
      </c>
    </row>
    <row r="11" spans="2:12" ht="29.25" customHeight="1">
      <c r="B11" s="513"/>
      <c r="C11" s="13" t="s">
        <v>151</v>
      </c>
      <c r="D11" s="12"/>
      <c r="E11" s="179">
        <v>1.34</v>
      </c>
      <c r="F11" s="12"/>
      <c r="G11" s="182">
        <f t="shared" si="0"/>
        <v>1.34</v>
      </c>
      <c r="H11" t="s">
        <v>41</v>
      </c>
      <c r="I11" t="s">
        <v>41</v>
      </c>
      <c r="J11" t="s">
        <v>41</v>
      </c>
      <c r="K11" t="s">
        <v>41</v>
      </c>
      <c r="L11" t="s">
        <v>41</v>
      </c>
    </row>
    <row r="12" spans="2:12" ht="16.5" customHeight="1">
      <c r="B12" s="514"/>
      <c r="C12" s="14" t="s">
        <v>144</v>
      </c>
      <c r="D12" s="12"/>
      <c r="E12" s="179">
        <v>0</v>
      </c>
      <c r="F12" s="12"/>
      <c r="G12" s="182">
        <f t="shared" si="0"/>
        <v>0</v>
      </c>
      <c r="H12" t="s">
        <v>41</v>
      </c>
      <c r="I12" t="s">
        <v>41</v>
      </c>
      <c r="J12" t="s">
        <v>41</v>
      </c>
      <c r="K12" t="s">
        <v>41</v>
      </c>
      <c r="L12" t="s">
        <v>41</v>
      </c>
    </row>
    <row r="13" spans="2:12" ht="18.75" customHeight="1">
      <c r="B13" s="514"/>
      <c r="C13" s="15" t="s">
        <v>145</v>
      </c>
      <c r="D13" s="12"/>
      <c r="E13" s="179">
        <v>0</v>
      </c>
      <c r="F13" s="12"/>
      <c r="G13" s="182">
        <f t="shared" si="0"/>
        <v>0</v>
      </c>
      <c r="H13" t="s">
        <v>41</v>
      </c>
      <c r="I13" t="s">
        <v>41</v>
      </c>
      <c r="J13" t="s">
        <v>41</v>
      </c>
      <c r="K13" t="s">
        <v>41</v>
      </c>
      <c r="L13" t="s">
        <v>41</v>
      </c>
    </row>
    <row r="14" spans="2:8" ht="16.5" customHeight="1">
      <c r="B14" s="515"/>
      <c r="C14" s="14" t="s">
        <v>146</v>
      </c>
      <c r="D14" s="12"/>
      <c r="E14" s="180">
        <v>0.3198</v>
      </c>
      <c r="F14" s="12"/>
      <c r="G14" s="182">
        <f t="shared" si="0"/>
        <v>0.3198</v>
      </c>
      <c r="H14" s="400"/>
    </row>
    <row r="15" spans="2:12" ht="26.25" customHeight="1" thickBot="1">
      <c r="B15" s="504" t="s">
        <v>147</v>
      </c>
      <c r="C15" s="547"/>
      <c r="D15" s="16"/>
      <c r="E15" s="181">
        <v>0</v>
      </c>
      <c r="F15" s="16"/>
      <c r="G15" s="183">
        <f t="shared" si="0"/>
        <v>0</v>
      </c>
      <c r="H15" t="s">
        <v>41</v>
      </c>
      <c r="I15" t="s">
        <v>41</v>
      </c>
      <c r="J15" t="s">
        <v>41</v>
      </c>
      <c r="K15" t="s">
        <v>41</v>
      </c>
      <c r="L15" t="s">
        <v>41</v>
      </c>
    </row>
    <row r="16" spans="2:12" ht="26.25" customHeight="1" thickBot="1">
      <c r="B16" s="502" t="s">
        <v>148</v>
      </c>
      <c r="C16" s="546"/>
      <c r="D16" s="171">
        <f>D9+D15</f>
        <v>0</v>
      </c>
      <c r="E16" s="168">
        <f>E9+E15</f>
        <v>5.4853</v>
      </c>
      <c r="F16" s="168">
        <f>F9+F15</f>
        <v>0</v>
      </c>
      <c r="G16" s="184">
        <f t="shared" si="0"/>
        <v>5.4853</v>
      </c>
      <c r="H16" t="s">
        <v>41</v>
      </c>
      <c r="I16" t="s">
        <v>41</v>
      </c>
      <c r="J16" t="s">
        <v>41</v>
      </c>
      <c r="K16" t="s">
        <v>41</v>
      </c>
      <c r="L16" t="s">
        <v>41</v>
      </c>
    </row>
    <row r="18" ht="12.75">
      <c r="G18" s="1"/>
    </row>
  </sheetData>
  <mergeCells count="9">
    <mergeCell ref="F1:G1"/>
    <mergeCell ref="D7:F7"/>
    <mergeCell ref="G7:G8"/>
    <mergeCell ref="B3:G4"/>
    <mergeCell ref="B16:C16"/>
    <mergeCell ref="B15:C15"/>
    <mergeCell ref="B9:C9"/>
    <mergeCell ref="B7:C8"/>
    <mergeCell ref="B10:B14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Marián Zaťko, MŽP SR</cp:lastModifiedBy>
  <cp:lastPrinted>2008-03-07T13:06:17Z</cp:lastPrinted>
  <dcterms:created xsi:type="dcterms:W3CDTF">2006-01-20T20:01:25Z</dcterms:created>
  <dcterms:modified xsi:type="dcterms:W3CDTF">2008-03-27T18:48:03Z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