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5330" windowHeight="4275" activeTab="0"/>
  </bookViews>
  <sheets>
    <sheet name="Vývoj OU MO SR 1998-2020 grafy" sheetId="1" r:id="rId1"/>
  </sheets>
  <externalReferences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Emerging_HTML_AREA">#REF!</definedName>
  </definedNames>
  <calcPr fullCalcOnLoad="1"/>
</workbook>
</file>

<file path=xl/sharedStrings.xml><?xml version="1.0" encoding="utf-8"?>
<sst xmlns="http://schemas.openxmlformats.org/spreadsheetml/2006/main" count="108" uniqueCount="65">
  <si>
    <t>Ročné</t>
  </si>
  <si>
    <t>Rok</t>
  </si>
  <si>
    <t>Sk</t>
  </si>
  <si>
    <t>Nákl. na 1 VD</t>
  </si>
  <si>
    <t>Index</t>
  </si>
  <si>
    <t>kalkulované na 12 mesiacov</t>
  </si>
  <si>
    <t>Poznámka</t>
  </si>
  <si>
    <t>k 31.12.</t>
  </si>
  <si>
    <t>medziročný</t>
  </si>
  <si>
    <t>bázický</t>
  </si>
  <si>
    <t>index</t>
  </si>
  <si>
    <t>zákon č. 328/2002 Z. z.</t>
  </si>
  <si>
    <t>Legenda:</t>
  </si>
  <si>
    <t>rozdiel</t>
  </si>
  <si>
    <t xml:space="preserve"> rozdiel Sk</t>
  </si>
  <si>
    <t>Komentár:</t>
  </si>
  <si>
    <t>Skutočné čerpanie</t>
  </si>
  <si>
    <t>Priebežný rok</t>
  </si>
  <si>
    <t>Predpokladané čerpanie</t>
  </si>
  <si>
    <t>Počet dávok</t>
  </si>
  <si>
    <t>Príjmy</t>
  </si>
  <si>
    <t>Mimo zab.</t>
  </si>
  <si>
    <t>Prepust.</t>
  </si>
  <si>
    <t>Nárok</t>
  </si>
  <si>
    <t>Poistné</t>
  </si>
  <si>
    <t>Celkom</t>
  </si>
  <si>
    <t>Nem. zab.</t>
  </si>
  <si>
    <t>Úr.zab.</t>
  </si>
  <si>
    <t>Služby</t>
  </si>
  <si>
    <t>Ostatné</t>
  </si>
  <si>
    <t>medziroč.</t>
  </si>
  <si>
    <t>4. Valorizácie dôchodkov z III. kat. k 1.7. konštatné zvýšenie o 6%</t>
  </si>
  <si>
    <t>10. Stabilizácia vývoja výdajov od roku 2010 plynie zo splnenia úloh transformácie OS SR - model 2010</t>
  </si>
  <si>
    <t>RP+Prísp. OÚ</t>
  </si>
  <si>
    <t>VD</t>
  </si>
  <si>
    <t>výsluhový dôchodok (dôchodca)</t>
  </si>
  <si>
    <t>Vývoj osobitného účtu MO SR do roku 2020 - v grafickom vyjadrení</t>
  </si>
  <si>
    <t>6. Počty úmrtí rastú indexom 1.01 do roku 2015 a s indexom 1,1 do roku 2020</t>
  </si>
  <si>
    <t>Bez nároku</t>
  </si>
  <si>
    <t>Úmrtia</t>
  </si>
  <si>
    <t>Počet</t>
  </si>
  <si>
    <t xml:space="preserve">5. Počty prepustených do roku 2020 </t>
  </si>
  <si>
    <t xml:space="preserve">9. Výdaje úrazového zabezpečenia rastú indexom normy NATO </t>
  </si>
  <si>
    <t>Tabuľka č. 1</t>
  </si>
  <si>
    <t>Tabuľka č. 2</t>
  </si>
  <si>
    <t>Výdaje</t>
  </si>
  <si>
    <t xml:space="preserve">zákon 114/1998 Z. z. </t>
  </si>
  <si>
    <t>zákon o št. službe PV</t>
  </si>
  <si>
    <t>Novela 732/2004 Z. z.</t>
  </si>
  <si>
    <t>Koniec VP, úmrtia</t>
  </si>
  <si>
    <t>Dôch. Zab.</t>
  </si>
  <si>
    <t>3. Valorizácie výsluhových dôchodkov k 1.7. konštantné zvýšenie o 7% v decembri konštantne o 3%</t>
  </si>
  <si>
    <t>do 1.5.1998 za 4 mesiace zák. 100/1988 Zb.</t>
  </si>
  <si>
    <t>od 1.5.1998 za 8 mesiacov zák. 114/1998 Z. z.</t>
  </si>
  <si>
    <t>Analýza vývoja osobitného účtu MO SR do roku 2020</t>
  </si>
  <si>
    <t>1. Príjmy poistného rastú v závislosti od vývoja služobných príjmov</t>
  </si>
  <si>
    <t>2. Príjmy príspevku osobitného účtu MO SR klesajú v závislosti od vývoja poistného a výdajov OÚ MO SR</t>
  </si>
  <si>
    <t xml:space="preserve">7. Počty s nárokom na dávky vychádzajú z hodnostnej štruktúry prepustených </t>
  </si>
  <si>
    <t xml:space="preserve">8. Výdaje za služby soc. Zabezpečenia rastú infláciou cien </t>
  </si>
  <si>
    <t>11. Ostatné výdaje - poistné za 12. mesiac  + odvody poistného do SP+zdravotné výkony</t>
  </si>
  <si>
    <t xml:space="preserve">12. Štruktúra OÚ MO SR - účtovná závierka r. 2004 </t>
  </si>
  <si>
    <t xml:space="preserve">Skutočné čerpanie </t>
  </si>
  <si>
    <t>RP + prísp. OÚ</t>
  </si>
  <si>
    <t xml:space="preserve">rozpočtové prostriedky a príspevky na osobitný účet </t>
  </si>
  <si>
    <t>(§ 94 ods. 1 písm. b) až d) a § 94 ods. 3 zák. č. 328/2002 Z. z.)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</si>
</sst>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  <numFmt numFmtId="166" formatCode="#,##0.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  <numFmt numFmtId="181" formatCode="#,##0.000"/>
    <numFmt numFmtId="182" formatCode="0.0%"/>
    <numFmt numFmtId="183" formatCode="0.000000"/>
    <numFmt numFmtId="184" formatCode="0.00000"/>
    <numFmt numFmtId="185" formatCode="0.0000000"/>
    <numFmt numFmtId="186" formatCode="[$-409]d\-mmm\-yyyy;@"/>
    <numFmt numFmtId="187" formatCode="[h]"/>
    <numFmt numFmtId="188" formatCode="0.00000000"/>
    <numFmt numFmtId="189" formatCode="[$-409]dddd\,\ mmmm\ dd\,\ yyyy"/>
    <numFmt numFmtId="190" formatCode="#\ ###\ ##0.0"/>
    <numFmt numFmtId="191" formatCode="0.000%"/>
    <numFmt numFmtId="192" formatCode="#,##0_ ;\-#,##0\ "/>
  </numFmts>
  <fonts count="21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sz val="15.2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4.5"/>
      <name val="Arial"/>
      <family val="0"/>
    </font>
    <font>
      <b/>
      <sz val="8.5"/>
      <name val="Arial"/>
      <family val="0"/>
    </font>
    <font>
      <b/>
      <sz val="8.2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0" fillId="2" borderId="8" xfId="0" applyFill="1" applyBorder="1" applyAlignment="1">
      <alignment/>
    </xf>
    <xf numFmtId="10" fontId="3" fillId="2" borderId="9" xfId="0" applyNumberFormat="1" applyFont="1" applyFill="1" applyBorder="1" applyAlignment="1">
      <alignment/>
    </xf>
    <xf numFmtId="10" fontId="3" fillId="2" borderId="8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10" fontId="3" fillId="4" borderId="8" xfId="0" applyNumberFormat="1" applyFont="1" applyFill="1" applyBorder="1" applyAlignment="1">
      <alignment/>
    </xf>
    <xf numFmtId="10" fontId="3" fillId="4" borderId="9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10" fontId="3" fillId="4" borderId="5" xfId="0" applyNumberFormat="1" applyFont="1" applyFill="1" applyBorder="1" applyAlignment="1">
      <alignment/>
    </xf>
    <xf numFmtId="10" fontId="3" fillId="4" borderId="4" xfId="0" applyNumberFormat="1" applyFont="1" applyFill="1" applyBorder="1" applyAlignment="1">
      <alignment/>
    </xf>
    <xf numFmtId="10" fontId="3" fillId="4" borderId="10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3" fontId="0" fillId="2" borderId="6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3" fontId="0" fillId="2" borderId="12" xfId="0" applyNumberFormat="1" applyFill="1" applyBorder="1" applyAlignment="1">
      <alignment/>
    </xf>
    <xf numFmtId="3" fontId="0" fillId="2" borderId="28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4" borderId="29" xfId="0" applyNumberFormat="1" applyFill="1" applyBorder="1" applyAlignment="1">
      <alignment/>
    </xf>
    <xf numFmtId="3" fontId="0" fillId="4" borderId="30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2" borderId="31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0" fontId="0" fillId="2" borderId="28" xfId="0" applyNumberFormat="1" applyFont="1" applyFill="1" applyBorder="1" applyAlignment="1">
      <alignment/>
    </xf>
    <xf numFmtId="10" fontId="0" fillId="4" borderId="9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10" fontId="0" fillId="4" borderId="28" xfId="0" applyNumberFormat="1" applyFont="1" applyFill="1" applyBorder="1" applyAlignment="1">
      <alignment/>
    </xf>
    <xf numFmtId="10" fontId="0" fillId="4" borderId="32" xfId="0" applyNumberFormat="1" applyFont="1" applyFill="1" applyBorder="1" applyAlignment="1">
      <alignment/>
    </xf>
    <xf numFmtId="10" fontId="0" fillId="4" borderId="5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0" fontId="0" fillId="4" borderId="13" xfId="0" applyNumberFormat="1" applyFont="1" applyFill="1" applyBorder="1" applyAlignment="1">
      <alignment/>
    </xf>
    <xf numFmtId="192" fontId="1" fillId="2" borderId="16" xfId="0" applyNumberFormat="1" applyFont="1" applyFill="1" applyBorder="1" applyAlignment="1">
      <alignment/>
    </xf>
    <xf numFmtId="192" fontId="3" fillId="2" borderId="8" xfId="0" applyNumberFormat="1" applyFont="1" applyFill="1" applyBorder="1" applyAlignment="1">
      <alignment/>
    </xf>
    <xf numFmtId="192" fontId="3" fillId="4" borderId="8" xfId="0" applyNumberFormat="1" applyFont="1" applyFill="1" applyBorder="1" applyAlignment="1">
      <alignment/>
    </xf>
    <xf numFmtId="192" fontId="3" fillId="4" borderId="4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20" xfId="0" applyNumberFormat="1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12" xfId="0" applyNumberFormat="1" applyFont="1" applyFill="1" applyBorder="1" applyAlignment="1">
      <alignment/>
    </xf>
    <xf numFmtId="10" fontId="0" fillId="4" borderId="33" xfId="0" applyNumberFormat="1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3" fontId="1" fillId="2" borderId="29" xfId="0" applyNumberFormat="1" applyFont="1" applyFill="1" applyBorder="1" applyAlignment="1">
      <alignment/>
    </xf>
    <xf numFmtId="192" fontId="3" fillId="2" borderId="10" xfId="0" applyNumberFormat="1" applyFont="1" applyFill="1" applyBorder="1" applyAlignment="1">
      <alignment/>
    </xf>
    <xf numFmtId="10" fontId="3" fillId="2" borderId="33" xfId="0" applyNumberFormat="1" applyFont="1" applyFill="1" applyBorder="1" applyAlignment="1">
      <alignment/>
    </xf>
    <xf numFmtId="3" fontId="0" fillId="2" borderId="2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10" fontId="3" fillId="2" borderId="10" xfId="0" applyNumberFormat="1" applyFont="1" applyFill="1" applyBorder="1" applyAlignment="1">
      <alignment/>
    </xf>
    <xf numFmtId="10" fontId="0" fillId="2" borderId="32" xfId="0" applyNumberFormat="1" applyFont="1" applyFill="1" applyBorder="1" applyAlignment="1">
      <alignment/>
    </xf>
    <xf numFmtId="0" fontId="1" fillId="4" borderId="34" xfId="0" applyFont="1" applyFill="1" applyBorder="1" applyAlignment="1">
      <alignment horizontal="center"/>
    </xf>
    <xf numFmtId="3" fontId="1" fillId="4" borderId="24" xfId="0" applyNumberFormat="1" applyFont="1" applyFill="1" applyBorder="1" applyAlignment="1">
      <alignment/>
    </xf>
    <xf numFmtId="192" fontId="3" fillId="4" borderId="16" xfId="0" applyNumberFormat="1" applyFont="1" applyFill="1" applyBorder="1" applyAlignment="1">
      <alignment/>
    </xf>
    <xf numFmtId="10" fontId="3" fillId="4" borderId="25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10" fontId="3" fillId="4" borderId="16" xfId="0" applyNumberFormat="1" applyFont="1" applyFill="1" applyBorder="1" applyAlignment="1">
      <alignment/>
    </xf>
    <xf numFmtId="10" fontId="0" fillId="4" borderId="31" xfId="0" applyNumberFormat="1" applyFont="1" applyFill="1" applyBorder="1" applyAlignment="1">
      <alignment/>
    </xf>
    <xf numFmtId="0" fontId="1" fillId="3" borderId="35" xfId="0" applyFont="1" applyFill="1" applyBorder="1" applyAlignment="1">
      <alignment horizontal="center"/>
    </xf>
    <xf numFmtId="3" fontId="1" fillId="3" borderId="36" xfId="0" applyNumberFormat="1" applyFont="1" applyFill="1" applyBorder="1" applyAlignment="1">
      <alignment/>
    </xf>
    <xf numFmtId="192" fontId="3" fillId="3" borderId="37" xfId="0" applyNumberFormat="1" applyFont="1" applyFill="1" applyBorder="1" applyAlignment="1">
      <alignment/>
    </xf>
    <xf numFmtId="10" fontId="3" fillId="3" borderId="38" xfId="0" applyNumberFormat="1" applyFont="1" applyFill="1" applyBorder="1" applyAlignment="1">
      <alignment/>
    </xf>
    <xf numFmtId="3" fontId="0" fillId="3" borderId="36" xfId="0" applyNumberFormat="1" applyFont="1" applyFill="1" applyBorder="1" applyAlignment="1">
      <alignment/>
    </xf>
    <xf numFmtId="3" fontId="0" fillId="3" borderId="37" xfId="0" applyNumberFormat="1" applyFont="1" applyFill="1" applyBorder="1" applyAlignment="1">
      <alignment/>
    </xf>
    <xf numFmtId="3" fontId="0" fillId="3" borderId="39" xfId="0" applyNumberFormat="1" applyFont="1" applyFill="1" applyBorder="1" applyAlignment="1">
      <alignment/>
    </xf>
    <xf numFmtId="10" fontId="3" fillId="3" borderId="37" xfId="0" applyNumberFormat="1" applyFont="1" applyFill="1" applyBorder="1" applyAlignment="1">
      <alignment/>
    </xf>
    <xf numFmtId="10" fontId="0" fillId="3" borderId="40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0" fillId="2" borderId="2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10" fontId="0" fillId="2" borderId="33" xfId="0" applyNumberFormat="1" applyFont="1" applyFill="1" applyBorder="1" applyAlignment="1">
      <alignment/>
    </xf>
    <xf numFmtId="3" fontId="3" fillId="4" borderId="34" xfId="0" applyNumberFormat="1" applyFont="1" applyFill="1" applyBorder="1" applyAlignment="1">
      <alignment/>
    </xf>
    <xf numFmtId="3" fontId="0" fillId="4" borderId="24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3" fontId="4" fillId="4" borderId="26" xfId="0" applyNumberFormat="1" applyFont="1" applyFill="1" applyBorder="1" applyAlignment="1">
      <alignment/>
    </xf>
    <xf numFmtId="10" fontId="0" fillId="4" borderId="25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0" fillId="3" borderId="36" xfId="0" applyNumberFormat="1" applyFill="1" applyBorder="1" applyAlignment="1">
      <alignment/>
    </xf>
    <xf numFmtId="3" fontId="0" fillId="3" borderId="37" xfId="0" applyNumberFormat="1" applyFill="1" applyBorder="1" applyAlignment="1">
      <alignment/>
    </xf>
    <xf numFmtId="3" fontId="0" fillId="3" borderId="40" xfId="0" applyNumberFormat="1" applyFill="1" applyBorder="1" applyAlignment="1">
      <alignment/>
    </xf>
    <xf numFmtId="3" fontId="4" fillId="3" borderId="39" xfId="0" applyNumberFormat="1" applyFont="1" applyFill="1" applyBorder="1" applyAlignment="1">
      <alignment/>
    </xf>
    <xf numFmtId="10" fontId="0" fillId="3" borderId="38" xfId="0" applyNumberFormat="1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192" fontId="3" fillId="2" borderId="16" xfId="0" applyNumberFormat="1" applyFont="1" applyFill="1" applyBorder="1" applyAlignment="1">
      <alignment/>
    </xf>
    <xf numFmtId="10" fontId="3" fillId="2" borderId="25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10" fontId="3" fillId="2" borderId="16" xfId="0" applyNumberFormat="1" applyFont="1" applyFill="1" applyBorder="1" applyAlignment="1">
      <alignment/>
    </xf>
    <xf numFmtId="10" fontId="0" fillId="2" borderId="31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192" fontId="3" fillId="2" borderId="4" xfId="0" applyNumberFormat="1" applyFont="1" applyFill="1" applyBorder="1" applyAlignment="1">
      <alignment/>
    </xf>
    <xf numFmtId="10" fontId="3" fillId="2" borderId="5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0" fontId="3" fillId="2" borderId="4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10" fontId="0" fillId="2" borderId="25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4" fontId="4" fillId="2" borderId="2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27" xfId="0" applyNumberFormat="1" applyFont="1" applyFill="1" applyBorder="1" applyAlignment="1">
      <alignment/>
    </xf>
    <xf numFmtId="4" fontId="4" fillId="3" borderId="39" xfId="0" applyNumberFormat="1" applyFont="1" applyFill="1" applyBorder="1" applyAlignment="1">
      <alignment/>
    </xf>
    <xf numFmtId="4" fontId="4" fillId="4" borderId="26" xfId="0" applyNumberFormat="1" applyFont="1" applyFill="1" applyBorder="1" applyAlignment="1">
      <alignment/>
    </xf>
    <xf numFmtId="4" fontId="4" fillId="4" borderId="11" xfId="0" applyNumberFormat="1" applyFont="1" applyFill="1" applyBorder="1" applyAlignment="1">
      <alignment/>
    </xf>
    <xf numFmtId="4" fontId="4" fillId="4" borderId="27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3" fontId="4" fillId="2" borderId="43" xfId="0" applyNumberFormat="1" applyFont="1" applyFill="1" applyBorder="1" applyAlignment="1">
      <alignment/>
    </xf>
    <xf numFmtId="3" fontId="0" fillId="2" borderId="44" xfId="0" applyNumberFormat="1" applyFont="1" applyFill="1" applyBorder="1" applyAlignment="1">
      <alignment/>
    </xf>
    <xf numFmtId="3" fontId="0" fillId="2" borderId="42" xfId="0" applyNumberFormat="1" applyFont="1" applyFill="1" applyBorder="1" applyAlignment="1">
      <alignment/>
    </xf>
    <xf numFmtId="3" fontId="0" fillId="2" borderId="43" xfId="0" applyNumberFormat="1" applyFont="1" applyFill="1" applyBorder="1" applyAlignment="1">
      <alignment/>
    </xf>
    <xf numFmtId="3" fontId="0" fillId="2" borderId="45" xfId="0" applyNumberFormat="1" applyFont="1" applyFill="1" applyBorder="1" applyAlignment="1">
      <alignment/>
    </xf>
    <xf numFmtId="3" fontId="0" fillId="3" borderId="46" xfId="0" applyNumberFormat="1" applyFont="1" applyFill="1" applyBorder="1" applyAlignment="1">
      <alignment/>
    </xf>
    <xf numFmtId="3" fontId="0" fillId="4" borderId="43" xfId="0" applyNumberFormat="1" applyFont="1" applyFill="1" applyBorder="1" applyAlignment="1">
      <alignment/>
    </xf>
    <xf numFmtId="3" fontId="1" fillId="2" borderId="34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4" borderId="34" xfId="0" applyNumberFormat="1" applyFont="1" applyFill="1" applyBorder="1" applyAlignment="1">
      <alignment/>
    </xf>
    <xf numFmtId="3" fontId="1" fillId="4" borderId="21" xfId="0" applyNumberFormat="1" applyFon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0" fontId="0" fillId="5" borderId="8" xfId="0" applyFill="1" applyBorder="1" applyAlignment="1">
      <alignment/>
    </xf>
    <xf numFmtId="0" fontId="3" fillId="3" borderId="46" xfId="0" applyFont="1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ill="1" applyBorder="1" applyAlignment="1">
      <alignment/>
    </xf>
    <xf numFmtId="0" fontId="3" fillId="3" borderId="47" xfId="0" applyFont="1" applyFill="1" applyBorder="1" applyAlignment="1">
      <alignment/>
    </xf>
    <xf numFmtId="0" fontId="1" fillId="5" borderId="35" xfId="0" applyFont="1" applyFill="1" applyBorder="1" applyAlignment="1">
      <alignment horizontal="center"/>
    </xf>
    <xf numFmtId="3" fontId="1" fillId="5" borderId="36" xfId="0" applyNumberFormat="1" applyFont="1" applyFill="1" applyBorder="1" applyAlignment="1">
      <alignment/>
    </xf>
    <xf numFmtId="192" fontId="3" fillId="5" borderId="37" xfId="0" applyNumberFormat="1" applyFont="1" applyFill="1" applyBorder="1" applyAlignment="1">
      <alignment/>
    </xf>
    <xf numFmtId="10" fontId="3" fillId="5" borderId="38" xfId="0" applyNumberFormat="1" applyFont="1" applyFill="1" applyBorder="1" applyAlignment="1">
      <alignment/>
    </xf>
    <xf numFmtId="3" fontId="0" fillId="5" borderId="36" xfId="0" applyNumberFormat="1" applyFont="1" applyFill="1" applyBorder="1" applyAlignment="1">
      <alignment/>
    </xf>
    <xf numFmtId="3" fontId="0" fillId="5" borderId="37" xfId="0" applyNumberFormat="1" applyFont="1" applyFill="1" applyBorder="1" applyAlignment="1">
      <alignment/>
    </xf>
    <xf numFmtId="3" fontId="0" fillId="5" borderId="39" xfId="0" applyNumberFormat="1" applyFont="1" applyFill="1" applyBorder="1" applyAlignment="1">
      <alignment/>
    </xf>
    <xf numFmtId="3" fontId="0" fillId="5" borderId="46" xfId="0" applyNumberFormat="1" applyFont="1" applyFill="1" applyBorder="1" applyAlignment="1">
      <alignment/>
    </xf>
    <xf numFmtId="3" fontId="1" fillId="5" borderId="35" xfId="0" applyNumberFormat="1" applyFont="1" applyFill="1" applyBorder="1" applyAlignment="1">
      <alignment/>
    </xf>
    <xf numFmtId="4" fontId="4" fillId="5" borderId="39" xfId="0" applyNumberFormat="1" applyFont="1" applyFill="1" applyBorder="1" applyAlignment="1">
      <alignment/>
    </xf>
    <xf numFmtId="10" fontId="3" fillId="5" borderId="37" xfId="0" applyNumberFormat="1" applyFont="1" applyFill="1" applyBorder="1" applyAlignment="1">
      <alignment/>
    </xf>
    <xf numFmtId="10" fontId="0" fillId="5" borderId="40" xfId="0" applyNumberFormat="1" applyFont="1" applyFill="1" applyBorder="1" applyAlignment="1">
      <alignment/>
    </xf>
    <xf numFmtId="3" fontId="3" fillId="5" borderId="35" xfId="0" applyNumberFormat="1" applyFont="1" applyFill="1" applyBorder="1" applyAlignment="1">
      <alignment/>
    </xf>
    <xf numFmtId="3" fontId="0" fillId="5" borderId="36" xfId="0" applyNumberFormat="1" applyFill="1" applyBorder="1" applyAlignment="1">
      <alignment/>
    </xf>
    <xf numFmtId="3" fontId="0" fillId="5" borderId="37" xfId="0" applyNumberFormat="1" applyFill="1" applyBorder="1" applyAlignment="1">
      <alignment/>
    </xf>
    <xf numFmtId="3" fontId="0" fillId="5" borderId="40" xfId="0" applyNumberFormat="1" applyFill="1" applyBorder="1" applyAlignment="1">
      <alignment/>
    </xf>
    <xf numFmtId="3" fontId="4" fillId="5" borderId="39" xfId="0" applyNumberFormat="1" applyFont="1" applyFill="1" applyBorder="1" applyAlignment="1">
      <alignment/>
    </xf>
    <xf numFmtId="10" fontId="0" fillId="5" borderId="38" xfId="0" applyNumberFormat="1" applyFont="1" applyFill="1" applyBorder="1" applyAlignment="1">
      <alignment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3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výberu poistného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grafy'!$C$14:$C$35</c:f>
              <c:numCache>
                <c:ptCount val="22"/>
                <c:pt idx="0">
                  <c:v>1033617856.3</c:v>
                </c:pt>
                <c:pt idx="1">
                  <c:v>1057648716.4000001</c:v>
                </c:pt>
                <c:pt idx="2">
                  <c:v>1106124986.3999999</c:v>
                </c:pt>
                <c:pt idx="3">
                  <c:v>1256510706.8</c:v>
                </c:pt>
                <c:pt idx="4">
                  <c:v>1327531688.4999995</c:v>
                </c:pt>
                <c:pt idx="5">
                  <c:v>1063859678.2000003</c:v>
                </c:pt>
                <c:pt idx="6">
                  <c:v>1245981659</c:v>
                </c:pt>
                <c:pt idx="7">
                  <c:v>1719322512</c:v>
                </c:pt>
                <c:pt idx="8">
                  <c:v>2001293342</c:v>
                </c:pt>
                <c:pt idx="9">
                  <c:v>2131028807</c:v>
                </c:pt>
                <c:pt idx="10">
                  <c:v>2254004032</c:v>
                </c:pt>
                <c:pt idx="11">
                  <c:v>2389925739</c:v>
                </c:pt>
                <c:pt idx="12">
                  <c:v>2533040204</c:v>
                </c:pt>
                <c:pt idx="13">
                  <c:v>2685022617</c:v>
                </c:pt>
                <c:pt idx="14">
                  <c:v>2846123974</c:v>
                </c:pt>
                <c:pt idx="15">
                  <c:v>3016891412</c:v>
                </c:pt>
                <c:pt idx="16">
                  <c:v>3197904897</c:v>
                </c:pt>
                <c:pt idx="17">
                  <c:v>3389779190</c:v>
                </c:pt>
                <c:pt idx="18">
                  <c:v>3593165942</c:v>
                </c:pt>
                <c:pt idx="19">
                  <c:v>3808755898</c:v>
                </c:pt>
                <c:pt idx="20">
                  <c:v>4037281252</c:v>
                </c:pt>
                <c:pt idx="21">
                  <c:v>4279518127</c:v>
                </c:pt>
              </c:numCache>
            </c:numRef>
          </c:val>
        </c:ser>
        <c:axId val="16464500"/>
        <c:axId val="13962773"/>
      </c:areaChart>
      <c:catAx>
        <c:axId val="16464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1999 - 2020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645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index vývoja príspevku z rozpočtu MO SR na príjme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1"/>
              <c:pt idx="0">
                <c:v>0.7673044146825397</c:v>
              </c:pt>
              <c:pt idx="1">
                <c:v>1.516751677257085</c:v>
              </c:pt>
              <c:pt idx="2">
                <c:v>1.2189794036034176</c:v>
              </c:pt>
              <c:pt idx="3">
                <c:v>3.1570435033268742</c:v>
              </c:pt>
              <c:pt idx="4">
                <c:v>1.5423040193472037</c:v>
              </c:pt>
              <c:pt idx="5">
                <c:v>0.9377012681516683</c:v>
              </c:pt>
              <c:pt idx="6">
                <c:v>1.0526734394777606</c:v>
              </c:pt>
              <c:pt idx="7">
                <c:v>1.0225020070486295</c:v>
              </c:pt>
              <c:pt idx="8">
                <c:v>1.1515577765885738</c:v>
              </c:pt>
              <c:pt idx="9">
                <c:v>1.1438709577939794</c:v>
              </c:pt>
              <c:pt idx="10">
                <c:v>1.1390576506467587</c:v>
              </c:pt>
              <c:pt idx="11">
                <c:v>1.0159610282405924</c:v>
              </c:pt>
              <c:pt idx="12">
                <c:v>0.9740753854802934</c:v>
              </c:pt>
              <c:pt idx="13">
                <c:v>0.9636548758813858</c:v>
              </c:pt>
              <c:pt idx="14">
                <c:v>0.959554244362583</c:v>
              </c:pt>
              <c:pt idx="15">
                <c:v>0.954831466014346</c:v>
              </c:pt>
              <c:pt idx="16">
                <c:v>0.9493418906949</c:v>
              </c:pt>
              <c:pt idx="17">
                <c:v>0.9428923818845687</c:v>
              </c:pt>
              <c:pt idx="18">
                <c:v>0.9352191451224268</c:v>
              </c:pt>
              <c:pt idx="19">
                <c:v>0.9259521330556714</c:v>
              </c:pt>
              <c:pt idx="20">
                <c:v>0.9145555664437592</c:v>
              </c:pt>
            </c:numLit>
          </c:val>
        </c:ser>
        <c:axId val="24553870"/>
        <c:axId val="19658239"/>
      </c:areaChart>
      <c:catAx>
        <c:axId val="2455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538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výšky príspevku z rozpočtu na príjmoch OÚ MO SR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302400000</c:v>
              </c:pt>
              <c:pt idx="1">
                <c:v>232032855</c:v>
              </c:pt>
              <c:pt idx="2">
                <c:v>351936222</c:v>
              </c:pt>
              <c:pt idx="3">
                <c:v>429003006</c:v>
              </c:pt>
              <c:pt idx="4">
                <c:v>1354381153</c:v>
              </c:pt>
              <c:pt idx="5">
                <c:v>2088867496</c:v>
              </c:pt>
              <c:pt idx="6">
                <c:v>1958733700</c:v>
              </c:pt>
              <c:pt idx="7">
                <c:v>2061906941</c:v>
              </c:pt>
              <c:pt idx="8">
                <c:v>2108303985.52</c:v>
              </c:pt>
              <c:pt idx="9">
                <c:v>2427833849.93824</c:v>
              </c:pt>
              <c:pt idx="10">
                <c:v>2777128631.293499</c:v>
              </c:pt>
              <c:pt idx="11">
                <c:v>3163309614.3050213</c:v>
              </c:pt>
              <c:pt idx="12">
                <c:v>3213799288.392681</c:v>
              </c:pt>
              <c:pt idx="13">
                <c:v>3130482780.6973934</c:v>
              </c:pt>
              <c:pt idx="14">
                <c:v>3016704995.481762</c:v>
              </c:pt>
              <c:pt idx="15">
                <c:v>2894692082.404331</c:v>
              </c:pt>
              <c:pt idx="16">
                <c:v>2763943084.7022476</c:v>
              </c:pt>
              <c:pt idx="17">
                <c:v>2623926953.804326</c:v>
              </c:pt>
              <c:pt idx="18">
                <c:v>2474080735.363682</c:v>
              </c:pt>
              <c:pt idx="19">
                <c:v>2313807670.2906876</c:v>
              </c:pt>
              <c:pt idx="20">
                <c:v>2142475147.7862358</c:v>
              </c:pt>
              <c:pt idx="21">
                <c:v>1959412572.3753176</c:v>
              </c:pt>
            </c:numLit>
          </c:val>
        </c:ser>
        <c:axId val="42706424"/>
        <c:axId val="48813497"/>
      </c:area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064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počtov poberatelov sociálneho zabezpečenia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4"/>
              <c:pt idx="0">
                <c:v>9534</c:v>
              </c:pt>
              <c:pt idx="1">
                <c:v>9534</c:v>
              </c:pt>
              <c:pt idx="2">
                <c:v>10232</c:v>
              </c:pt>
              <c:pt idx="3">
                <c:v>10426</c:v>
              </c:pt>
              <c:pt idx="4">
                <c:v>10785</c:v>
              </c:pt>
              <c:pt idx="5">
                <c:v>11415</c:v>
              </c:pt>
              <c:pt idx="6">
                <c:v>13648</c:v>
              </c:pt>
              <c:pt idx="7">
                <c:v>14483</c:v>
              </c:pt>
              <c:pt idx="8">
                <c:v>15310</c:v>
              </c:pt>
              <c:pt idx="9">
                <c:v>15604</c:v>
              </c:pt>
              <c:pt idx="10">
                <c:v>15954.2</c:v>
              </c:pt>
              <c:pt idx="11">
                <c:v>15911.582</c:v>
              </c:pt>
              <c:pt idx="12">
                <c:v>15960.12782</c:v>
              </c:pt>
              <c:pt idx="13">
                <c:v>15941.8190982</c:v>
              </c:pt>
              <c:pt idx="14">
                <c:v>16061.637289182</c:v>
              </c:pt>
              <c:pt idx="15">
                <c:v>16167.563662073819</c:v>
              </c:pt>
              <c:pt idx="16">
                <c:v>16280.579298694556</c:v>
              </c:pt>
              <c:pt idx="17">
                <c:v>16389.6650916815</c:v>
              </c:pt>
              <c:pt idx="18">
                <c:v>16467.259463967144</c:v>
              </c:pt>
              <c:pt idx="19">
                <c:v>16522.413273481347</c:v>
              </c:pt>
              <c:pt idx="20">
                <c:v>16554.982463946973</c:v>
              </c:pt>
              <c:pt idx="21">
                <c:v>16565.60857345916</c:v>
              </c:pt>
              <c:pt idx="22">
                <c:v>16555.697293922567</c:v>
              </c:pt>
              <c:pt idx="23">
                <c:v>16509.394886432314</c:v>
              </c:pt>
            </c:numLit>
          </c:val>
        </c:ser>
        <c:axId val="36668290"/>
        <c:axId val="61579155"/>
      </c:area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Početnosť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rozdiel vo výdajoch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309242356.29999995</c:v>
              </c:pt>
              <c:pt idx="1">
                <c:v>-46336284.89999986</c:v>
              </c:pt>
              <c:pt idx="2">
                <c:v>168379636.99999976</c:v>
              </c:pt>
              <c:pt idx="3">
                <c:v>227452504.4000001</c:v>
              </c:pt>
              <c:pt idx="4">
                <c:v>996399128.6999996</c:v>
              </c:pt>
              <c:pt idx="5">
                <c:v>470814332.70000076</c:v>
              </c:pt>
              <c:pt idx="6">
                <c:v>51988184.799999714</c:v>
              </c:pt>
              <c:pt idx="7">
                <c:v>576514094</c:v>
              </c:pt>
              <c:pt idx="8">
                <c:v>328367874.52</c:v>
              </c:pt>
              <c:pt idx="9">
                <c:v>449265329.4182401</c:v>
              </c:pt>
              <c:pt idx="10">
                <c:v>472270006.35525894</c:v>
              </c:pt>
              <c:pt idx="11">
                <c:v>522102690.0115223</c:v>
              </c:pt>
              <c:pt idx="12">
                <c:v>193604139.08765984</c:v>
              </c:pt>
              <c:pt idx="13">
                <c:v>68665905.3047123</c:v>
              </c:pt>
              <c:pt idx="14">
                <c:v>47323571.784368515</c:v>
              </c:pt>
              <c:pt idx="15">
                <c:v>48754524.922569275</c:v>
              </c:pt>
              <c:pt idx="16">
                <c:v>50264487.29791641</c:v>
              </c:pt>
              <c:pt idx="17">
                <c:v>51858162.10207844</c:v>
              </c:pt>
              <c:pt idx="18">
                <c:v>53540533.559355736</c:v>
              </c:pt>
              <c:pt idx="19">
                <c:v>55316890.92700577</c:v>
              </c:pt>
              <c:pt idx="20">
                <c:v>57192831.49554825</c:v>
              </c:pt>
              <c:pt idx="21">
                <c:v>59174299.589081764</c:v>
              </c:pt>
            </c:numLit>
          </c:val>
        </c:ser>
        <c:axId val="17341484"/>
        <c:axId val="21855629"/>
      </c:area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14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rozdiel v nákladoch na jedného poberateľa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0">
                <c:v>107696.19257394588</c:v>
              </c:pt>
              <c:pt idx="1">
                <c:v>22876.31097374762</c:v>
              </c:pt>
              <c:pt idx="2">
                <c:v>-6873.906636126252</c:v>
              </c:pt>
              <c:pt idx="3">
                <c:v>11494.839194135115</c:v>
              </c:pt>
              <c:pt idx="4">
                <c:v>12464.35739407863</c:v>
              </c:pt>
              <c:pt idx="5">
                <c:v>48848.12982231745</c:v>
              </c:pt>
              <c:pt idx="6">
                <c:v>21178.753485192894</c:v>
              </c:pt>
              <c:pt idx="7">
                <c:v>-8362.968185475533</c:v>
              </c:pt>
              <c:pt idx="8">
                <c:v>33002.66032204474</c:v>
              </c:pt>
              <c:pt idx="9">
                <c:v>15262.80731818956</c:v>
              </c:pt>
              <c:pt idx="10">
                <c:v>28925.042129448615</c:v>
              </c:pt>
              <c:pt idx="11">
                <c:v>28719.133138710982</c:v>
              </c:pt>
              <c:pt idx="12">
                <c:v>33112.54317199782</c:v>
              </c:pt>
              <c:pt idx="13">
                <c:v>9455.213129928103</c:v>
              </c:pt>
              <c:pt idx="14">
                <c:v>1902.9177327624056</c:v>
              </c:pt>
              <c:pt idx="15">
                <c:v>409.78998652205337</c:v>
              </c:pt>
              <c:pt idx="16">
                <c:v>577.8911226185155</c:v>
              </c:pt>
              <c:pt idx="17">
                <c:v>1352.8053023879183</c:v>
              </c:pt>
              <c:pt idx="18">
                <c:v>1930.1138297800208</c:v>
              </c:pt>
              <c:pt idx="19">
                <c:v>2518.047957826697</c:v>
              </c:pt>
              <c:pt idx="20">
                <c:v>3104.173364012793</c:v>
              </c:pt>
              <c:pt idx="21">
                <c:v>3675.8336577619775</c:v>
              </c:pt>
              <c:pt idx="22">
                <c:v>4631.1588814090355</c:v>
              </c:pt>
            </c:numLit>
          </c:val>
        </c:ser>
        <c:axId val="62482934"/>
        <c:axId val="25475495"/>
      </c:areaChart>
      <c:cat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Vývoj príjmov OÚ MO 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Poistné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1033617856.3</c:v>
              </c:pt>
              <c:pt idx="1">
                <c:v>1057648716.4000001</c:v>
              </c:pt>
              <c:pt idx="2">
                <c:v>1106124986.3999999</c:v>
              </c:pt>
              <c:pt idx="3">
                <c:v>1256510706.8</c:v>
              </c:pt>
              <c:pt idx="4">
                <c:v>1327531688.4999995</c:v>
              </c:pt>
              <c:pt idx="5">
                <c:v>1063859678.2000003</c:v>
              </c:pt>
              <c:pt idx="6">
                <c:v>1245981659</c:v>
              </c:pt>
              <c:pt idx="7">
                <c:v>1719322512</c:v>
              </c:pt>
              <c:pt idx="8">
                <c:v>2001293342</c:v>
              </c:pt>
              <c:pt idx="9">
                <c:v>2131028807</c:v>
              </c:pt>
              <c:pt idx="10">
                <c:v>2254004032</c:v>
              </c:pt>
              <c:pt idx="11">
                <c:v>2389925739</c:v>
              </c:pt>
              <c:pt idx="12">
                <c:v>2533040204</c:v>
              </c:pt>
              <c:pt idx="13">
                <c:v>2685022617</c:v>
              </c:pt>
              <c:pt idx="14">
                <c:v>2846123974</c:v>
              </c:pt>
              <c:pt idx="15">
                <c:v>3016891412</c:v>
              </c:pt>
              <c:pt idx="16">
                <c:v>3197904897</c:v>
              </c:pt>
              <c:pt idx="17">
                <c:v>3389779190</c:v>
              </c:pt>
              <c:pt idx="18">
                <c:v>3593165942</c:v>
              </c:pt>
              <c:pt idx="19">
                <c:v>3808755898</c:v>
              </c:pt>
              <c:pt idx="20">
                <c:v>4037281252</c:v>
              </c:pt>
              <c:pt idx="21">
                <c:v>4279518127</c:v>
              </c:pt>
            </c:numLit>
          </c:val>
          <c:smooth val="0"/>
        </c:ser>
        <c:ser>
          <c:idx val="1"/>
          <c:order val="1"/>
          <c:tx>
            <c:v>Rozpočet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302400000</c:v>
              </c:pt>
              <c:pt idx="1">
                <c:v>232032855</c:v>
              </c:pt>
              <c:pt idx="2">
                <c:v>351936222</c:v>
              </c:pt>
              <c:pt idx="3">
                <c:v>429003006</c:v>
              </c:pt>
              <c:pt idx="4">
                <c:v>1354381153</c:v>
              </c:pt>
              <c:pt idx="5">
                <c:v>2088867496</c:v>
              </c:pt>
              <c:pt idx="6">
                <c:v>1958733700</c:v>
              </c:pt>
              <c:pt idx="7">
                <c:v>2061906941</c:v>
              </c:pt>
              <c:pt idx="8">
                <c:v>2108303985.52</c:v>
              </c:pt>
              <c:pt idx="9">
                <c:v>2427833849.93824</c:v>
              </c:pt>
              <c:pt idx="10">
                <c:v>2777128631.293499</c:v>
              </c:pt>
              <c:pt idx="11">
                <c:v>3163309614.3050213</c:v>
              </c:pt>
              <c:pt idx="12">
                <c:v>3213799288.392681</c:v>
              </c:pt>
              <c:pt idx="13">
                <c:v>3130482780.6973934</c:v>
              </c:pt>
              <c:pt idx="14">
                <c:v>3016704995.481762</c:v>
              </c:pt>
              <c:pt idx="15">
                <c:v>2894692082.404331</c:v>
              </c:pt>
              <c:pt idx="16">
                <c:v>2763943084.7022476</c:v>
              </c:pt>
              <c:pt idx="17">
                <c:v>2623926953.804326</c:v>
              </c:pt>
              <c:pt idx="18">
                <c:v>2474080735.363682</c:v>
              </c:pt>
              <c:pt idx="19">
                <c:v>2313807670.2906876</c:v>
              </c:pt>
              <c:pt idx="20">
                <c:v>2142475147.7862358</c:v>
              </c:pt>
              <c:pt idx="21">
                <c:v>1959412572.3753176</c:v>
              </c:pt>
            </c:numLit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Vývoj počtu dávok, prírastky a úbytky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Počet dávok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0">
                <c:v>9534</c:v>
              </c:pt>
              <c:pt idx="1">
                <c:v>10232</c:v>
              </c:pt>
              <c:pt idx="2">
                <c:v>10426</c:v>
              </c:pt>
              <c:pt idx="3">
                <c:v>10785</c:v>
              </c:pt>
              <c:pt idx="4">
                <c:v>11415</c:v>
              </c:pt>
              <c:pt idx="5">
                <c:v>13648</c:v>
              </c:pt>
              <c:pt idx="6">
                <c:v>14483</c:v>
              </c:pt>
              <c:pt idx="7">
                <c:v>15310</c:v>
              </c:pt>
              <c:pt idx="8">
                <c:v>15604</c:v>
              </c:pt>
              <c:pt idx="9">
                <c:v>15954.2</c:v>
              </c:pt>
              <c:pt idx="10">
                <c:v>15911.582</c:v>
              </c:pt>
              <c:pt idx="11">
                <c:v>15960.12782</c:v>
              </c:pt>
              <c:pt idx="12">
                <c:v>15941.8190982</c:v>
              </c:pt>
              <c:pt idx="13">
                <c:v>16061.637289182</c:v>
              </c:pt>
              <c:pt idx="14">
                <c:v>16167.563662073819</c:v>
              </c:pt>
              <c:pt idx="15">
                <c:v>16280.579298694556</c:v>
              </c:pt>
              <c:pt idx="16">
                <c:v>16389.6650916815</c:v>
              </c:pt>
              <c:pt idx="17">
                <c:v>16467.259463967144</c:v>
              </c:pt>
              <c:pt idx="18">
                <c:v>16522.413273481347</c:v>
              </c:pt>
              <c:pt idx="19">
                <c:v>16554.982463946973</c:v>
              </c:pt>
              <c:pt idx="20">
                <c:v>16565.60857345916</c:v>
              </c:pt>
              <c:pt idx="21">
                <c:v>16555.697293922567</c:v>
              </c:pt>
              <c:pt idx="22">
                <c:v>16509.394886432314</c:v>
              </c:pt>
            </c:numLit>
          </c:val>
          <c:smooth val="0"/>
        </c:ser>
        <c:ser>
          <c:idx val="1"/>
          <c:order val="1"/>
          <c:tx>
            <c:v>Prepustení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1">
                <c:v>820</c:v>
              </c:pt>
              <c:pt idx="2">
                <c:v>549</c:v>
              </c:pt>
              <c:pt idx="3">
                <c:v>607</c:v>
              </c:pt>
              <c:pt idx="4">
                <c:v>810</c:v>
              </c:pt>
              <c:pt idx="5">
                <c:v>2846</c:v>
              </c:pt>
              <c:pt idx="6">
                <c:v>2188</c:v>
              </c:pt>
              <c:pt idx="7">
                <c:v>1392</c:v>
              </c:pt>
              <c:pt idx="8">
                <c:v>705</c:v>
              </c:pt>
              <c:pt idx="9">
                <c:v>644</c:v>
              </c:pt>
              <c:pt idx="10">
                <c:v>496</c:v>
              </c:pt>
              <c:pt idx="11">
                <c:v>727</c:v>
              </c:pt>
              <c:pt idx="12">
                <c:v>649</c:v>
              </c:pt>
              <c:pt idx="13">
                <c:v>806</c:v>
              </c:pt>
              <c:pt idx="14">
                <c:v>795</c:v>
              </c:pt>
              <c:pt idx="15">
                <c:v>805</c:v>
              </c:pt>
              <c:pt idx="16">
                <c:v>804</c:v>
              </c:pt>
              <c:pt idx="17">
                <c:v>794</c:v>
              </c:pt>
              <c:pt idx="18">
                <c:v>794</c:v>
              </c:pt>
              <c:pt idx="19">
                <c:v>796</c:v>
              </c:pt>
              <c:pt idx="20">
                <c:v>801</c:v>
              </c:pt>
              <c:pt idx="21">
                <c:v>810</c:v>
              </c:pt>
              <c:pt idx="22">
                <c:v>805</c:v>
              </c:pt>
            </c:numLit>
          </c:val>
          <c:smooth val="0"/>
        </c:ser>
        <c:ser>
          <c:idx val="2"/>
          <c:order val="2"/>
          <c:tx>
            <c:v>Úmrtia - úbytok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1">
                <c:v>52</c:v>
              </c:pt>
              <c:pt idx="2">
                <c:v>60</c:v>
              </c:pt>
              <c:pt idx="3">
                <c:v>77</c:v>
              </c:pt>
              <c:pt idx="4">
                <c:v>51</c:v>
              </c:pt>
              <c:pt idx="5">
                <c:v>105</c:v>
              </c:pt>
              <c:pt idx="6">
                <c:v>168</c:v>
              </c:pt>
              <c:pt idx="7">
                <c:v>172</c:v>
              </c:pt>
              <c:pt idx="8">
                <c:v>180</c:v>
              </c:pt>
              <c:pt idx="9">
                <c:v>181.8</c:v>
              </c:pt>
              <c:pt idx="10">
                <c:v>183.61800000000002</c:v>
              </c:pt>
              <c:pt idx="11">
                <c:v>185.45418000000004</c:v>
              </c:pt>
              <c:pt idx="12">
                <c:v>187.30872180000003</c:v>
              </c:pt>
              <c:pt idx="13">
                <c:v>189.18180901800002</c:v>
              </c:pt>
              <c:pt idx="14">
                <c:v>191.07362710818003</c:v>
              </c:pt>
              <c:pt idx="15">
                <c:v>192.98436337926182</c:v>
              </c:pt>
              <c:pt idx="16">
                <c:v>194.91420701305444</c:v>
              </c:pt>
              <c:pt idx="17">
                <c:v>214.4056277143599</c:v>
              </c:pt>
              <c:pt idx="18">
                <c:v>235.84619048579592</c:v>
              </c:pt>
              <c:pt idx="19">
                <c:v>259.43080953437556</c:v>
              </c:pt>
              <c:pt idx="20">
                <c:v>285.3738904878131</c:v>
              </c:pt>
              <c:pt idx="21">
                <c:v>313.91127953659446</c:v>
              </c:pt>
              <c:pt idx="22">
                <c:v>345.3024074902539</c:v>
              </c:pt>
            </c:numLit>
          </c:val>
          <c:smooth val="0"/>
        </c:ser>
        <c:ser>
          <c:idx val="3"/>
          <c:order val="3"/>
          <c:tx>
            <c:v>Bez nároku - úbytok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1">
                <c:v>70</c:v>
              </c:pt>
              <c:pt idx="2">
                <c:v>295</c:v>
              </c:pt>
              <c:pt idx="3">
                <c:v>171</c:v>
              </c:pt>
              <c:pt idx="4">
                <c:v>129</c:v>
              </c:pt>
              <c:pt idx="5">
                <c:v>508</c:v>
              </c:pt>
              <c:pt idx="6">
                <c:v>1185</c:v>
              </c:pt>
              <c:pt idx="7">
                <c:v>355</c:v>
              </c:pt>
              <c:pt idx="8">
                <c:v>231</c:v>
              </c:pt>
              <c:pt idx="9">
                <c:v>112</c:v>
              </c:pt>
              <c:pt idx="10">
                <c:v>355</c:v>
              </c:pt>
              <c:pt idx="11">
                <c:v>493</c:v>
              </c:pt>
              <c:pt idx="12">
                <c:v>480</c:v>
              </c:pt>
              <c:pt idx="13">
                <c:v>497</c:v>
              </c:pt>
              <c:pt idx="14">
                <c:v>498</c:v>
              </c:pt>
              <c:pt idx="15">
                <c:v>499</c:v>
              </c:pt>
              <c:pt idx="16">
                <c:v>500</c:v>
              </c:pt>
              <c:pt idx="17">
                <c:v>502</c:v>
              </c:pt>
              <c:pt idx="18">
                <c:v>503</c:v>
              </c:pt>
              <c:pt idx="19">
                <c:v>504</c:v>
              </c:pt>
              <c:pt idx="20">
                <c:v>505</c:v>
              </c:pt>
              <c:pt idx="21">
                <c:v>506</c:v>
              </c:pt>
              <c:pt idx="22">
                <c:v>506</c:v>
              </c:pt>
            </c:numLit>
          </c:val>
          <c:smooth val="0"/>
        </c:ser>
        <c:ser>
          <c:idx val="4"/>
          <c:order val="4"/>
          <c:tx>
            <c:v>S nárokom - prírastok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1">
                <c:v>698</c:v>
              </c:pt>
              <c:pt idx="2">
                <c:v>194</c:v>
              </c:pt>
              <c:pt idx="3">
                <c:v>359</c:v>
              </c:pt>
              <c:pt idx="4">
                <c:v>630</c:v>
              </c:pt>
              <c:pt idx="5">
                <c:v>2233</c:v>
              </c:pt>
              <c:pt idx="6">
                <c:v>835</c:v>
              </c:pt>
              <c:pt idx="7">
                <c:v>985</c:v>
              </c:pt>
              <c:pt idx="8">
                <c:v>474</c:v>
              </c:pt>
              <c:pt idx="9">
                <c:v>532</c:v>
              </c:pt>
              <c:pt idx="10">
                <c:v>141</c:v>
              </c:pt>
              <c:pt idx="11">
                <c:v>234</c:v>
              </c:pt>
              <c:pt idx="12">
                <c:v>169</c:v>
              </c:pt>
              <c:pt idx="13">
                <c:v>309</c:v>
              </c:pt>
              <c:pt idx="14">
                <c:v>297</c:v>
              </c:pt>
              <c:pt idx="15">
                <c:v>306</c:v>
              </c:pt>
              <c:pt idx="16">
                <c:v>304</c:v>
              </c:pt>
              <c:pt idx="17">
                <c:v>292</c:v>
              </c:pt>
              <c:pt idx="18">
                <c:v>291</c:v>
              </c:pt>
              <c:pt idx="19">
                <c:v>292</c:v>
              </c:pt>
              <c:pt idx="20">
                <c:v>296</c:v>
              </c:pt>
              <c:pt idx="21">
                <c:v>304</c:v>
              </c:pt>
              <c:pt idx="22">
                <c:v>299</c:v>
              </c:pt>
            </c:numLit>
          </c:val>
          <c:smooth val="0"/>
        </c:ser>
        <c:marker val="1"/>
        <c:axId val="49589482"/>
        <c:axId val="43652155"/>
      </c:lineChart>
      <c:cat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Výdaje OÚ MO SR v r. 2004
 1-Výsl.d, 2 - Nem.d.,3 - Úr.d.,4 - Služby, 5 - Ost.výd.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Výsl.d - Nem.d - Úr.d. - Služby - Ost.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5"/>
              <c:pt idx="0">
                <c:v>2852453413</c:v>
              </c:pt>
              <c:pt idx="1">
                <c:v>94071007</c:v>
              </c:pt>
              <c:pt idx="2">
                <c:v>17201984.5</c:v>
              </c:pt>
              <c:pt idx="3">
                <c:v>68174784.4</c:v>
              </c:pt>
              <c:pt idx="4">
                <c:v>120825985.3</c:v>
              </c:pt>
            </c:numLit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Príjmy OÚ MO SR v r. 2004 
1-Poistné a MP, 2-Rozp. p., 3-Príspevok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3"/>
              <c:pt idx="0">
                <c:v>1062602144.7</c:v>
              </c:pt>
              <c:pt idx="1">
                <c:v>1190585</c:v>
              </c:pt>
              <c:pt idx="2">
                <c:v>2088867496</c:v>
              </c:pt>
            </c:numLit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počtu profesionálnych vojakov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Počet 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7"/>
              <c:pt idx="0">
                <c:v>14875</c:v>
              </c:pt>
              <c:pt idx="1">
                <c:v>15393.220000000001</c:v>
              </c:pt>
              <c:pt idx="2">
                <c:v>16057</c:v>
              </c:pt>
              <c:pt idx="3">
                <c:v>18161</c:v>
              </c:pt>
              <c:pt idx="4">
                <c:v>18044</c:v>
              </c:pt>
              <c:pt idx="5">
                <c:v>17883</c:v>
              </c:pt>
              <c:pt idx="6">
                <c:v>17873</c:v>
              </c:pt>
              <c:pt idx="7">
                <c:v>17899</c:v>
              </c:pt>
              <c:pt idx="8">
                <c:v>17899</c:v>
              </c:pt>
              <c:pt idx="9">
                <c:v>17899</c:v>
              </c:pt>
              <c:pt idx="10">
                <c:v>17899</c:v>
              </c:pt>
              <c:pt idx="11">
                <c:v>17899</c:v>
              </c:pt>
              <c:pt idx="12">
                <c:v>17899</c:v>
              </c:pt>
              <c:pt idx="13">
                <c:v>17899</c:v>
              </c:pt>
              <c:pt idx="14">
                <c:v>17899</c:v>
              </c:pt>
              <c:pt idx="15">
                <c:v>17899</c:v>
              </c:pt>
              <c:pt idx="16">
                <c:v>17899</c:v>
              </c:pt>
            </c:numLit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Roky 2004 - 2020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Počet 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5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index vývoja príspevku z rozpočtu MO SR na príjme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grafy'!$E$15:$E$35</c:f>
              <c:numCache>
                <c:ptCount val="21"/>
                <c:pt idx="0">
                  <c:v>0.7673044146825397</c:v>
                </c:pt>
                <c:pt idx="1">
                  <c:v>1.516751677257085</c:v>
                </c:pt>
                <c:pt idx="2">
                  <c:v>1.2189794036034176</c:v>
                </c:pt>
                <c:pt idx="3">
                  <c:v>3.1570435033268742</c:v>
                </c:pt>
                <c:pt idx="4">
                  <c:v>1.5423040193472037</c:v>
                </c:pt>
                <c:pt idx="5">
                  <c:v>0.9377012681516683</c:v>
                </c:pt>
                <c:pt idx="6">
                  <c:v>1.0526734394777606</c:v>
                </c:pt>
                <c:pt idx="7">
                  <c:v>1.0225020070486295</c:v>
                </c:pt>
                <c:pt idx="8">
                  <c:v>1.1515577765885738</c:v>
                </c:pt>
                <c:pt idx="9">
                  <c:v>1.1438709577939794</c:v>
                </c:pt>
                <c:pt idx="10">
                  <c:v>1.1390576506467587</c:v>
                </c:pt>
                <c:pt idx="11">
                  <c:v>1.0159610282405924</c:v>
                </c:pt>
                <c:pt idx="12">
                  <c:v>0.9740753854802934</c:v>
                </c:pt>
                <c:pt idx="13">
                  <c:v>0.9636548758813858</c:v>
                </c:pt>
                <c:pt idx="14">
                  <c:v>0.959554244362583</c:v>
                </c:pt>
                <c:pt idx="15">
                  <c:v>0.954831466014346</c:v>
                </c:pt>
                <c:pt idx="16">
                  <c:v>0.9493418906949</c:v>
                </c:pt>
                <c:pt idx="17">
                  <c:v>0.9428923818845687</c:v>
                </c:pt>
                <c:pt idx="18">
                  <c:v>0.9352191451224268</c:v>
                </c:pt>
                <c:pt idx="19">
                  <c:v>0.9259521330556714</c:v>
                </c:pt>
                <c:pt idx="20">
                  <c:v>0.9145555664437592</c:v>
                </c:pt>
              </c:numCache>
            </c:numRef>
          </c:val>
        </c:ser>
        <c:axId val="58556094"/>
        <c:axId val="57242799"/>
      </c:areaChart>
      <c:cat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2000 - 2020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Vývoj počtu výsluhových dôchodcov vrátane vývoja priemerných výsluhových dôchodkov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Počet VD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0">
                <c:v>9534</c:v>
              </c:pt>
              <c:pt idx="1">
                <c:v>10232</c:v>
              </c:pt>
              <c:pt idx="2">
                <c:v>10426</c:v>
              </c:pt>
              <c:pt idx="3">
                <c:v>10785</c:v>
              </c:pt>
              <c:pt idx="4">
                <c:v>11415</c:v>
              </c:pt>
              <c:pt idx="5">
                <c:v>13648</c:v>
              </c:pt>
              <c:pt idx="6">
                <c:v>14483</c:v>
              </c:pt>
              <c:pt idx="7">
                <c:v>15310</c:v>
              </c:pt>
              <c:pt idx="8">
                <c:v>15604</c:v>
              </c:pt>
              <c:pt idx="9">
                <c:v>15954</c:v>
              </c:pt>
              <c:pt idx="10">
                <c:v>15912</c:v>
              </c:pt>
              <c:pt idx="11">
                <c:v>15960</c:v>
              </c:pt>
              <c:pt idx="12">
                <c:v>15942</c:v>
              </c:pt>
              <c:pt idx="13">
                <c:v>16062</c:v>
              </c:pt>
              <c:pt idx="14">
                <c:v>16168</c:v>
              </c:pt>
              <c:pt idx="15">
                <c:v>16281</c:v>
              </c:pt>
              <c:pt idx="16">
                <c:v>16390</c:v>
              </c:pt>
              <c:pt idx="17">
                <c:v>16467</c:v>
              </c:pt>
              <c:pt idx="18">
                <c:v>16522</c:v>
              </c:pt>
              <c:pt idx="19">
                <c:v>16555</c:v>
              </c:pt>
              <c:pt idx="20">
                <c:v>16566</c:v>
              </c:pt>
              <c:pt idx="21">
                <c:v>16556</c:v>
              </c:pt>
              <c:pt idx="22">
                <c:v>16509</c:v>
              </c:pt>
            </c:numLit>
          </c:val>
          <c:smooth val="0"/>
        </c:ser>
        <c:ser>
          <c:idx val="1"/>
          <c:order val="1"/>
          <c:tx>
            <c:v>Priem. Výsl. Dôch.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3"/>
              <c:pt idx="0">
                <c:v>6750</c:v>
              </c:pt>
              <c:pt idx="1">
                <c:v>7694</c:v>
              </c:pt>
              <c:pt idx="2">
                <c:v>8461</c:v>
              </c:pt>
              <c:pt idx="3">
                <c:v>8575</c:v>
              </c:pt>
              <c:pt idx="4">
                <c:v>10596</c:v>
              </c:pt>
              <c:pt idx="5">
                <c:v>12913</c:v>
              </c:pt>
              <c:pt idx="6">
                <c:v>14437</c:v>
              </c:pt>
              <c:pt idx="7">
                <c:v>14593</c:v>
              </c:pt>
              <c:pt idx="8">
                <c:v>15435.0161</c:v>
              </c:pt>
              <c:pt idx="9">
                <c:v>16407.4221143</c:v>
              </c:pt>
              <c:pt idx="10">
                <c:v>18249.97561773589</c:v>
              </c:pt>
              <c:pt idx="11">
                <c:v>20078.623174633027</c:v>
              </c:pt>
              <c:pt idx="12">
                <c:v>22186.878607969495</c:v>
              </c:pt>
              <c:pt idx="13">
                <c:v>22785.92433038467</c:v>
              </c:pt>
              <c:pt idx="14">
                <c:v>22906.68972933571</c:v>
              </c:pt>
              <c:pt idx="15">
                <c:v>22931.88708803798</c:v>
              </c:pt>
              <c:pt idx="16">
                <c:v>22968.578107378842</c:v>
              </c:pt>
              <c:pt idx="17">
                <c:v>23055.85870418688</c:v>
              </c:pt>
              <c:pt idx="18">
                <c:v>23178.054755319074</c:v>
              </c:pt>
              <c:pt idx="19">
                <c:v>23337.983333130775</c:v>
              </c:pt>
              <c:pt idx="20">
                <c:v>23536.356191462386</c:v>
              </c:pt>
              <c:pt idx="21">
                <c:v>23769.366117757865</c:v>
              </c:pt>
              <c:pt idx="22">
                <c:v>24064.106257618063</c:v>
              </c:pt>
            </c:numLit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 výsl. dôchodcov a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priemerných platov PV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Priemerné platy PV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6"/>
              <c:pt idx="0">
                <c:v>20514</c:v>
              </c:pt>
              <c:pt idx="1">
                <c:v>27482</c:v>
              </c:pt>
              <c:pt idx="2">
                <c:v>28309</c:v>
              </c:pt>
              <c:pt idx="3">
                <c:v>30331</c:v>
              </c:pt>
              <c:pt idx="4">
                <c:v>32364</c:v>
              </c:pt>
              <c:pt idx="5">
                <c:v>34334</c:v>
              </c:pt>
              <c:pt idx="6">
                <c:v>36339</c:v>
              </c:pt>
              <c:pt idx="7">
                <c:v>38519</c:v>
              </c:pt>
              <c:pt idx="8">
                <c:v>40830</c:v>
              </c:pt>
              <c:pt idx="9">
                <c:v>43280</c:v>
              </c:pt>
              <c:pt idx="10">
                <c:v>45877</c:v>
              </c:pt>
              <c:pt idx="11">
                <c:v>48629</c:v>
              </c:pt>
              <c:pt idx="12">
                <c:v>51547</c:v>
              </c:pt>
              <c:pt idx="13">
                <c:v>54640</c:v>
              </c:pt>
              <c:pt idx="14">
                <c:v>57918</c:v>
              </c:pt>
              <c:pt idx="15">
                <c:v>61393</c:v>
              </c:pt>
            </c:numLit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Roky 2004 - 2020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506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príjmov poistného a príspevku OÚ MO 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Poistné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1033617856.3</c:v>
              </c:pt>
              <c:pt idx="1">
                <c:v>1057648716.4000001</c:v>
              </c:pt>
              <c:pt idx="2">
                <c:v>1106124986.3999999</c:v>
              </c:pt>
              <c:pt idx="3">
                <c:v>1256510706.8</c:v>
              </c:pt>
              <c:pt idx="4">
                <c:v>1327531688.4999995</c:v>
              </c:pt>
              <c:pt idx="5">
                <c:v>1063859678.2000003</c:v>
              </c:pt>
              <c:pt idx="6">
                <c:v>1245981659</c:v>
              </c:pt>
              <c:pt idx="7">
                <c:v>1719322512</c:v>
              </c:pt>
              <c:pt idx="8">
                <c:v>2001293342</c:v>
              </c:pt>
              <c:pt idx="9">
                <c:v>2131028807</c:v>
              </c:pt>
              <c:pt idx="10">
                <c:v>2254004032</c:v>
              </c:pt>
              <c:pt idx="11">
                <c:v>2389925739</c:v>
              </c:pt>
              <c:pt idx="12">
                <c:v>2533040204</c:v>
              </c:pt>
              <c:pt idx="13">
                <c:v>2685022617</c:v>
              </c:pt>
              <c:pt idx="14">
                <c:v>2846123974</c:v>
              </c:pt>
              <c:pt idx="15">
                <c:v>3016891412</c:v>
              </c:pt>
              <c:pt idx="16">
                <c:v>3197904897</c:v>
              </c:pt>
              <c:pt idx="17">
                <c:v>3389779190</c:v>
              </c:pt>
              <c:pt idx="18">
                <c:v>3593165942</c:v>
              </c:pt>
              <c:pt idx="19">
                <c:v>3808755898</c:v>
              </c:pt>
              <c:pt idx="20">
                <c:v>4037281252</c:v>
              </c:pt>
              <c:pt idx="21">
                <c:v>4279518127</c:v>
              </c:pt>
            </c:numLit>
          </c:val>
          <c:smooth val="0"/>
        </c:ser>
        <c:ser>
          <c:idx val="1"/>
          <c:order val="1"/>
          <c:tx>
            <c:v>Rozpočet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302400000</c:v>
              </c:pt>
              <c:pt idx="1">
                <c:v>232032855</c:v>
              </c:pt>
              <c:pt idx="2">
                <c:v>351936222</c:v>
              </c:pt>
              <c:pt idx="3">
                <c:v>429003006</c:v>
              </c:pt>
              <c:pt idx="4">
                <c:v>1354381153</c:v>
              </c:pt>
              <c:pt idx="5">
                <c:v>2088867496</c:v>
              </c:pt>
              <c:pt idx="6">
                <c:v>1958733700</c:v>
              </c:pt>
              <c:pt idx="7">
                <c:v>2061906941</c:v>
              </c:pt>
              <c:pt idx="8">
                <c:v>2108303985.52</c:v>
              </c:pt>
              <c:pt idx="9">
                <c:v>2427833849.93824</c:v>
              </c:pt>
              <c:pt idx="10">
                <c:v>2777128631.293499</c:v>
              </c:pt>
              <c:pt idx="11">
                <c:v>3163309614.3050213</c:v>
              </c:pt>
              <c:pt idx="12">
                <c:v>3213799288.392681</c:v>
              </c:pt>
              <c:pt idx="13">
                <c:v>3130482780.6973934</c:v>
              </c:pt>
              <c:pt idx="14">
                <c:v>3016704995.481762</c:v>
              </c:pt>
              <c:pt idx="15">
                <c:v>2894692082.404331</c:v>
              </c:pt>
              <c:pt idx="16">
                <c:v>2763943084.7022476</c:v>
              </c:pt>
              <c:pt idx="17">
                <c:v>2623926953.804326</c:v>
              </c:pt>
              <c:pt idx="18">
                <c:v>2474080735.363682</c:v>
              </c:pt>
              <c:pt idx="19">
                <c:v>2313807670.2906876</c:v>
              </c:pt>
              <c:pt idx="20">
                <c:v>2142475147.7862358</c:v>
              </c:pt>
              <c:pt idx="21">
                <c:v>1959412572.3753176</c:v>
              </c:pt>
            </c:numLit>
          </c:val>
          <c:smooth val="0"/>
        </c:ser>
        <c:marker val="1"/>
        <c:axId val="21661778"/>
        <c:axId val="60738275"/>
      </c:lin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Vývoj výdajov OÚ MO SR podľa druhov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Dôch.zab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1095477329.3</c:v>
              </c:pt>
              <c:pt idx="1">
                <c:v>1042584538.9</c:v>
              </c:pt>
              <c:pt idx="2">
                <c:v>1164171028.5</c:v>
              </c:pt>
              <c:pt idx="3">
                <c:v>1366180972</c:v>
              </c:pt>
              <c:pt idx="4">
                <c:v>2390666116.1</c:v>
              </c:pt>
              <c:pt idx="5">
                <c:v>2852453413</c:v>
              </c:pt>
              <c:pt idx="6">
                <c:v>2892577700</c:v>
              </c:pt>
              <c:pt idx="7">
                <c:v>3432253000</c:v>
              </c:pt>
              <c:pt idx="8">
                <c:v>3721561500</c:v>
              </c:pt>
              <c:pt idx="9">
                <c:v>4152318800</c:v>
              </c:pt>
              <c:pt idx="10">
                <c:v>4606982100</c:v>
              </c:pt>
              <c:pt idx="11">
                <c:v>5109717400</c:v>
              </c:pt>
              <c:pt idx="12">
                <c:v>5282970500</c:v>
              </c:pt>
              <c:pt idx="13">
                <c:v>5330075300</c:v>
              </c:pt>
              <c:pt idx="14">
                <c:v>5354593646.38</c:v>
              </c:pt>
              <c:pt idx="15">
                <c:v>5379224777.153348</c:v>
              </c:pt>
              <c:pt idx="16">
                <c:v>5403969211.128253</c:v>
              </c:pt>
              <c:pt idx="17">
                <c:v>5428827469.499443</c:v>
              </c:pt>
              <c:pt idx="18">
                <c:v>5453800075.85914</c:v>
              </c:pt>
              <c:pt idx="19">
                <c:v>5478887556.208092</c:v>
              </c:pt>
              <c:pt idx="20">
                <c:v>5504090438.966649</c:v>
              </c:pt>
              <c:pt idx="21">
                <c:v>5529409254.985895</c:v>
              </c:pt>
            </c:numLit>
          </c:val>
          <c:smooth val="0"/>
        </c:ser>
        <c:ser>
          <c:idx val="1"/>
          <c:order val="1"/>
          <c:tx>
            <c:v>Nem. zab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82820584</c:v>
              </c:pt>
              <c:pt idx="1">
                <c:v>83363180</c:v>
              </c:pt>
              <c:pt idx="2">
                <c:v>97311383</c:v>
              </c:pt>
              <c:pt idx="3">
                <c:v>107213640</c:v>
              </c:pt>
              <c:pt idx="4">
                <c:v>103062671</c:v>
              </c:pt>
              <c:pt idx="5">
                <c:v>94071007</c:v>
              </c:pt>
              <c:pt idx="6">
                <c:v>89160000</c:v>
              </c:pt>
              <c:pt idx="7">
                <c:v>81613410</c:v>
              </c:pt>
              <c:pt idx="8">
                <c:v>94998102</c:v>
              </c:pt>
              <c:pt idx="9">
                <c:v>101156431</c:v>
              </c:pt>
              <c:pt idx="10">
                <c:v>106993862</c:v>
              </c:pt>
              <c:pt idx="11">
                <c:v>113445842</c:v>
              </c:pt>
              <c:pt idx="12">
                <c:v>120239250</c:v>
              </c:pt>
              <c:pt idx="13">
                <c:v>127453605</c:v>
              </c:pt>
              <c:pt idx="14">
                <c:v>135100822</c:v>
              </c:pt>
              <c:pt idx="15">
                <c:v>143206871</c:v>
              </c:pt>
              <c:pt idx="16">
                <c:v>151799283</c:v>
              </c:pt>
              <c:pt idx="17">
                <c:v>160907240</c:v>
              </c:pt>
              <c:pt idx="18">
                <c:v>170561674</c:v>
              </c:pt>
              <c:pt idx="19">
                <c:v>180795375</c:v>
              </c:pt>
              <c:pt idx="20">
                <c:v>191643097</c:v>
              </c:pt>
              <c:pt idx="21">
                <c:v>203141683</c:v>
              </c:pt>
            </c:numLit>
          </c:val>
          <c:smooth val="0"/>
        </c:ser>
        <c:ser>
          <c:idx val="2"/>
          <c:order val="2"/>
          <c:tx>
            <c:v>Úraz. Zab.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4">
                <c:v>6363602</c:v>
              </c:pt>
              <c:pt idx="5">
                <c:v>17201984.5</c:v>
              </c:pt>
              <c:pt idx="6">
                <c:v>10434000</c:v>
              </c:pt>
              <c:pt idx="7">
                <c:v>7345207</c:v>
              </c:pt>
              <c:pt idx="8">
                <c:v>8549829</c:v>
              </c:pt>
              <c:pt idx="9">
                <c:v>9104079</c:v>
              </c:pt>
              <c:pt idx="10">
                <c:v>9629448</c:v>
              </c:pt>
              <c:pt idx="11">
                <c:v>10210126</c:v>
              </c:pt>
              <c:pt idx="12">
                <c:v>10821533</c:v>
              </c:pt>
              <c:pt idx="13">
                <c:v>11470824</c:v>
              </c:pt>
              <c:pt idx="14">
                <c:v>12159074</c:v>
              </c:pt>
              <c:pt idx="15">
                <c:v>12888618</c:v>
              </c:pt>
              <c:pt idx="16">
                <c:v>13661935</c:v>
              </c:pt>
              <c:pt idx="17">
                <c:v>14481652</c:v>
              </c:pt>
              <c:pt idx="18">
                <c:v>15350551</c:v>
              </c:pt>
              <c:pt idx="19">
                <c:v>16271584</c:v>
              </c:pt>
              <c:pt idx="20">
                <c:v>17247879</c:v>
              </c:pt>
              <c:pt idx="21">
                <c:v>18282751</c:v>
              </c:pt>
            </c:numLit>
          </c:val>
          <c:smooth val="0"/>
        </c:ser>
        <c:ser>
          <c:idx val="3"/>
          <c:order val="3"/>
          <c:tx>
            <c:v>Služby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59018944.2</c:v>
              </c:pt>
              <c:pt idx="1">
                <c:v>58778672.7</c:v>
              </c:pt>
              <c:pt idx="2">
                <c:v>59006580.6</c:v>
              </c:pt>
              <c:pt idx="3">
                <c:v>62087348.8</c:v>
              </c:pt>
              <c:pt idx="4">
                <c:v>64169909.2</c:v>
              </c:pt>
              <c:pt idx="5">
                <c:v>68174784.4</c:v>
              </c:pt>
              <c:pt idx="6">
                <c:v>80080000</c:v>
              </c:pt>
              <c:pt idx="7">
                <c:v>81040960</c:v>
              </c:pt>
              <c:pt idx="8">
                <c:v>82013451.52</c:v>
              </c:pt>
              <c:pt idx="9">
                <c:v>82997612.93823999</c:v>
              </c:pt>
              <c:pt idx="10">
                <c:v>83993584.29349887</c:v>
              </c:pt>
              <c:pt idx="11">
                <c:v>85001507.30502085</c:v>
              </c:pt>
              <c:pt idx="12">
                <c:v>86021525.3926811</c:v>
              </c:pt>
              <c:pt idx="13">
                <c:v>87053783.69739328</c:v>
              </c:pt>
              <c:pt idx="14">
                <c:v>88098429.101762</c:v>
              </c:pt>
              <c:pt idx="15">
                <c:v>89155610.25098313</c:v>
              </c:pt>
              <c:pt idx="16">
                <c:v>90225477.57399493</c:v>
              </c:pt>
              <c:pt idx="17">
                <c:v>91308183.30488287</c:v>
              </c:pt>
              <c:pt idx="18">
                <c:v>92403881.50454146</c:v>
              </c:pt>
              <c:pt idx="19">
                <c:v>93512728.08259596</c:v>
              </c:pt>
              <c:pt idx="20">
                <c:v>94634880.81958711</c:v>
              </c:pt>
              <c:pt idx="21">
                <c:v>95770499.38942216</c:v>
              </c:pt>
            </c:numLit>
          </c:val>
          <c:smooth val="0"/>
        </c:ser>
        <c:ser>
          <c:idx val="4"/>
          <c:order val="4"/>
          <c:tx>
            <c:v>Ost. Výd.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98700998.8</c:v>
              </c:pt>
              <c:pt idx="1">
                <c:v>104955179.8</c:v>
              </c:pt>
              <c:pt idx="2">
                <c:v>137572216.3</c:v>
              </c:pt>
              <c:pt idx="3">
                <c:v>150031752</c:v>
              </c:pt>
              <c:pt idx="4">
                <c:v>117650543.2</c:v>
              </c:pt>
              <c:pt idx="5">
                <c:v>120825985.3</c:v>
              </c:pt>
              <c:pt idx="6">
                <c:v>132463659</c:v>
              </c:pt>
              <c:pt idx="7">
                <c:v>178976876</c:v>
              </c:pt>
              <c:pt idx="8">
                <c:v>202474445</c:v>
              </c:pt>
              <c:pt idx="9">
                <c:v>213285734</c:v>
              </c:pt>
              <c:pt idx="10">
                <c:v>223533669</c:v>
              </c:pt>
              <c:pt idx="11">
                <c:v>234860478</c:v>
              </c:pt>
              <c:pt idx="12">
                <c:v>246786684</c:v>
              </c:pt>
              <c:pt idx="13">
                <c:v>259451885</c:v>
              </c:pt>
              <c:pt idx="14">
                <c:v>272876998</c:v>
              </c:pt>
              <c:pt idx="15">
                <c:v>287107618</c:v>
              </c:pt>
              <c:pt idx="16">
                <c:v>302192075</c:v>
              </c:pt>
              <c:pt idx="17">
                <c:v>318181599</c:v>
              </c:pt>
              <c:pt idx="18">
                <c:v>335130495</c:v>
              </c:pt>
              <c:pt idx="19">
                <c:v>353096325</c:v>
              </c:pt>
              <c:pt idx="20">
                <c:v>372140104</c:v>
              </c:pt>
              <c:pt idx="21">
                <c:v>392326511</c:v>
              </c:pt>
            </c:numLit>
          </c:val>
          <c:smooth val="0"/>
        </c:ser>
        <c:ser>
          <c:idx val="5"/>
          <c:order val="5"/>
          <c:tx>
            <c:v>Celkom výdaje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1336017856.3</c:v>
              </c:pt>
              <c:pt idx="1">
                <c:v>1289681571.4</c:v>
              </c:pt>
              <c:pt idx="2">
                <c:v>1458061208.3999999</c:v>
              </c:pt>
              <c:pt idx="3">
                <c:v>1685513712.8</c:v>
              </c:pt>
              <c:pt idx="4">
                <c:v>2681912841.4999995</c:v>
              </c:pt>
              <c:pt idx="5">
                <c:v>3152727174.2000003</c:v>
              </c:pt>
              <c:pt idx="6">
                <c:v>3204715359</c:v>
              </c:pt>
              <c:pt idx="7">
                <c:v>3781229453</c:v>
              </c:pt>
              <c:pt idx="8">
                <c:v>4109597327.52</c:v>
              </c:pt>
              <c:pt idx="9">
                <c:v>4558862656.93824</c:v>
              </c:pt>
              <c:pt idx="10">
                <c:v>5031132663.293499</c:v>
              </c:pt>
              <c:pt idx="11">
                <c:v>5553235353.305021</c:v>
              </c:pt>
              <c:pt idx="12">
                <c:v>5746839492.392681</c:v>
              </c:pt>
              <c:pt idx="13">
                <c:v>5815505397.697393</c:v>
              </c:pt>
              <c:pt idx="14">
                <c:v>5862828969.481762</c:v>
              </c:pt>
              <c:pt idx="15">
                <c:v>5911583494.404331</c:v>
              </c:pt>
              <c:pt idx="16">
                <c:v>5961847981.702248</c:v>
              </c:pt>
              <c:pt idx="17">
                <c:v>6013706143.804326</c:v>
              </c:pt>
              <c:pt idx="18">
                <c:v>6067246677.363682</c:v>
              </c:pt>
              <c:pt idx="19">
                <c:v>6122563568.290688</c:v>
              </c:pt>
              <c:pt idx="20">
                <c:v>6179756399.786236</c:v>
              </c:pt>
              <c:pt idx="21">
                <c:v>6238930699.375318</c:v>
              </c:pt>
            </c:numLit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Príjmy OÚ MO SR v roku 2020 
 podiel poistného a príspevku z RP
1-Poistné, 2-Príspevok z RP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Príjmy OÚ MO SR - podiel poistného a príspevku z RP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'[1]Vývoj OU MO SR 1998-2020 grafy'!$C$35:$D$35</c:f>
              <c:numCache>
                <c:ptCount val="2"/>
                <c:pt idx="0">
                  <c:v>4279518127</c:v>
                </c:pt>
                <c:pt idx="1">
                  <c:v>1959412572.3753176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výšky príspevku z rozpočtu na príjmoch OÚ MO SR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grafy'!$D$14:$D$35</c:f>
              <c:numCache>
                <c:ptCount val="22"/>
                <c:pt idx="0">
                  <c:v>302400000</c:v>
                </c:pt>
                <c:pt idx="1">
                  <c:v>232032855</c:v>
                </c:pt>
                <c:pt idx="2">
                  <c:v>351936222</c:v>
                </c:pt>
                <c:pt idx="3">
                  <c:v>429003006</c:v>
                </c:pt>
                <c:pt idx="4">
                  <c:v>1354381153</c:v>
                </c:pt>
                <c:pt idx="5">
                  <c:v>2088867496</c:v>
                </c:pt>
                <c:pt idx="6">
                  <c:v>1958733700</c:v>
                </c:pt>
                <c:pt idx="7">
                  <c:v>2061906941</c:v>
                </c:pt>
                <c:pt idx="8">
                  <c:v>2108303985.52</c:v>
                </c:pt>
                <c:pt idx="9">
                  <c:v>2427833849.93824</c:v>
                </c:pt>
                <c:pt idx="10">
                  <c:v>2777128631.293499</c:v>
                </c:pt>
                <c:pt idx="11">
                  <c:v>3163309614.3050213</c:v>
                </c:pt>
                <c:pt idx="12">
                  <c:v>3213799288.392681</c:v>
                </c:pt>
                <c:pt idx="13">
                  <c:v>3130482780.6973934</c:v>
                </c:pt>
                <c:pt idx="14">
                  <c:v>3016704995.481762</c:v>
                </c:pt>
                <c:pt idx="15">
                  <c:v>2894692082.404331</c:v>
                </c:pt>
                <c:pt idx="16">
                  <c:v>2763943084.7022476</c:v>
                </c:pt>
                <c:pt idx="17">
                  <c:v>2623926953.804326</c:v>
                </c:pt>
                <c:pt idx="18">
                  <c:v>2474080735.363682</c:v>
                </c:pt>
                <c:pt idx="19">
                  <c:v>2313807670.2906876</c:v>
                </c:pt>
                <c:pt idx="20">
                  <c:v>2142475147.7862358</c:v>
                </c:pt>
                <c:pt idx="21">
                  <c:v>1959412572.3753176</c:v>
                </c:pt>
              </c:numCache>
            </c:numRef>
          </c:val>
        </c:ser>
        <c:axId val="45423144"/>
        <c:axId val="6155113"/>
      </c:areaChart>
      <c:cat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Roky 1999 - 2020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počtov poberatelov sociálneho zabezpečenia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grafy'!$C$79:$C$102</c:f>
              <c:numCache>
                <c:ptCount val="24"/>
                <c:pt idx="0">
                  <c:v>9534</c:v>
                </c:pt>
                <c:pt idx="1">
                  <c:v>9534</c:v>
                </c:pt>
                <c:pt idx="2">
                  <c:v>10232</c:v>
                </c:pt>
                <c:pt idx="3">
                  <c:v>10426</c:v>
                </c:pt>
                <c:pt idx="4">
                  <c:v>10785</c:v>
                </c:pt>
                <c:pt idx="5">
                  <c:v>11415</c:v>
                </c:pt>
                <c:pt idx="6">
                  <c:v>13648</c:v>
                </c:pt>
                <c:pt idx="7">
                  <c:v>14483</c:v>
                </c:pt>
                <c:pt idx="8">
                  <c:v>15310</c:v>
                </c:pt>
                <c:pt idx="9">
                  <c:v>15604</c:v>
                </c:pt>
                <c:pt idx="10">
                  <c:v>15954.2</c:v>
                </c:pt>
                <c:pt idx="11">
                  <c:v>15911.582</c:v>
                </c:pt>
                <c:pt idx="12">
                  <c:v>15960.12782</c:v>
                </c:pt>
                <c:pt idx="13">
                  <c:v>15941.8190982</c:v>
                </c:pt>
                <c:pt idx="14">
                  <c:v>16061.637289182</c:v>
                </c:pt>
                <c:pt idx="15">
                  <c:v>16167.563662073819</c:v>
                </c:pt>
                <c:pt idx="16">
                  <c:v>16280.579298694556</c:v>
                </c:pt>
                <c:pt idx="17">
                  <c:v>16389.6650916815</c:v>
                </c:pt>
                <c:pt idx="18">
                  <c:v>16467.259463967144</c:v>
                </c:pt>
                <c:pt idx="19">
                  <c:v>16522.413273481347</c:v>
                </c:pt>
                <c:pt idx="20">
                  <c:v>16554.982463946973</c:v>
                </c:pt>
                <c:pt idx="21">
                  <c:v>16565.60857345916</c:v>
                </c:pt>
                <c:pt idx="22">
                  <c:v>16555.697293922567</c:v>
                </c:pt>
                <c:pt idx="23">
                  <c:v>16509.394886432314</c:v>
                </c:pt>
              </c:numCache>
            </c:numRef>
          </c:val>
        </c:ser>
        <c:axId val="55396018"/>
        <c:axId val="28802115"/>
      </c:area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Početnosť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60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rozdiel vo výdajoch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grafy'!$L$14:$L$35</c:f>
              <c:numCache>
                <c:ptCount val="22"/>
                <c:pt idx="0">
                  <c:v>309242356.29999995</c:v>
                </c:pt>
                <c:pt idx="1">
                  <c:v>-46336284.89999986</c:v>
                </c:pt>
                <c:pt idx="2">
                  <c:v>168379636.99999976</c:v>
                </c:pt>
                <c:pt idx="3">
                  <c:v>227452504.4000001</c:v>
                </c:pt>
                <c:pt idx="4">
                  <c:v>996399128.6999996</c:v>
                </c:pt>
                <c:pt idx="5">
                  <c:v>470814332.70000076</c:v>
                </c:pt>
                <c:pt idx="6">
                  <c:v>51988184.799999714</c:v>
                </c:pt>
                <c:pt idx="7">
                  <c:v>576514094</c:v>
                </c:pt>
                <c:pt idx="8">
                  <c:v>328367874.52</c:v>
                </c:pt>
                <c:pt idx="9">
                  <c:v>449265329.4182401</c:v>
                </c:pt>
                <c:pt idx="10">
                  <c:v>472270006.35525894</c:v>
                </c:pt>
                <c:pt idx="11">
                  <c:v>522102690.0115223</c:v>
                </c:pt>
                <c:pt idx="12">
                  <c:v>193604139.08765984</c:v>
                </c:pt>
                <c:pt idx="13">
                  <c:v>68665905.3047123</c:v>
                </c:pt>
                <c:pt idx="14">
                  <c:v>47323571.784368515</c:v>
                </c:pt>
                <c:pt idx="15">
                  <c:v>48754524.922569275</c:v>
                </c:pt>
                <c:pt idx="16">
                  <c:v>50264487.29791641</c:v>
                </c:pt>
                <c:pt idx="17">
                  <c:v>51858162.10207844</c:v>
                </c:pt>
                <c:pt idx="18">
                  <c:v>53540533.559355736</c:v>
                </c:pt>
                <c:pt idx="19">
                  <c:v>55316890.92700577</c:v>
                </c:pt>
                <c:pt idx="20">
                  <c:v>57192831.49554825</c:v>
                </c:pt>
                <c:pt idx="21">
                  <c:v>59174299.589081764</c:v>
                </c:pt>
              </c:numCache>
            </c:numRef>
          </c:val>
        </c:ser>
        <c:axId val="57892444"/>
        <c:axId val="51269949"/>
      </c:areaChart>
      <c:cat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2000 - 2020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24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rozdiel v nákladoch na jedného poberateľa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grafy'!$I$80:$I$102</c:f>
              <c:numCache>
                <c:ptCount val="23"/>
                <c:pt idx="0">
                  <c:v>107696.19257394588</c:v>
                </c:pt>
                <c:pt idx="1">
                  <c:v>22876.31097374762</c:v>
                </c:pt>
                <c:pt idx="2">
                  <c:v>-6873.906636126252</c:v>
                </c:pt>
                <c:pt idx="3">
                  <c:v>11494.839194135115</c:v>
                </c:pt>
                <c:pt idx="4">
                  <c:v>12464.35739407863</c:v>
                </c:pt>
                <c:pt idx="5">
                  <c:v>48848.12982231745</c:v>
                </c:pt>
                <c:pt idx="6">
                  <c:v>21178.753485192894</c:v>
                </c:pt>
                <c:pt idx="7">
                  <c:v>-8362.968185475533</c:v>
                </c:pt>
                <c:pt idx="8">
                  <c:v>33002.66032204474</c:v>
                </c:pt>
                <c:pt idx="9">
                  <c:v>15262.80731818956</c:v>
                </c:pt>
                <c:pt idx="10">
                  <c:v>28925.042129448615</c:v>
                </c:pt>
                <c:pt idx="11">
                  <c:v>28719.133138710982</c:v>
                </c:pt>
                <c:pt idx="12">
                  <c:v>33112.54317199782</c:v>
                </c:pt>
                <c:pt idx="13">
                  <c:v>9455.213129928103</c:v>
                </c:pt>
                <c:pt idx="14">
                  <c:v>1902.9177327624056</c:v>
                </c:pt>
                <c:pt idx="15">
                  <c:v>409.78998652205337</c:v>
                </c:pt>
                <c:pt idx="16">
                  <c:v>577.8911226185155</c:v>
                </c:pt>
                <c:pt idx="17">
                  <c:v>1352.8053023879183</c:v>
                </c:pt>
                <c:pt idx="18">
                  <c:v>1930.1138297800208</c:v>
                </c:pt>
                <c:pt idx="19">
                  <c:v>2518.047957826697</c:v>
                </c:pt>
                <c:pt idx="20">
                  <c:v>3104.173364012793</c:v>
                </c:pt>
                <c:pt idx="21">
                  <c:v>3675.8336577619775</c:v>
                </c:pt>
                <c:pt idx="22">
                  <c:v>4631.1588814090355</c:v>
                </c:pt>
              </c:numCache>
            </c:numRef>
          </c:val>
        </c:ser>
        <c:axId val="58776358"/>
        <c:axId val="59225175"/>
      </c:areaChart>
      <c:cat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25175"/>
        <c:crosses val="autoZero"/>
        <c:auto val="1"/>
        <c:lblOffset val="100"/>
        <c:noMultiLvlLbl val="0"/>
      </c:cat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63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Vývoj príjmov OÚ MO 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Poistné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grafy'!$C$14:$C$35</c:f>
              <c:numCache>
                <c:ptCount val="22"/>
                <c:pt idx="0">
                  <c:v>1033617856.3</c:v>
                </c:pt>
                <c:pt idx="1">
                  <c:v>1057648716.4000001</c:v>
                </c:pt>
                <c:pt idx="2">
                  <c:v>1106124986.3999999</c:v>
                </c:pt>
                <c:pt idx="3">
                  <c:v>1256510706.8</c:v>
                </c:pt>
                <c:pt idx="4">
                  <c:v>1327531688.4999995</c:v>
                </c:pt>
                <c:pt idx="5">
                  <c:v>1063859678.2000003</c:v>
                </c:pt>
                <c:pt idx="6">
                  <c:v>1245981659</c:v>
                </c:pt>
                <c:pt idx="7">
                  <c:v>1719322512</c:v>
                </c:pt>
                <c:pt idx="8">
                  <c:v>2001293342</c:v>
                </c:pt>
                <c:pt idx="9">
                  <c:v>2131028807</c:v>
                </c:pt>
                <c:pt idx="10">
                  <c:v>2254004032</c:v>
                </c:pt>
                <c:pt idx="11">
                  <c:v>2389925739</c:v>
                </c:pt>
                <c:pt idx="12">
                  <c:v>2533040204</c:v>
                </c:pt>
                <c:pt idx="13">
                  <c:v>2685022617</c:v>
                </c:pt>
                <c:pt idx="14">
                  <c:v>2846123974</c:v>
                </c:pt>
                <c:pt idx="15">
                  <c:v>3016891412</c:v>
                </c:pt>
                <c:pt idx="16">
                  <c:v>3197904897</c:v>
                </c:pt>
                <c:pt idx="17">
                  <c:v>3389779190</c:v>
                </c:pt>
                <c:pt idx="18">
                  <c:v>3593165942</c:v>
                </c:pt>
                <c:pt idx="19">
                  <c:v>3808755898</c:v>
                </c:pt>
                <c:pt idx="20">
                  <c:v>4037281252</c:v>
                </c:pt>
                <c:pt idx="21">
                  <c:v>4279518127</c:v>
                </c:pt>
              </c:numCache>
            </c:numRef>
          </c:val>
          <c:smooth val="0"/>
        </c:ser>
        <c:ser>
          <c:idx val="1"/>
          <c:order val="1"/>
          <c:tx>
            <c:v>Rozpočet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grafy'!$D$14:$D$35</c:f>
              <c:numCache>
                <c:ptCount val="22"/>
                <c:pt idx="0">
                  <c:v>302400000</c:v>
                </c:pt>
                <c:pt idx="1">
                  <c:v>232032855</c:v>
                </c:pt>
                <c:pt idx="2">
                  <c:v>351936222</c:v>
                </c:pt>
                <c:pt idx="3">
                  <c:v>429003006</c:v>
                </c:pt>
                <c:pt idx="4">
                  <c:v>1354381153</c:v>
                </c:pt>
                <c:pt idx="5">
                  <c:v>2088867496</c:v>
                </c:pt>
                <c:pt idx="6">
                  <c:v>1958733700</c:v>
                </c:pt>
                <c:pt idx="7">
                  <c:v>2061906941</c:v>
                </c:pt>
                <c:pt idx="8">
                  <c:v>2108303985.52</c:v>
                </c:pt>
                <c:pt idx="9">
                  <c:v>2427833849.93824</c:v>
                </c:pt>
                <c:pt idx="10">
                  <c:v>2777128631.293499</c:v>
                </c:pt>
                <c:pt idx="11">
                  <c:v>3163309614.3050213</c:v>
                </c:pt>
                <c:pt idx="12">
                  <c:v>3213799288.392681</c:v>
                </c:pt>
                <c:pt idx="13">
                  <c:v>3130482780.6973934</c:v>
                </c:pt>
                <c:pt idx="14">
                  <c:v>3016704995.481762</c:v>
                </c:pt>
                <c:pt idx="15">
                  <c:v>2894692082.404331</c:v>
                </c:pt>
                <c:pt idx="16">
                  <c:v>2763943084.7022476</c:v>
                </c:pt>
                <c:pt idx="17">
                  <c:v>2623926953.804326</c:v>
                </c:pt>
                <c:pt idx="18">
                  <c:v>2474080735.363682</c:v>
                </c:pt>
                <c:pt idx="19">
                  <c:v>2313807670.2906876</c:v>
                </c:pt>
                <c:pt idx="20">
                  <c:v>2142475147.7862358</c:v>
                </c:pt>
                <c:pt idx="21">
                  <c:v>1959412572.3753176</c:v>
                </c:pt>
              </c:numCache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6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Vývoj počtu dávok, prírastky a úbytky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Počet dávok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grafy'!$C$80:$C$102</c:f>
              <c:numCache>
                <c:ptCount val="23"/>
                <c:pt idx="0">
                  <c:v>9534</c:v>
                </c:pt>
                <c:pt idx="1">
                  <c:v>10232</c:v>
                </c:pt>
                <c:pt idx="2">
                  <c:v>10426</c:v>
                </c:pt>
                <c:pt idx="3">
                  <c:v>10785</c:v>
                </c:pt>
                <c:pt idx="4">
                  <c:v>11415</c:v>
                </c:pt>
                <c:pt idx="5">
                  <c:v>13648</c:v>
                </c:pt>
                <c:pt idx="6">
                  <c:v>14483</c:v>
                </c:pt>
                <c:pt idx="7">
                  <c:v>15310</c:v>
                </c:pt>
                <c:pt idx="8">
                  <c:v>15604</c:v>
                </c:pt>
                <c:pt idx="9">
                  <c:v>15954.2</c:v>
                </c:pt>
                <c:pt idx="10">
                  <c:v>15911.582</c:v>
                </c:pt>
                <c:pt idx="11">
                  <c:v>15960.12782</c:v>
                </c:pt>
                <c:pt idx="12">
                  <c:v>15941.8190982</c:v>
                </c:pt>
                <c:pt idx="13">
                  <c:v>16061.637289182</c:v>
                </c:pt>
                <c:pt idx="14">
                  <c:v>16167.563662073819</c:v>
                </c:pt>
                <c:pt idx="15">
                  <c:v>16280.579298694556</c:v>
                </c:pt>
                <c:pt idx="16">
                  <c:v>16389.6650916815</c:v>
                </c:pt>
                <c:pt idx="17">
                  <c:v>16467.259463967144</c:v>
                </c:pt>
                <c:pt idx="18">
                  <c:v>16522.413273481347</c:v>
                </c:pt>
                <c:pt idx="19">
                  <c:v>16554.982463946973</c:v>
                </c:pt>
                <c:pt idx="20">
                  <c:v>16565.60857345916</c:v>
                </c:pt>
                <c:pt idx="21">
                  <c:v>16555.697293922567</c:v>
                </c:pt>
                <c:pt idx="22">
                  <c:v>16509.394886432314</c:v>
                </c:pt>
              </c:numCache>
            </c:numRef>
          </c:val>
          <c:smooth val="0"/>
        </c:ser>
        <c:ser>
          <c:idx val="1"/>
          <c:order val="1"/>
          <c:tx>
            <c:v>Prepustení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grafy'!$D$80:$D$102</c:f>
              <c:numCache>
                <c:ptCount val="23"/>
                <c:pt idx="1">
                  <c:v>820</c:v>
                </c:pt>
                <c:pt idx="2">
                  <c:v>549</c:v>
                </c:pt>
                <c:pt idx="3">
                  <c:v>607</c:v>
                </c:pt>
                <c:pt idx="4">
                  <c:v>810</c:v>
                </c:pt>
                <c:pt idx="5">
                  <c:v>2846</c:v>
                </c:pt>
                <c:pt idx="6">
                  <c:v>2188</c:v>
                </c:pt>
                <c:pt idx="7">
                  <c:v>1392</c:v>
                </c:pt>
                <c:pt idx="8">
                  <c:v>705</c:v>
                </c:pt>
                <c:pt idx="9">
                  <c:v>644</c:v>
                </c:pt>
                <c:pt idx="10">
                  <c:v>496</c:v>
                </c:pt>
                <c:pt idx="11">
                  <c:v>727</c:v>
                </c:pt>
                <c:pt idx="12">
                  <c:v>649</c:v>
                </c:pt>
                <c:pt idx="13">
                  <c:v>806</c:v>
                </c:pt>
                <c:pt idx="14">
                  <c:v>795</c:v>
                </c:pt>
                <c:pt idx="15">
                  <c:v>805</c:v>
                </c:pt>
                <c:pt idx="16">
                  <c:v>804</c:v>
                </c:pt>
                <c:pt idx="17">
                  <c:v>794</c:v>
                </c:pt>
                <c:pt idx="18">
                  <c:v>794</c:v>
                </c:pt>
                <c:pt idx="19">
                  <c:v>796</c:v>
                </c:pt>
                <c:pt idx="20">
                  <c:v>801</c:v>
                </c:pt>
                <c:pt idx="21">
                  <c:v>810</c:v>
                </c:pt>
                <c:pt idx="22">
                  <c:v>805</c:v>
                </c:pt>
              </c:numCache>
            </c:numRef>
          </c:val>
          <c:smooth val="0"/>
        </c:ser>
        <c:ser>
          <c:idx val="2"/>
          <c:order val="2"/>
          <c:tx>
            <c:v>Úmrtia - úbytok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grafy'!$E$80:$E$102</c:f>
              <c:numCache>
                <c:ptCount val="23"/>
                <c:pt idx="1">
                  <c:v>52</c:v>
                </c:pt>
                <c:pt idx="2">
                  <c:v>60</c:v>
                </c:pt>
                <c:pt idx="3">
                  <c:v>77</c:v>
                </c:pt>
                <c:pt idx="4">
                  <c:v>51</c:v>
                </c:pt>
                <c:pt idx="5">
                  <c:v>105</c:v>
                </c:pt>
                <c:pt idx="6">
                  <c:v>168</c:v>
                </c:pt>
                <c:pt idx="7">
                  <c:v>172</c:v>
                </c:pt>
                <c:pt idx="8">
                  <c:v>180</c:v>
                </c:pt>
                <c:pt idx="9">
                  <c:v>181.8</c:v>
                </c:pt>
                <c:pt idx="10">
                  <c:v>183.61800000000002</c:v>
                </c:pt>
                <c:pt idx="11">
                  <c:v>185.45418000000004</c:v>
                </c:pt>
                <c:pt idx="12">
                  <c:v>187.30872180000003</c:v>
                </c:pt>
                <c:pt idx="13">
                  <c:v>189.18180901800002</c:v>
                </c:pt>
                <c:pt idx="14">
                  <c:v>191.07362710818003</c:v>
                </c:pt>
                <c:pt idx="15">
                  <c:v>192.98436337926182</c:v>
                </c:pt>
                <c:pt idx="16">
                  <c:v>194.91420701305444</c:v>
                </c:pt>
                <c:pt idx="17">
                  <c:v>214.4056277143599</c:v>
                </c:pt>
                <c:pt idx="18">
                  <c:v>235.84619048579592</c:v>
                </c:pt>
                <c:pt idx="19">
                  <c:v>259.43080953437556</c:v>
                </c:pt>
                <c:pt idx="20">
                  <c:v>285.3738904878131</c:v>
                </c:pt>
                <c:pt idx="21">
                  <c:v>313.91127953659446</c:v>
                </c:pt>
                <c:pt idx="22">
                  <c:v>345.3024074902539</c:v>
                </c:pt>
              </c:numCache>
            </c:numRef>
          </c:val>
          <c:smooth val="0"/>
        </c:ser>
        <c:ser>
          <c:idx val="3"/>
          <c:order val="3"/>
          <c:tx>
            <c:v>Bez nároku - úbytok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grafy'!$F$80:$F$102</c:f>
              <c:numCache>
                <c:ptCount val="23"/>
                <c:pt idx="1">
                  <c:v>70</c:v>
                </c:pt>
                <c:pt idx="2">
                  <c:v>295</c:v>
                </c:pt>
                <c:pt idx="3">
                  <c:v>171</c:v>
                </c:pt>
                <c:pt idx="4">
                  <c:v>129</c:v>
                </c:pt>
                <c:pt idx="5">
                  <c:v>508</c:v>
                </c:pt>
                <c:pt idx="6">
                  <c:v>1185</c:v>
                </c:pt>
                <c:pt idx="7">
                  <c:v>355</c:v>
                </c:pt>
                <c:pt idx="8">
                  <c:v>231</c:v>
                </c:pt>
                <c:pt idx="9">
                  <c:v>112</c:v>
                </c:pt>
                <c:pt idx="10">
                  <c:v>355</c:v>
                </c:pt>
                <c:pt idx="11">
                  <c:v>493</c:v>
                </c:pt>
                <c:pt idx="12">
                  <c:v>480</c:v>
                </c:pt>
                <c:pt idx="13">
                  <c:v>497</c:v>
                </c:pt>
                <c:pt idx="14">
                  <c:v>498</c:v>
                </c:pt>
                <c:pt idx="15">
                  <c:v>499</c:v>
                </c:pt>
                <c:pt idx="16">
                  <c:v>500</c:v>
                </c:pt>
                <c:pt idx="17">
                  <c:v>502</c:v>
                </c:pt>
                <c:pt idx="18">
                  <c:v>503</c:v>
                </c:pt>
                <c:pt idx="19">
                  <c:v>504</c:v>
                </c:pt>
                <c:pt idx="20">
                  <c:v>505</c:v>
                </c:pt>
                <c:pt idx="21">
                  <c:v>506</c:v>
                </c:pt>
                <c:pt idx="22">
                  <c:v>506</c:v>
                </c:pt>
              </c:numCache>
            </c:numRef>
          </c:val>
          <c:smooth val="0"/>
        </c:ser>
        <c:ser>
          <c:idx val="4"/>
          <c:order val="4"/>
          <c:tx>
            <c:v>S nárokom - prírastok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grafy'!$G$80:$G$102</c:f>
              <c:numCache>
                <c:ptCount val="23"/>
                <c:pt idx="1">
                  <c:v>698</c:v>
                </c:pt>
                <c:pt idx="2">
                  <c:v>194</c:v>
                </c:pt>
                <c:pt idx="3">
                  <c:v>359</c:v>
                </c:pt>
                <c:pt idx="4">
                  <c:v>630</c:v>
                </c:pt>
                <c:pt idx="5">
                  <c:v>2233</c:v>
                </c:pt>
                <c:pt idx="6">
                  <c:v>835</c:v>
                </c:pt>
                <c:pt idx="7">
                  <c:v>985</c:v>
                </c:pt>
                <c:pt idx="8">
                  <c:v>474</c:v>
                </c:pt>
                <c:pt idx="9">
                  <c:v>532</c:v>
                </c:pt>
                <c:pt idx="10">
                  <c:v>141</c:v>
                </c:pt>
                <c:pt idx="11">
                  <c:v>234</c:v>
                </c:pt>
                <c:pt idx="12">
                  <c:v>169</c:v>
                </c:pt>
                <c:pt idx="13">
                  <c:v>309</c:v>
                </c:pt>
                <c:pt idx="14">
                  <c:v>297</c:v>
                </c:pt>
                <c:pt idx="15">
                  <c:v>306</c:v>
                </c:pt>
                <c:pt idx="16">
                  <c:v>304</c:v>
                </c:pt>
                <c:pt idx="17">
                  <c:v>292</c:v>
                </c:pt>
                <c:pt idx="18">
                  <c:v>291</c:v>
                </c:pt>
                <c:pt idx="19">
                  <c:v>292</c:v>
                </c:pt>
                <c:pt idx="20">
                  <c:v>296</c:v>
                </c:pt>
                <c:pt idx="21">
                  <c:v>304</c:v>
                </c:pt>
                <c:pt idx="22">
                  <c:v>299</c:v>
                </c:pt>
              </c:numCache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5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výberu poistného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22"/>
              <c:pt idx="0">
                <c:v>1033617856.3</c:v>
              </c:pt>
              <c:pt idx="1">
                <c:v>1057648716.4000001</c:v>
              </c:pt>
              <c:pt idx="2">
                <c:v>1106124986.3999999</c:v>
              </c:pt>
              <c:pt idx="3">
                <c:v>1256510706.8</c:v>
              </c:pt>
              <c:pt idx="4">
                <c:v>1327531688.4999995</c:v>
              </c:pt>
              <c:pt idx="5">
                <c:v>1063859678.2000003</c:v>
              </c:pt>
              <c:pt idx="6">
                <c:v>1245981659</c:v>
              </c:pt>
              <c:pt idx="7">
                <c:v>1719322512</c:v>
              </c:pt>
              <c:pt idx="8">
                <c:v>2001293342</c:v>
              </c:pt>
              <c:pt idx="9">
                <c:v>2131028807</c:v>
              </c:pt>
              <c:pt idx="10">
                <c:v>2254004032</c:v>
              </c:pt>
              <c:pt idx="11">
                <c:v>2389925739</c:v>
              </c:pt>
              <c:pt idx="12">
                <c:v>2533040204</c:v>
              </c:pt>
              <c:pt idx="13">
                <c:v>2685022617</c:v>
              </c:pt>
              <c:pt idx="14">
                <c:v>2846123974</c:v>
              </c:pt>
              <c:pt idx="15">
                <c:v>3016891412</c:v>
              </c:pt>
              <c:pt idx="16">
                <c:v>3197904897</c:v>
              </c:pt>
              <c:pt idx="17">
                <c:v>3389779190</c:v>
              </c:pt>
              <c:pt idx="18">
                <c:v>3593165942</c:v>
              </c:pt>
              <c:pt idx="19">
                <c:v>3808755898</c:v>
              </c:pt>
              <c:pt idx="20">
                <c:v>4037281252</c:v>
              </c:pt>
              <c:pt idx="21">
                <c:v>4279518127</c:v>
              </c:pt>
            </c:numLit>
          </c:val>
        </c:ser>
        <c:axId val="10245188"/>
        <c:axId val="25097829"/>
      </c:areaChart>
      <c:catAx>
        <c:axId val="1024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57150</xdr:rowOff>
    </xdr:from>
    <xdr:to>
      <xdr:col>8</xdr:col>
      <xdr:colOff>47625</xdr:colOff>
      <xdr:row>182</xdr:row>
      <xdr:rowOff>28575</xdr:rowOff>
    </xdr:to>
    <xdr:graphicFrame>
      <xdr:nvGraphicFramePr>
        <xdr:cNvPr id="1" name="Chart 9"/>
        <xdr:cNvGraphicFramePr/>
      </xdr:nvGraphicFramePr>
      <xdr:xfrm>
        <a:off x="123825" y="29213175"/>
        <a:ext cx="6829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136</xdr:row>
      <xdr:rowOff>38100</xdr:rowOff>
    </xdr:from>
    <xdr:to>
      <xdr:col>8</xdr:col>
      <xdr:colOff>38100</xdr:colOff>
      <xdr:row>159</xdr:row>
      <xdr:rowOff>19050</xdr:rowOff>
    </xdr:to>
    <xdr:graphicFrame>
      <xdr:nvGraphicFramePr>
        <xdr:cNvPr id="2" name="Chart 10"/>
        <xdr:cNvGraphicFramePr/>
      </xdr:nvGraphicFramePr>
      <xdr:xfrm>
        <a:off x="104775" y="25469850"/>
        <a:ext cx="68389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136</xdr:row>
      <xdr:rowOff>28575</xdr:rowOff>
    </xdr:from>
    <xdr:to>
      <xdr:col>17</xdr:col>
      <xdr:colOff>0</xdr:colOff>
      <xdr:row>159</xdr:row>
      <xdr:rowOff>28575</xdr:rowOff>
    </xdr:to>
    <xdr:graphicFrame>
      <xdr:nvGraphicFramePr>
        <xdr:cNvPr id="3" name="Chart 11"/>
        <xdr:cNvGraphicFramePr/>
      </xdr:nvGraphicFramePr>
      <xdr:xfrm>
        <a:off x="7134225" y="25460325"/>
        <a:ext cx="71342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159</xdr:row>
      <xdr:rowOff>57150</xdr:rowOff>
    </xdr:from>
    <xdr:to>
      <xdr:col>17</xdr:col>
      <xdr:colOff>0</xdr:colOff>
      <xdr:row>182</xdr:row>
      <xdr:rowOff>19050</xdr:rowOff>
    </xdr:to>
    <xdr:graphicFrame>
      <xdr:nvGraphicFramePr>
        <xdr:cNvPr id="4" name="Chart 12"/>
        <xdr:cNvGraphicFramePr/>
      </xdr:nvGraphicFramePr>
      <xdr:xfrm>
        <a:off x="7134225" y="29213175"/>
        <a:ext cx="713422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182</xdr:row>
      <xdr:rowOff>57150</xdr:rowOff>
    </xdr:from>
    <xdr:to>
      <xdr:col>8</xdr:col>
      <xdr:colOff>57150</xdr:colOff>
      <xdr:row>205</xdr:row>
      <xdr:rowOff>9525</xdr:rowOff>
    </xdr:to>
    <xdr:graphicFrame>
      <xdr:nvGraphicFramePr>
        <xdr:cNvPr id="5" name="Chart 13"/>
        <xdr:cNvGraphicFramePr/>
      </xdr:nvGraphicFramePr>
      <xdr:xfrm>
        <a:off x="123825" y="32937450"/>
        <a:ext cx="68389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228600</xdr:colOff>
      <xdr:row>182</xdr:row>
      <xdr:rowOff>57150</xdr:rowOff>
    </xdr:from>
    <xdr:to>
      <xdr:col>17</xdr:col>
      <xdr:colOff>9525</xdr:colOff>
      <xdr:row>205</xdr:row>
      <xdr:rowOff>19050</xdr:rowOff>
    </xdr:to>
    <xdr:graphicFrame>
      <xdr:nvGraphicFramePr>
        <xdr:cNvPr id="6" name="Chart 14"/>
        <xdr:cNvGraphicFramePr/>
      </xdr:nvGraphicFramePr>
      <xdr:xfrm>
        <a:off x="7134225" y="32937450"/>
        <a:ext cx="7143750" cy="368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104775</xdr:colOff>
      <xdr:row>36</xdr:row>
      <xdr:rowOff>9525</xdr:rowOff>
    </xdr:from>
    <xdr:to>
      <xdr:col>18</xdr:col>
      <xdr:colOff>542925</xdr:colOff>
      <xdr:row>64</xdr:row>
      <xdr:rowOff>104775</xdr:rowOff>
    </xdr:to>
    <xdr:graphicFrame>
      <xdr:nvGraphicFramePr>
        <xdr:cNvPr id="7" name="Chart 17"/>
        <xdr:cNvGraphicFramePr/>
      </xdr:nvGraphicFramePr>
      <xdr:xfrm>
        <a:off x="7010400" y="6657975"/>
        <a:ext cx="8382000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102</xdr:row>
      <xdr:rowOff>180975</xdr:rowOff>
    </xdr:from>
    <xdr:to>
      <xdr:col>18</xdr:col>
      <xdr:colOff>542925</xdr:colOff>
      <xdr:row>130</xdr:row>
      <xdr:rowOff>104775</xdr:rowOff>
    </xdr:to>
    <xdr:graphicFrame>
      <xdr:nvGraphicFramePr>
        <xdr:cNvPr id="8" name="Chart 19"/>
        <xdr:cNvGraphicFramePr/>
      </xdr:nvGraphicFramePr>
      <xdr:xfrm>
        <a:off x="6915150" y="19259550"/>
        <a:ext cx="8477250" cy="525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159</xdr:row>
      <xdr:rowOff>57150</xdr:rowOff>
    </xdr:from>
    <xdr:to>
      <xdr:col>8</xdr:col>
      <xdr:colOff>47625</xdr:colOff>
      <xdr:row>182</xdr:row>
      <xdr:rowOff>28575</xdr:rowOff>
    </xdr:to>
    <xdr:graphicFrame>
      <xdr:nvGraphicFramePr>
        <xdr:cNvPr id="9" name="Chart 20"/>
        <xdr:cNvGraphicFramePr/>
      </xdr:nvGraphicFramePr>
      <xdr:xfrm>
        <a:off x="123825" y="29213175"/>
        <a:ext cx="6829425" cy="3695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136</xdr:row>
      <xdr:rowOff>38100</xdr:rowOff>
    </xdr:from>
    <xdr:to>
      <xdr:col>8</xdr:col>
      <xdr:colOff>38100</xdr:colOff>
      <xdr:row>159</xdr:row>
      <xdr:rowOff>19050</xdr:rowOff>
    </xdr:to>
    <xdr:graphicFrame>
      <xdr:nvGraphicFramePr>
        <xdr:cNvPr id="10" name="Chart 21"/>
        <xdr:cNvGraphicFramePr/>
      </xdr:nvGraphicFramePr>
      <xdr:xfrm>
        <a:off x="104775" y="25469850"/>
        <a:ext cx="683895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228600</xdr:colOff>
      <xdr:row>136</xdr:row>
      <xdr:rowOff>28575</xdr:rowOff>
    </xdr:from>
    <xdr:to>
      <xdr:col>17</xdr:col>
      <xdr:colOff>0</xdr:colOff>
      <xdr:row>159</xdr:row>
      <xdr:rowOff>28575</xdr:rowOff>
    </xdr:to>
    <xdr:graphicFrame>
      <xdr:nvGraphicFramePr>
        <xdr:cNvPr id="11" name="Chart 22"/>
        <xdr:cNvGraphicFramePr/>
      </xdr:nvGraphicFramePr>
      <xdr:xfrm>
        <a:off x="7134225" y="25460325"/>
        <a:ext cx="7134225" cy="3724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228600</xdr:colOff>
      <xdr:row>159</xdr:row>
      <xdr:rowOff>57150</xdr:rowOff>
    </xdr:from>
    <xdr:to>
      <xdr:col>17</xdr:col>
      <xdr:colOff>0</xdr:colOff>
      <xdr:row>182</xdr:row>
      <xdr:rowOff>19050</xdr:rowOff>
    </xdr:to>
    <xdr:graphicFrame>
      <xdr:nvGraphicFramePr>
        <xdr:cNvPr id="12" name="Chart 23"/>
        <xdr:cNvGraphicFramePr/>
      </xdr:nvGraphicFramePr>
      <xdr:xfrm>
        <a:off x="7134225" y="29213175"/>
        <a:ext cx="7134225" cy="3686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182</xdr:row>
      <xdr:rowOff>57150</xdr:rowOff>
    </xdr:from>
    <xdr:to>
      <xdr:col>8</xdr:col>
      <xdr:colOff>57150</xdr:colOff>
      <xdr:row>205</xdr:row>
      <xdr:rowOff>9525</xdr:rowOff>
    </xdr:to>
    <xdr:graphicFrame>
      <xdr:nvGraphicFramePr>
        <xdr:cNvPr id="13" name="Chart 24"/>
        <xdr:cNvGraphicFramePr/>
      </xdr:nvGraphicFramePr>
      <xdr:xfrm>
        <a:off x="123825" y="32937450"/>
        <a:ext cx="6838950" cy="3676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228600</xdr:colOff>
      <xdr:row>182</xdr:row>
      <xdr:rowOff>57150</xdr:rowOff>
    </xdr:from>
    <xdr:to>
      <xdr:col>17</xdr:col>
      <xdr:colOff>9525</xdr:colOff>
      <xdr:row>205</xdr:row>
      <xdr:rowOff>19050</xdr:rowOff>
    </xdr:to>
    <xdr:graphicFrame>
      <xdr:nvGraphicFramePr>
        <xdr:cNvPr id="14" name="Chart 25"/>
        <xdr:cNvGraphicFramePr/>
      </xdr:nvGraphicFramePr>
      <xdr:xfrm>
        <a:off x="7134225" y="32937450"/>
        <a:ext cx="7143750" cy="3686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104775</xdr:colOff>
      <xdr:row>36</xdr:row>
      <xdr:rowOff>9525</xdr:rowOff>
    </xdr:from>
    <xdr:to>
      <xdr:col>18</xdr:col>
      <xdr:colOff>542925</xdr:colOff>
      <xdr:row>64</xdr:row>
      <xdr:rowOff>104775</xdr:rowOff>
    </xdr:to>
    <xdr:graphicFrame>
      <xdr:nvGraphicFramePr>
        <xdr:cNvPr id="15" name="Chart 26"/>
        <xdr:cNvGraphicFramePr/>
      </xdr:nvGraphicFramePr>
      <xdr:xfrm>
        <a:off x="7010400" y="6657975"/>
        <a:ext cx="8382000" cy="5429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9525</xdr:colOff>
      <xdr:row>102</xdr:row>
      <xdr:rowOff>180975</xdr:rowOff>
    </xdr:from>
    <xdr:to>
      <xdr:col>18</xdr:col>
      <xdr:colOff>542925</xdr:colOff>
      <xdr:row>130</xdr:row>
      <xdr:rowOff>104775</xdr:rowOff>
    </xdr:to>
    <xdr:graphicFrame>
      <xdr:nvGraphicFramePr>
        <xdr:cNvPr id="16" name="Chart 27"/>
        <xdr:cNvGraphicFramePr/>
      </xdr:nvGraphicFramePr>
      <xdr:xfrm>
        <a:off x="6915150" y="19259550"/>
        <a:ext cx="8477250" cy="5257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28575</xdr:colOff>
      <xdr:row>207</xdr:row>
      <xdr:rowOff>85725</xdr:rowOff>
    </xdr:from>
    <xdr:to>
      <xdr:col>8</xdr:col>
      <xdr:colOff>66675</xdr:colOff>
      <xdr:row>250</xdr:row>
      <xdr:rowOff>152400</xdr:rowOff>
    </xdr:to>
    <xdr:graphicFrame>
      <xdr:nvGraphicFramePr>
        <xdr:cNvPr id="17" name="Chart 28"/>
        <xdr:cNvGraphicFramePr/>
      </xdr:nvGraphicFramePr>
      <xdr:xfrm>
        <a:off x="142875" y="37014150"/>
        <a:ext cx="6829425" cy="7029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342900</xdr:colOff>
      <xdr:row>207</xdr:row>
      <xdr:rowOff>123825</xdr:rowOff>
    </xdr:from>
    <xdr:to>
      <xdr:col>17</xdr:col>
      <xdr:colOff>114300</xdr:colOff>
      <xdr:row>251</xdr:row>
      <xdr:rowOff>9525</xdr:rowOff>
    </xdr:to>
    <xdr:graphicFrame>
      <xdr:nvGraphicFramePr>
        <xdr:cNvPr id="18" name="Chart 29"/>
        <xdr:cNvGraphicFramePr/>
      </xdr:nvGraphicFramePr>
      <xdr:xfrm>
        <a:off x="7248525" y="37052250"/>
        <a:ext cx="7134225" cy="7010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57150</xdr:colOff>
      <xdr:row>252</xdr:row>
      <xdr:rowOff>9525</xdr:rowOff>
    </xdr:from>
    <xdr:to>
      <xdr:col>8</xdr:col>
      <xdr:colOff>66675</xdr:colOff>
      <xdr:row>280</xdr:row>
      <xdr:rowOff>104775</xdr:rowOff>
    </xdr:to>
    <xdr:graphicFrame>
      <xdr:nvGraphicFramePr>
        <xdr:cNvPr id="19" name="Chart 30"/>
        <xdr:cNvGraphicFramePr/>
      </xdr:nvGraphicFramePr>
      <xdr:xfrm>
        <a:off x="171450" y="44224575"/>
        <a:ext cx="6800850" cy="4629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123825</xdr:colOff>
      <xdr:row>325</xdr:row>
      <xdr:rowOff>104775</xdr:rowOff>
    </xdr:from>
    <xdr:to>
      <xdr:col>17</xdr:col>
      <xdr:colOff>257175</xdr:colOff>
      <xdr:row>355</xdr:row>
      <xdr:rowOff>66675</xdr:rowOff>
    </xdr:to>
    <xdr:graphicFrame>
      <xdr:nvGraphicFramePr>
        <xdr:cNvPr id="20" name="Chart 31"/>
        <xdr:cNvGraphicFramePr/>
      </xdr:nvGraphicFramePr>
      <xdr:xfrm>
        <a:off x="238125" y="56140350"/>
        <a:ext cx="14287500" cy="48196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352425</xdr:colOff>
      <xdr:row>252</xdr:row>
      <xdr:rowOff>9525</xdr:rowOff>
    </xdr:from>
    <xdr:to>
      <xdr:col>17</xdr:col>
      <xdr:colOff>152400</xdr:colOff>
      <xdr:row>280</xdr:row>
      <xdr:rowOff>104775</xdr:rowOff>
    </xdr:to>
    <xdr:graphicFrame>
      <xdr:nvGraphicFramePr>
        <xdr:cNvPr id="21" name="Chart 32"/>
        <xdr:cNvGraphicFramePr/>
      </xdr:nvGraphicFramePr>
      <xdr:xfrm>
        <a:off x="7258050" y="44224575"/>
        <a:ext cx="7162800" cy="4629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95250</xdr:colOff>
      <xdr:row>288</xdr:row>
      <xdr:rowOff>104775</xdr:rowOff>
    </xdr:from>
    <xdr:to>
      <xdr:col>8</xdr:col>
      <xdr:colOff>161925</xdr:colOff>
      <xdr:row>324</xdr:row>
      <xdr:rowOff>95250</xdr:rowOff>
    </xdr:to>
    <xdr:graphicFrame>
      <xdr:nvGraphicFramePr>
        <xdr:cNvPr id="22" name="Chart 33"/>
        <xdr:cNvGraphicFramePr/>
      </xdr:nvGraphicFramePr>
      <xdr:xfrm>
        <a:off x="209550" y="50149125"/>
        <a:ext cx="6858000" cy="5819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438150</xdr:colOff>
      <xdr:row>288</xdr:row>
      <xdr:rowOff>133350</xdr:rowOff>
    </xdr:from>
    <xdr:to>
      <xdr:col>17</xdr:col>
      <xdr:colOff>219075</xdr:colOff>
      <xdr:row>324</xdr:row>
      <xdr:rowOff>104775</xdr:rowOff>
    </xdr:to>
    <xdr:graphicFrame>
      <xdr:nvGraphicFramePr>
        <xdr:cNvPr id="23" name="Chart 34"/>
        <xdr:cNvGraphicFramePr/>
      </xdr:nvGraphicFramePr>
      <xdr:xfrm>
        <a:off x="7343775" y="50177700"/>
        <a:ext cx="7143750" cy="580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368</xdr:row>
      <xdr:rowOff>0</xdr:rowOff>
    </xdr:from>
    <xdr:to>
      <xdr:col>6</xdr:col>
      <xdr:colOff>247650</xdr:colOff>
      <xdr:row>397</xdr:row>
      <xdr:rowOff>28575</xdr:rowOff>
    </xdr:to>
    <xdr:graphicFrame>
      <xdr:nvGraphicFramePr>
        <xdr:cNvPr id="24" name="Chart 37"/>
        <xdr:cNvGraphicFramePr/>
      </xdr:nvGraphicFramePr>
      <xdr:xfrm>
        <a:off x="114300" y="62998350"/>
        <a:ext cx="5076825" cy="4724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bitn&#253;%20&#250;&#269;et%20-%20nov&#233;%20znenie\Analzaos_gr%20(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fcom\On-Line%20Services\CountrySpecific\Czech%20Republic\Macro\SecureArea\ALL_CZE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\PROGNOZY\!KKK\MAKRO\KRALOVA\Datacentrum\Zam_mzdy\WORK\XLS\zam_mzdy\prezent_ht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voj OU MO SR 1998-2020 grafy"/>
    </sheetNames>
    <sheetDataSet>
      <sheetData sheetId="0">
        <row r="35">
          <cell r="C35">
            <v>4279518127</v>
          </cell>
          <cell r="D35">
            <v>1959412572.3753176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levels"/>
      <sheetName val="Annual calendar levels"/>
      <sheetName val="Annual calendar averages"/>
      <sheetName val="Annual calendar % chang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1"/>
      <sheetName val="Graf1"/>
      <sheetName val="List2"/>
      <sheetName val="Graf3"/>
      <sheetName val="List3"/>
      <sheetName val="Graf4"/>
      <sheetName val="List4"/>
      <sheetName val="Graf5"/>
      <sheetName val="List5"/>
      <sheetName val="Lis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36"/>
  <sheetViews>
    <sheetView tabSelected="1" zoomScale="70" zoomScaleNormal="70" workbookViewId="0" topLeftCell="A1">
      <selection activeCell="I381" sqref="I381"/>
      <selection activeCell="A1" sqref="A1"/>
    </sheetView>
  </sheetViews>
  <sheetFormatPr defaultColWidth="9.140625" defaultRowHeight="12.75"/>
  <cols>
    <col min="1" max="1" width="1.7109375" style="0" customWidth="1"/>
    <col min="2" max="2" width="11.57421875" style="0" bestFit="1" customWidth="1"/>
    <col min="3" max="4" width="16.7109375" style="0" customWidth="1"/>
    <col min="5" max="5" width="12.7109375" style="0" customWidth="1"/>
    <col min="6" max="10" width="14.7109375" style="0" customWidth="1"/>
    <col min="11" max="12" width="16.7109375" style="0" customWidth="1"/>
    <col min="13" max="14" width="8.7109375" style="0" customWidth="1"/>
    <col min="15" max="15" width="12.7109375" style="0" customWidth="1"/>
    <col min="16" max="19" width="8.7109375" style="0" customWidth="1"/>
    <col min="20" max="21" width="12.7109375" style="0" customWidth="1"/>
    <col min="22" max="23" width="8.7109375" style="0" customWidth="1"/>
    <col min="24" max="24" width="28.7109375" style="0" customWidth="1"/>
  </cols>
  <sheetData>
    <row r="2" ht="12.75">
      <c r="L2" t="s">
        <v>43</v>
      </c>
    </row>
    <row r="4" ht="12.75">
      <c r="B4" s="20"/>
    </row>
    <row r="5" ht="13.5" thickBot="1"/>
    <row r="6" spans="2:29" ht="12.75">
      <c r="B6" s="211" t="s">
        <v>54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2:29" ht="12.75">
      <c r="B7" s="214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2:29" ht="13.5" thickBo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2:29" ht="15" customHeight="1" thickBot="1">
      <c r="B9" s="220" t="s">
        <v>1</v>
      </c>
      <c r="C9" s="223" t="s">
        <v>20</v>
      </c>
      <c r="D9" s="224"/>
      <c r="E9" s="224"/>
      <c r="F9" s="223" t="s">
        <v>45</v>
      </c>
      <c r="G9" s="224"/>
      <c r="H9" s="224"/>
      <c r="I9" s="224"/>
      <c r="J9" s="224"/>
      <c r="K9" s="224"/>
      <c r="L9" s="224"/>
      <c r="M9" s="224"/>
      <c r="N9" s="225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2:14" ht="15" customHeight="1">
      <c r="B10" s="221"/>
      <c r="C10" s="36" t="s">
        <v>24</v>
      </c>
      <c r="D10" s="7" t="s">
        <v>33</v>
      </c>
      <c r="E10" s="3" t="s">
        <v>8</v>
      </c>
      <c r="F10" s="36" t="s">
        <v>50</v>
      </c>
      <c r="G10" s="34" t="s">
        <v>26</v>
      </c>
      <c r="H10" s="34" t="s">
        <v>27</v>
      </c>
      <c r="I10" s="34" t="s">
        <v>28</v>
      </c>
      <c r="J10" s="170" t="s">
        <v>29</v>
      </c>
      <c r="K10" s="36" t="s">
        <v>25</v>
      </c>
      <c r="L10" s="7" t="s">
        <v>8</v>
      </c>
      <c r="M10" s="2" t="s">
        <v>30</v>
      </c>
      <c r="N10" s="27" t="s">
        <v>9</v>
      </c>
    </row>
    <row r="11" spans="2:26" ht="15" customHeight="1" thickBot="1">
      <c r="B11" s="222"/>
      <c r="C11" s="37" t="s">
        <v>2</v>
      </c>
      <c r="D11" s="8" t="s">
        <v>2</v>
      </c>
      <c r="E11" s="6" t="s">
        <v>10</v>
      </c>
      <c r="F11" s="37" t="s">
        <v>2</v>
      </c>
      <c r="G11" s="35" t="s">
        <v>2</v>
      </c>
      <c r="H11" s="35" t="s">
        <v>2</v>
      </c>
      <c r="I11" s="35" t="s">
        <v>2</v>
      </c>
      <c r="J11" s="171" t="s">
        <v>2</v>
      </c>
      <c r="K11" s="37" t="s">
        <v>2</v>
      </c>
      <c r="L11" s="8" t="s">
        <v>14</v>
      </c>
      <c r="M11" s="5" t="s">
        <v>4</v>
      </c>
      <c r="N11" s="28" t="s">
        <v>10</v>
      </c>
      <c r="Y11" s="1"/>
      <c r="Z11" s="1"/>
    </row>
    <row r="12" spans="2:26" ht="15" customHeight="1" thickBot="1">
      <c r="B12" s="38">
        <v>1998</v>
      </c>
      <c r="C12" s="44"/>
      <c r="D12" s="76"/>
      <c r="E12" s="48"/>
      <c r="F12" s="63"/>
      <c r="G12" s="64"/>
      <c r="H12" s="64"/>
      <c r="I12" s="49"/>
      <c r="J12" s="172"/>
      <c r="K12" s="179">
        <v>684517000</v>
      </c>
      <c r="L12" s="161"/>
      <c r="M12" s="33"/>
      <c r="N12" s="65"/>
      <c r="O12" s="189" t="s">
        <v>52</v>
      </c>
      <c r="P12" s="189"/>
      <c r="Q12" s="190"/>
      <c r="R12" s="190"/>
      <c r="S12" s="191"/>
      <c r="Y12" s="1"/>
      <c r="Z12" s="1"/>
    </row>
    <row r="13" spans="2:26" ht="15" customHeight="1" thickBot="1">
      <c r="B13" s="39">
        <v>1998</v>
      </c>
      <c r="C13" s="45"/>
      <c r="D13" s="77"/>
      <c r="E13" s="11"/>
      <c r="F13" s="31"/>
      <c r="G13" s="67"/>
      <c r="H13" s="67"/>
      <c r="I13" s="22"/>
      <c r="J13" s="173"/>
      <c r="K13" s="180">
        <v>1026775500</v>
      </c>
      <c r="L13" s="162">
        <f>SUM(K13)</f>
        <v>1026775500</v>
      </c>
      <c r="M13" s="12">
        <f>SUM((K13/K13))</f>
        <v>1</v>
      </c>
      <c r="N13" s="68">
        <f>SUM((M13/M13))</f>
        <v>1</v>
      </c>
      <c r="O13" s="189" t="s">
        <v>53</v>
      </c>
      <c r="P13" s="189"/>
      <c r="Q13" s="190"/>
      <c r="R13" s="190"/>
      <c r="S13" s="191"/>
      <c r="Y13" s="1"/>
      <c r="Z13" s="1"/>
    </row>
    <row r="14" spans="2:26" ht="15" customHeight="1">
      <c r="B14" s="39">
        <v>1999</v>
      </c>
      <c r="C14" s="45">
        <f aca="true" t="shared" si="0" ref="C14:C20">SUM(K14-D14)</f>
        <v>1033617856.3</v>
      </c>
      <c r="D14" s="77">
        <v>302400000</v>
      </c>
      <c r="E14" s="11"/>
      <c r="F14" s="31">
        <v>1095477329.3</v>
      </c>
      <c r="G14" s="67">
        <v>82820584</v>
      </c>
      <c r="H14" s="67"/>
      <c r="I14" s="22">
        <v>59018944.2</v>
      </c>
      <c r="J14" s="173">
        <v>98700998.8</v>
      </c>
      <c r="K14" s="180">
        <f aca="true" t="shared" si="1" ref="K14:K20">SUM(F14:J14)</f>
        <v>1336017856.3</v>
      </c>
      <c r="L14" s="162">
        <f aca="true" t="shared" si="2" ref="L14:L35">SUM(K14-K13)</f>
        <v>309242356.29999995</v>
      </c>
      <c r="M14" s="12">
        <f aca="true" t="shared" si="3" ref="M14:M35">SUM((K14/K13))</f>
        <v>1.3011781604644832</v>
      </c>
      <c r="N14" s="68">
        <f>SUM((K14/K13))</f>
        <v>1.3011781604644832</v>
      </c>
      <c r="Y14" s="1"/>
      <c r="Z14" s="1"/>
    </row>
    <row r="15" spans="2:26" ht="15" customHeight="1">
      <c r="B15" s="39">
        <v>2000</v>
      </c>
      <c r="C15" s="45">
        <f t="shared" si="0"/>
        <v>1057648716.4000001</v>
      </c>
      <c r="D15" s="77">
        <v>232032855</v>
      </c>
      <c r="E15" s="11">
        <f aca="true" t="shared" si="4" ref="E15:E35">SUM((D15/D14))</f>
        <v>0.7673044146825397</v>
      </c>
      <c r="F15" s="31">
        <v>1042584538.9</v>
      </c>
      <c r="G15" s="67">
        <v>83363180</v>
      </c>
      <c r="H15" s="67"/>
      <c r="I15" s="22">
        <v>58778672.7</v>
      </c>
      <c r="J15" s="173">
        <v>104955179.8</v>
      </c>
      <c r="K15" s="180">
        <f t="shared" si="1"/>
        <v>1289681571.4</v>
      </c>
      <c r="L15" s="162">
        <f t="shared" si="2"/>
        <v>-46336284.89999986</v>
      </c>
      <c r="M15" s="12">
        <f t="shared" si="3"/>
        <v>0.9653176155681596</v>
      </c>
      <c r="N15" s="68">
        <f>SUM((K15/K13))</f>
        <v>1.256050199288939</v>
      </c>
      <c r="Y15" s="1"/>
      <c r="Z15" s="1"/>
    </row>
    <row r="16" spans="2:26" ht="15" customHeight="1" thickBot="1">
      <c r="B16" s="141">
        <v>2001</v>
      </c>
      <c r="C16" s="142">
        <f t="shared" si="0"/>
        <v>1106124986.3999999</v>
      </c>
      <c r="D16" s="143">
        <v>351936222</v>
      </c>
      <c r="E16" s="144">
        <f t="shared" si="4"/>
        <v>1.516751677257085</v>
      </c>
      <c r="F16" s="145">
        <v>1164171028.5</v>
      </c>
      <c r="G16" s="146">
        <v>97311383</v>
      </c>
      <c r="H16" s="146"/>
      <c r="I16" s="147">
        <v>59006580.6</v>
      </c>
      <c r="J16" s="174">
        <v>137572216.3</v>
      </c>
      <c r="K16" s="181">
        <f t="shared" si="1"/>
        <v>1458061208.3999999</v>
      </c>
      <c r="L16" s="163">
        <f t="shared" si="2"/>
        <v>168379636.99999976</v>
      </c>
      <c r="M16" s="148">
        <f t="shared" si="3"/>
        <v>1.130559078096477</v>
      </c>
      <c r="N16" s="149">
        <f>SUM((K16/K13))</f>
        <v>1.420038955350999</v>
      </c>
      <c r="Y16" s="1"/>
      <c r="Z16" s="1"/>
    </row>
    <row r="17" spans="2:26" ht="15" customHeight="1" thickBot="1">
      <c r="B17" s="133">
        <v>2002</v>
      </c>
      <c r="C17" s="44">
        <f t="shared" si="0"/>
        <v>1256510706.8</v>
      </c>
      <c r="D17" s="134">
        <v>429003006</v>
      </c>
      <c r="E17" s="135">
        <f t="shared" si="4"/>
        <v>1.2189794036034176</v>
      </c>
      <c r="F17" s="136">
        <v>1366180972</v>
      </c>
      <c r="G17" s="137">
        <v>107213640</v>
      </c>
      <c r="H17" s="137"/>
      <c r="I17" s="138">
        <v>62087348.8</v>
      </c>
      <c r="J17" s="175">
        <v>150031752</v>
      </c>
      <c r="K17" s="179">
        <f t="shared" si="1"/>
        <v>1685513712.8</v>
      </c>
      <c r="L17" s="161">
        <f t="shared" si="2"/>
        <v>227452504.4000001</v>
      </c>
      <c r="M17" s="139">
        <f t="shared" si="3"/>
        <v>1.1559965405359043</v>
      </c>
      <c r="N17" s="140">
        <f>SUM((K17/K13))</f>
        <v>1.6415601198119745</v>
      </c>
      <c r="O17" s="189" t="s">
        <v>11</v>
      </c>
      <c r="P17" s="189"/>
      <c r="Q17" s="190"/>
      <c r="R17" s="190"/>
      <c r="S17" s="191"/>
      <c r="Y17" s="1"/>
      <c r="Z17" s="1"/>
    </row>
    <row r="18" spans="2:14" ht="15" customHeight="1" thickBot="1">
      <c r="B18" s="88">
        <v>2003</v>
      </c>
      <c r="C18" s="89">
        <f t="shared" si="0"/>
        <v>1327531688.4999995</v>
      </c>
      <c r="D18" s="90">
        <v>1354381153</v>
      </c>
      <c r="E18" s="91">
        <f t="shared" si="4"/>
        <v>3.1570435033268742</v>
      </c>
      <c r="F18" s="92">
        <v>2390666116.1</v>
      </c>
      <c r="G18" s="93">
        <v>103062671</v>
      </c>
      <c r="H18" s="93">
        <v>6363602</v>
      </c>
      <c r="I18" s="94">
        <v>64169909.2</v>
      </c>
      <c r="J18" s="176">
        <v>117650543.2</v>
      </c>
      <c r="K18" s="182">
        <f t="shared" si="1"/>
        <v>2681912841.4999995</v>
      </c>
      <c r="L18" s="164">
        <f t="shared" si="2"/>
        <v>996399128.6999996</v>
      </c>
      <c r="M18" s="95">
        <f t="shared" si="3"/>
        <v>1.5911545667847262</v>
      </c>
      <c r="N18" s="96">
        <f>SUM((K18/K13))</f>
        <v>2.6119758812905056</v>
      </c>
    </row>
    <row r="19" spans="2:14" ht="15" customHeight="1" thickBot="1">
      <c r="B19" s="193">
        <v>2004</v>
      </c>
      <c r="C19" s="194">
        <f t="shared" si="0"/>
        <v>1063859678.2000003</v>
      </c>
      <c r="D19" s="195">
        <v>2088867496</v>
      </c>
      <c r="E19" s="196">
        <f t="shared" si="4"/>
        <v>1.5423040193472037</v>
      </c>
      <c r="F19" s="197">
        <v>2852453413</v>
      </c>
      <c r="G19" s="198">
        <v>94071007</v>
      </c>
      <c r="H19" s="198">
        <v>17201984.5</v>
      </c>
      <c r="I19" s="199">
        <v>68174784.4</v>
      </c>
      <c r="J19" s="200">
        <v>120825985.3</v>
      </c>
      <c r="K19" s="201">
        <f t="shared" si="1"/>
        <v>3152727174.2000003</v>
      </c>
      <c r="L19" s="202">
        <f t="shared" si="2"/>
        <v>470814332.70000076</v>
      </c>
      <c r="M19" s="203">
        <f t="shared" si="3"/>
        <v>1.175551690351232</v>
      </c>
      <c r="N19" s="204">
        <f>SUM((K19/K13))</f>
        <v>3.070512662407703</v>
      </c>
    </row>
    <row r="20" spans="2:19" ht="15" customHeight="1" thickBot="1">
      <c r="B20" s="106">
        <v>2005</v>
      </c>
      <c r="C20" s="107">
        <f t="shared" si="0"/>
        <v>1245981659</v>
      </c>
      <c r="D20" s="108">
        <v>1958733700</v>
      </c>
      <c r="E20" s="109">
        <f t="shared" si="4"/>
        <v>0.9377012681516683</v>
      </c>
      <c r="F20" s="110">
        <v>2892577700</v>
      </c>
      <c r="G20" s="111">
        <v>89160000</v>
      </c>
      <c r="H20" s="111">
        <v>10434000</v>
      </c>
      <c r="I20" s="112">
        <v>80080000</v>
      </c>
      <c r="J20" s="177">
        <v>132463659</v>
      </c>
      <c r="K20" s="183">
        <f t="shared" si="1"/>
        <v>3204715359</v>
      </c>
      <c r="L20" s="165">
        <f t="shared" si="2"/>
        <v>51988184.799999714</v>
      </c>
      <c r="M20" s="113">
        <f t="shared" si="3"/>
        <v>1.0164899091889203</v>
      </c>
      <c r="N20" s="114">
        <f>SUM((K20/K13))</f>
        <v>3.1211451373742363</v>
      </c>
      <c r="O20" s="189" t="s">
        <v>48</v>
      </c>
      <c r="P20" s="189"/>
      <c r="Q20" s="189"/>
      <c r="R20" s="189"/>
      <c r="S20" s="192"/>
    </row>
    <row r="21" spans="2:19" ht="15" customHeight="1" thickBot="1">
      <c r="B21" s="97">
        <v>2006</v>
      </c>
      <c r="C21" s="98">
        <v>1719322512</v>
      </c>
      <c r="D21" s="99">
        <f>SUM(K21-C21)</f>
        <v>2061906941</v>
      </c>
      <c r="E21" s="100">
        <f t="shared" si="4"/>
        <v>1.0526734394777606</v>
      </c>
      <c r="F21" s="101">
        <v>3432253000</v>
      </c>
      <c r="G21" s="102">
        <v>81613410</v>
      </c>
      <c r="H21" s="102">
        <v>7345207</v>
      </c>
      <c r="I21" s="103">
        <f aca="true" t="shared" si="5" ref="I21:I35">SUM(I20+(I20*0.012))</f>
        <v>81040960</v>
      </c>
      <c r="J21" s="178">
        <v>178976876</v>
      </c>
      <c r="K21" s="184">
        <f aca="true" t="shared" si="6" ref="K21:K35">SUM(F21:J21)</f>
        <v>3781229453</v>
      </c>
      <c r="L21" s="166">
        <f t="shared" si="2"/>
        <v>576514094</v>
      </c>
      <c r="M21" s="104">
        <f t="shared" si="3"/>
        <v>1.1798955693150532</v>
      </c>
      <c r="N21" s="105">
        <f>SUM((K21/K13))</f>
        <v>3.682625318777084</v>
      </c>
      <c r="O21" s="189" t="s">
        <v>47</v>
      </c>
      <c r="P21" s="189"/>
      <c r="Q21" s="189"/>
      <c r="R21" s="189"/>
      <c r="S21" s="192"/>
    </row>
    <row r="22" spans="2:14" ht="15" customHeight="1">
      <c r="B22" s="40">
        <v>2007</v>
      </c>
      <c r="C22" s="46">
        <v>2001293342</v>
      </c>
      <c r="D22" s="78">
        <f aca="true" t="shared" si="7" ref="D22:D35">SUM(K22-C22)</f>
        <v>2108303985.52</v>
      </c>
      <c r="E22" s="15">
        <f t="shared" si="4"/>
        <v>1.0225020070486295</v>
      </c>
      <c r="F22" s="101">
        <v>3721561500</v>
      </c>
      <c r="G22" s="70">
        <v>94998102</v>
      </c>
      <c r="H22" s="70">
        <v>8549829</v>
      </c>
      <c r="I22" s="103">
        <f t="shared" si="5"/>
        <v>82013451.52</v>
      </c>
      <c r="J22" s="178">
        <v>202474445</v>
      </c>
      <c r="K22" s="185">
        <f t="shared" si="6"/>
        <v>4109597327.52</v>
      </c>
      <c r="L22" s="167">
        <f t="shared" si="2"/>
        <v>328367874.52</v>
      </c>
      <c r="M22" s="14">
        <f t="shared" si="3"/>
        <v>1.0868415626720234</v>
      </c>
      <c r="N22" s="71">
        <f>SUM((K22/K13))</f>
        <v>4.002430256195244</v>
      </c>
    </row>
    <row r="23" spans="2:14" ht="15" customHeight="1">
      <c r="B23" s="40">
        <v>2008</v>
      </c>
      <c r="C23" s="46">
        <v>2131028807</v>
      </c>
      <c r="D23" s="78">
        <f t="shared" si="7"/>
        <v>2427833849.93824</v>
      </c>
      <c r="E23" s="15">
        <f t="shared" si="4"/>
        <v>1.1515577765885738</v>
      </c>
      <c r="F23" s="101">
        <v>4152318800</v>
      </c>
      <c r="G23" s="70">
        <v>101156431</v>
      </c>
      <c r="H23" s="70">
        <v>9104079</v>
      </c>
      <c r="I23" s="103">
        <f t="shared" si="5"/>
        <v>82997612.93823999</v>
      </c>
      <c r="J23" s="178">
        <v>213285734</v>
      </c>
      <c r="K23" s="185">
        <f t="shared" si="6"/>
        <v>4558862656.93824</v>
      </c>
      <c r="L23" s="167">
        <f t="shared" si="2"/>
        <v>449265329.4182401</v>
      </c>
      <c r="M23" s="14">
        <f t="shared" si="3"/>
        <v>1.1093210097275774</v>
      </c>
      <c r="N23" s="71">
        <f>SUM((K23/K13))</f>
        <v>4.4399799731667144</v>
      </c>
    </row>
    <row r="24" spans="2:14" ht="15" customHeight="1">
      <c r="B24" s="40">
        <v>2009</v>
      </c>
      <c r="C24" s="46">
        <v>2254004032</v>
      </c>
      <c r="D24" s="78">
        <f t="shared" si="7"/>
        <v>2777128631.293499</v>
      </c>
      <c r="E24" s="15">
        <f t="shared" si="4"/>
        <v>1.1438709577939794</v>
      </c>
      <c r="F24" s="101">
        <v>4606982100</v>
      </c>
      <c r="G24" s="70">
        <v>106993862</v>
      </c>
      <c r="H24" s="70">
        <v>9629448</v>
      </c>
      <c r="I24" s="103">
        <f t="shared" si="5"/>
        <v>83993584.29349887</v>
      </c>
      <c r="J24" s="178">
        <v>223533669</v>
      </c>
      <c r="K24" s="185">
        <f t="shared" si="6"/>
        <v>5031132663.293499</v>
      </c>
      <c r="L24" s="167">
        <f t="shared" si="2"/>
        <v>472270006.35525894</v>
      </c>
      <c r="M24" s="14">
        <f t="shared" si="3"/>
        <v>1.103593821945151</v>
      </c>
      <c r="N24" s="71">
        <f>SUM((K24/K13))</f>
        <v>4.899934467946984</v>
      </c>
    </row>
    <row r="25" spans="2:14" ht="15" customHeight="1">
      <c r="B25" s="41">
        <v>2010</v>
      </c>
      <c r="C25" s="46">
        <v>2389925739</v>
      </c>
      <c r="D25" s="78">
        <f t="shared" si="7"/>
        <v>3163309614.3050213</v>
      </c>
      <c r="E25" s="15">
        <f t="shared" si="4"/>
        <v>1.1390576506467587</v>
      </c>
      <c r="F25" s="101">
        <v>5109717400</v>
      </c>
      <c r="G25" s="70">
        <v>113445842</v>
      </c>
      <c r="H25" s="70">
        <v>10210126</v>
      </c>
      <c r="I25" s="103">
        <f t="shared" si="5"/>
        <v>85001507.30502085</v>
      </c>
      <c r="J25" s="178">
        <v>234860478</v>
      </c>
      <c r="K25" s="185">
        <f t="shared" si="6"/>
        <v>5553235353.305021</v>
      </c>
      <c r="L25" s="167">
        <f t="shared" si="2"/>
        <v>522102690.0115223</v>
      </c>
      <c r="M25" s="14">
        <f t="shared" si="3"/>
        <v>1.1037743834148355</v>
      </c>
      <c r="N25" s="71">
        <f>SUM((K25/K13))</f>
        <v>5.408422146131283</v>
      </c>
    </row>
    <row r="26" spans="2:14" ht="15" customHeight="1">
      <c r="B26" s="41">
        <v>2011</v>
      </c>
      <c r="C26" s="46">
        <v>2533040204</v>
      </c>
      <c r="D26" s="78">
        <f t="shared" si="7"/>
        <v>3213799288.392681</v>
      </c>
      <c r="E26" s="15">
        <f t="shared" si="4"/>
        <v>1.0159610282405924</v>
      </c>
      <c r="F26" s="101">
        <v>5282970500</v>
      </c>
      <c r="G26" s="70">
        <v>120239250</v>
      </c>
      <c r="H26" s="70">
        <v>10821533</v>
      </c>
      <c r="I26" s="103">
        <f t="shared" si="5"/>
        <v>86021525.3926811</v>
      </c>
      <c r="J26" s="178">
        <v>246786684</v>
      </c>
      <c r="K26" s="185">
        <f t="shared" si="6"/>
        <v>5746839492.392681</v>
      </c>
      <c r="L26" s="167">
        <f t="shared" si="2"/>
        <v>193604139.08765984</v>
      </c>
      <c r="M26" s="14">
        <f t="shared" si="3"/>
        <v>1.034863305221241</v>
      </c>
      <c r="N26" s="71">
        <f>SUM((K26/K13))</f>
        <v>5.596977618177178</v>
      </c>
    </row>
    <row r="27" spans="2:14" ht="15" customHeight="1">
      <c r="B27" s="41">
        <v>2012</v>
      </c>
      <c r="C27" s="46">
        <v>2685022617</v>
      </c>
      <c r="D27" s="78">
        <f t="shared" si="7"/>
        <v>3130482780.6973934</v>
      </c>
      <c r="E27" s="15">
        <f t="shared" si="4"/>
        <v>0.9740753854802934</v>
      </c>
      <c r="F27" s="101">
        <v>5330075300</v>
      </c>
      <c r="G27" s="70">
        <v>127453605</v>
      </c>
      <c r="H27" s="70">
        <v>11470824</v>
      </c>
      <c r="I27" s="103">
        <f t="shared" si="5"/>
        <v>87053783.69739328</v>
      </c>
      <c r="J27" s="178">
        <v>259451885</v>
      </c>
      <c r="K27" s="185">
        <f t="shared" si="6"/>
        <v>5815505397.697393</v>
      </c>
      <c r="L27" s="167">
        <f t="shared" si="2"/>
        <v>68665905.3047123</v>
      </c>
      <c r="M27" s="14">
        <f t="shared" si="3"/>
        <v>1.0119484640898024</v>
      </c>
      <c r="N27" s="71">
        <f>SUM((K27/K13))</f>
        <v>5.663852904259396</v>
      </c>
    </row>
    <row r="28" spans="2:14" ht="15" customHeight="1">
      <c r="B28" s="41">
        <v>2013</v>
      </c>
      <c r="C28" s="46">
        <v>2846123974</v>
      </c>
      <c r="D28" s="78">
        <f t="shared" si="7"/>
        <v>3016704995.481762</v>
      </c>
      <c r="E28" s="15">
        <f t="shared" si="4"/>
        <v>0.9636548758813858</v>
      </c>
      <c r="F28" s="101">
        <f aca="true" t="shared" si="8" ref="F28:F35">SUM(F27*1.0046)</f>
        <v>5354593646.38</v>
      </c>
      <c r="G28" s="70">
        <v>135100822</v>
      </c>
      <c r="H28" s="70">
        <v>12159074</v>
      </c>
      <c r="I28" s="103">
        <f t="shared" si="5"/>
        <v>88098429.101762</v>
      </c>
      <c r="J28" s="178">
        <v>272876998</v>
      </c>
      <c r="K28" s="185">
        <f t="shared" si="6"/>
        <v>5862828969.481762</v>
      </c>
      <c r="L28" s="167">
        <f t="shared" si="2"/>
        <v>47323571.784368515</v>
      </c>
      <c r="M28" s="14">
        <f t="shared" si="3"/>
        <v>1.0081374822217697</v>
      </c>
      <c r="N28" s="71">
        <f>SUM((K28/K13))</f>
        <v>5.709942406574526</v>
      </c>
    </row>
    <row r="29" spans="2:14" ht="15" customHeight="1">
      <c r="B29" s="41">
        <v>2014</v>
      </c>
      <c r="C29" s="46">
        <v>3016891412</v>
      </c>
      <c r="D29" s="78">
        <f t="shared" si="7"/>
        <v>2894692082.404331</v>
      </c>
      <c r="E29" s="15">
        <f t="shared" si="4"/>
        <v>0.959554244362583</v>
      </c>
      <c r="F29" s="101">
        <f t="shared" si="8"/>
        <v>5379224777.153348</v>
      </c>
      <c r="G29" s="70">
        <v>143206871</v>
      </c>
      <c r="H29" s="70">
        <v>12888618</v>
      </c>
      <c r="I29" s="103">
        <f t="shared" si="5"/>
        <v>89155610.25098313</v>
      </c>
      <c r="J29" s="178">
        <v>287107618</v>
      </c>
      <c r="K29" s="185">
        <f t="shared" si="6"/>
        <v>5911583494.404331</v>
      </c>
      <c r="L29" s="168">
        <f t="shared" si="2"/>
        <v>48754524.922569275</v>
      </c>
      <c r="M29" s="19">
        <f t="shared" si="3"/>
        <v>1.0083158702354025</v>
      </c>
      <c r="N29" s="72">
        <f>SUM((K29/K13))</f>
        <v>5.7574255466792215</v>
      </c>
    </row>
    <row r="30" spans="2:14" ht="15" customHeight="1">
      <c r="B30" s="40">
        <v>2015</v>
      </c>
      <c r="C30" s="46">
        <v>3197904897</v>
      </c>
      <c r="D30" s="78">
        <f t="shared" si="7"/>
        <v>2763943084.7022476</v>
      </c>
      <c r="E30" s="15">
        <f t="shared" si="4"/>
        <v>0.954831466014346</v>
      </c>
      <c r="F30" s="101">
        <f t="shared" si="8"/>
        <v>5403969211.128253</v>
      </c>
      <c r="G30" s="70">
        <v>151799283</v>
      </c>
      <c r="H30" s="70">
        <v>13661935</v>
      </c>
      <c r="I30" s="103">
        <f t="shared" si="5"/>
        <v>90225477.57399493</v>
      </c>
      <c r="J30" s="178">
        <v>302192075</v>
      </c>
      <c r="K30" s="185">
        <f t="shared" si="6"/>
        <v>5961847981.702248</v>
      </c>
      <c r="L30" s="167">
        <f t="shared" si="2"/>
        <v>50264487.29791641</v>
      </c>
      <c r="M30" s="14">
        <f t="shared" si="3"/>
        <v>1.00850271121866</v>
      </c>
      <c r="N30" s="71">
        <f>SUM((K30/K13))</f>
        <v>5.80637927346557</v>
      </c>
    </row>
    <row r="31" spans="2:14" ht="15" customHeight="1">
      <c r="B31" s="42">
        <v>2016</v>
      </c>
      <c r="C31" s="46">
        <v>3389779190</v>
      </c>
      <c r="D31" s="78">
        <f t="shared" si="7"/>
        <v>2623926953.804326</v>
      </c>
      <c r="E31" s="15">
        <f t="shared" si="4"/>
        <v>0.9493418906949</v>
      </c>
      <c r="F31" s="101">
        <f t="shared" si="8"/>
        <v>5428827469.499443</v>
      </c>
      <c r="G31" s="70">
        <v>160907240</v>
      </c>
      <c r="H31" s="70">
        <v>14481652</v>
      </c>
      <c r="I31" s="103">
        <f t="shared" si="5"/>
        <v>91308183.30488287</v>
      </c>
      <c r="J31" s="178">
        <v>318181599</v>
      </c>
      <c r="K31" s="185">
        <f t="shared" si="6"/>
        <v>6013706143.804326</v>
      </c>
      <c r="L31" s="167">
        <f t="shared" si="2"/>
        <v>51858162.10207844</v>
      </c>
      <c r="M31" s="14">
        <f t="shared" si="3"/>
        <v>1.0086983368682392</v>
      </c>
      <c r="N31" s="71">
        <f>SUM((K31/K13))</f>
        <v>5.856885116370936</v>
      </c>
    </row>
    <row r="32" spans="2:14" ht="15" customHeight="1">
      <c r="B32" s="41">
        <v>2017</v>
      </c>
      <c r="C32" s="46">
        <v>3593165942</v>
      </c>
      <c r="D32" s="78">
        <f t="shared" si="7"/>
        <v>2474080735.363682</v>
      </c>
      <c r="E32" s="15">
        <f t="shared" si="4"/>
        <v>0.9428923818845687</v>
      </c>
      <c r="F32" s="101">
        <f t="shared" si="8"/>
        <v>5453800075.85914</v>
      </c>
      <c r="G32" s="70">
        <v>170561674</v>
      </c>
      <c r="H32" s="70">
        <v>15350551</v>
      </c>
      <c r="I32" s="103">
        <f t="shared" si="5"/>
        <v>92403881.50454146</v>
      </c>
      <c r="J32" s="178">
        <v>335130495</v>
      </c>
      <c r="K32" s="185">
        <f t="shared" si="6"/>
        <v>6067246677.363682</v>
      </c>
      <c r="L32" s="167">
        <f t="shared" si="2"/>
        <v>53540533.559355736</v>
      </c>
      <c r="M32" s="14">
        <f t="shared" si="3"/>
        <v>1.008903084433967</v>
      </c>
      <c r="N32" s="71">
        <f>SUM((K32/K13))</f>
        <v>5.9090294590820305</v>
      </c>
    </row>
    <row r="33" spans="2:14" ht="15" customHeight="1">
      <c r="B33" s="41">
        <v>2018</v>
      </c>
      <c r="C33" s="46">
        <v>3808755898</v>
      </c>
      <c r="D33" s="78">
        <f t="shared" si="7"/>
        <v>2313807670.2906876</v>
      </c>
      <c r="E33" s="15">
        <f t="shared" si="4"/>
        <v>0.9352191451224268</v>
      </c>
      <c r="F33" s="101">
        <f t="shared" si="8"/>
        <v>5478887556.208092</v>
      </c>
      <c r="G33" s="70">
        <v>180795375</v>
      </c>
      <c r="H33" s="70">
        <v>16271584</v>
      </c>
      <c r="I33" s="103">
        <f t="shared" si="5"/>
        <v>93512728.08259596</v>
      </c>
      <c r="J33" s="178">
        <v>353096325</v>
      </c>
      <c r="K33" s="185">
        <f t="shared" si="6"/>
        <v>6122563568.290688</v>
      </c>
      <c r="L33" s="167">
        <f t="shared" si="2"/>
        <v>55316890.92700577</v>
      </c>
      <c r="M33" s="14">
        <f t="shared" si="3"/>
        <v>1.009117297164361</v>
      </c>
      <c r="N33" s="71">
        <f>SUM((K33/K13))</f>
        <v>5.962903836613444</v>
      </c>
    </row>
    <row r="34" spans="2:14" ht="15" customHeight="1">
      <c r="B34" s="41">
        <v>2019</v>
      </c>
      <c r="C34" s="46">
        <v>4037281252</v>
      </c>
      <c r="D34" s="78">
        <f t="shared" si="7"/>
        <v>2142475147.7862358</v>
      </c>
      <c r="E34" s="15">
        <f t="shared" si="4"/>
        <v>0.9259521330556714</v>
      </c>
      <c r="F34" s="101">
        <f t="shared" si="8"/>
        <v>5504090438.966649</v>
      </c>
      <c r="G34" s="70">
        <v>191643097</v>
      </c>
      <c r="H34" s="70">
        <v>17247879</v>
      </c>
      <c r="I34" s="103">
        <f t="shared" si="5"/>
        <v>94634880.81958711</v>
      </c>
      <c r="J34" s="178">
        <v>372140104</v>
      </c>
      <c r="K34" s="185">
        <f t="shared" si="6"/>
        <v>6179756399.786236</v>
      </c>
      <c r="L34" s="167">
        <f t="shared" si="2"/>
        <v>57192831.49554825</v>
      </c>
      <c r="M34" s="14">
        <f t="shared" si="3"/>
        <v>1.0093413209773363</v>
      </c>
      <c r="N34" s="71">
        <f>SUM((K34/K13))</f>
        <v>6.01860523530824</v>
      </c>
    </row>
    <row r="35" spans="2:14" ht="15" customHeight="1" thickBot="1">
      <c r="B35" s="43">
        <v>2020</v>
      </c>
      <c r="C35" s="47">
        <v>4279518127</v>
      </c>
      <c r="D35" s="79">
        <f t="shared" si="7"/>
        <v>1959412572.3753176</v>
      </c>
      <c r="E35" s="17">
        <f t="shared" si="4"/>
        <v>0.9145555664437592</v>
      </c>
      <c r="F35" s="32">
        <f t="shared" si="8"/>
        <v>5529409254.985895</v>
      </c>
      <c r="G35" s="74">
        <v>203141683</v>
      </c>
      <c r="H35" s="74">
        <v>18282751</v>
      </c>
      <c r="I35" s="74">
        <f t="shared" si="5"/>
        <v>95770499.38942216</v>
      </c>
      <c r="J35" s="187">
        <v>392326511</v>
      </c>
      <c r="K35" s="186">
        <f t="shared" si="6"/>
        <v>6238930699.375318</v>
      </c>
      <c r="L35" s="169">
        <f t="shared" si="2"/>
        <v>59174299.589081764</v>
      </c>
      <c r="M35" s="18">
        <f t="shared" si="3"/>
        <v>1.0095755068259857</v>
      </c>
      <c r="N35" s="75">
        <f>SUM((K35/K13))</f>
        <v>6.076236430821847</v>
      </c>
    </row>
    <row r="36" ht="15" customHeight="1"/>
    <row r="37" ht="15" customHeight="1">
      <c r="B37" t="s">
        <v>12</v>
      </c>
    </row>
    <row r="38" spans="2:4" ht="15" customHeight="1">
      <c r="B38" t="s">
        <v>21</v>
      </c>
      <c r="D38" t="s">
        <v>49</v>
      </c>
    </row>
    <row r="39" spans="2:4" ht="15" customHeight="1">
      <c r="B39" s="9" t="s">
        <v>34</v>
      </c>
      <c r="D39" t="s">
        <v>35</v>
      </c>
    </row>
    <row r="40" spans="2:4" ht="15" customHeight="1">
      <c r="B40" t="s">
        <v>62</v>
      </c>
      <c r="D40" t="s">
        <v>63</v>
      </c>
    </row>
    <row r="41" ht="15" customHeight="1">
      <c r="D41" t="s">
        <v>64</v>
      </c>
    </row>
    <row r="42" ht="15" customHeight="1"/>
    <row r="43" spans="2:4" ht="15" customHeight="1">
      <c r="B43" s="10"/>
      <c r="D43" t="s">
        <v>16</v>
      </c>
    </row>
    <row r="44" spans="2:4" ht="15" customHeight="1">
      <c r="B44" s="188"/>
      <c r="D44" t="s">
        <v>61</v>
      </c>
    </row>
    <row r="45" spans="2:4" ht="15" customHeight="1">
      <c r="B45" s="13"/>
      <c r="D45" t="s">
        <v>17</v>
      </c>
    </row>
    <row r="46" spans="2:4" ht="15" customHeight="1">
      <c r="B46" s="16"/>
      <c r="D46" t="s">
        <v>18</v>
      </c>
    </row>
    <row r="47" ht="15" customHeight="1"/>
    <row r="48" ht="15" customHeight="1">
      <c r="B48" s="9" t="s">
        <v>15</v>
      </c>
    </row>
    <row r="49" ht="15" customHeight="1">
      <c r="B49" t="s">
        <v>55</v>
      </c>
    </row>
    <row r="50" ht="15" customHeight="1">
      <c r="B50" t="s">
        <v>56</v>
      </c>
    </row>
    <row r="51" ht="15" customHeight="1">
      <c r="B51" t="s">
        <v>51</v>
      </c>
    </row>
    <row r="52" ht="15" customHeight="1">
      <c r="B52" t="s">
        <v>31</v>
      </c>
    </row>
    <row r="53" ht="15" customHeight="1">
      <c r="B53" t="s">
        <v>41</v>
      </c>
    </row>
    <row r="54" ht="15" customHeight="1">
      <c r="B54" t="s">
        <v>37</v>
      </c>
    </row>
    <row r="55" ht="15" customHeight="1">
      <c r="B55" t="s">
        <v>57</v>
      </c>
    </row>
    <row r="56" ht="15" customHeight="1">
      <c r="B56" t="s">
        <v>58</v>
      </c>
    </row>
    <row r="57" ht="15" customHeight="1">
      <c r="B57" t="s">
        <v>42</v>
      </c>
    </row>
    <row r="58" ht="15" customHeight="1">
      <c r="B58" t="s">
        <v>32</v>
      </c>
    </row>
    <row r="59" ht="15" customHeight="1">
      <c r="B59" t="s">
        <v>59</v>
      </c>
    </row>
    <row r="60" ht="15" customHeight="1">
      <c r="B60" t="s">
        <v>60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2.75" customHeight="1"/>
    <row r="70" ht="12.75" customHeight="1"/>
    <row r="71" ht="12.75" customHeight="1">
      <c r="L71" t="s">
        <v>44</v>
      </c>
    </row>
    <row r="72" ht="12.75" customHeight="1">
      <c r="B72" s="20"/>
    </row>
    <row r="73" ht="12.75" customHeight="1" thickBot="1"/>
    <row r="74" spans="2:14" ht="15" customHeight="1">
      <c r="B74" s="211" t="s">
        <v>54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3"/>
    </row>
    <row r="75" spans="2:14" ht="15" customHeight="1">
      <c r="B75" s="214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6"/>
    </row>
    <row r="76" spans="2:14" ht="15" customHeight="1" thickBot="1">
      <c r="B76" s="217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9"/>
    </row>
    <row r="77" spans="2:14" ht="15" customHeight="1">
      <c r="B77" s="220" t="s">
        <v>1</v>
      </c>
      <c r="C77" s="36" t="s">
        <v>19</v>
      </c>
      <c r="D77" s="238" t="s">
        <v>40</v>
      </c>
      <c r="E77" s="239"/>
      <c r="F77" s="239"/>
      <c r="G77" s="240"/>
      <c r="H77" s="36" t="s">
        <v>0</v>
      </c>
      <c r="I77" s="7" t="s">
        <v>13</v>
      </c>
      <c r="J77" s="3" t="s">
        <v>30</v>
      </c>
      <c r="K77" s="27" t="s">
        <v>9</v>
      </c>
      <c r="L77" s="229" t="s">
        <v>6</v>
      </c>
      <c r="M77" s="230"/>
      <c r="N77" s="231"/>
    </row>
    <row r="78" spans="2:14" ht="15" customHeight="1" thickBot="1">
      <c r="B78" s="222"/>
      <c r="C78" s="37" t="s">
        <v>7</v>
      </c>
      <c r="D78" s="4" t="s">
        <v>22</v>
      </c>
      <c r="E78" s="5" t="s">
        <v>39</v>
      </c>
      <c r="F78" s="5" t="s">
        <v>38</v>
      </c>
      <c r="G78" s="28" t="s">
        <v>23</v>
      </c>
      <c r="H78" s="37" t="s">
        <v>3</v>
      </c>
      <c r="I78" s="8" t="s">
        <v>2</v>
      </c>
      <c r="J78" s="6" t="s">
        <v>4</v>
      </c>
      <c r="K78" s="28" t="s">
        <v>10</v>
      </c>
      <c r="L78" s="232"/>
      <c r="M78" s="233"/>
      <c r="N78" s="234"/>
    </row>
    <row r="79" spans="2:19" ht="15" customHeight="1" thickBot="1">
      <c r="B79" s="38">
        <v>1998</v>
      </c>
      <c r="C79" s="80">
        <v>9534</v>
      </c>
      <c r="D79" s="29"/>
      <c r="E79" s="26"/>
      <c r="F79" s="26"/>
      <c r="G79" s="55"/>
      <c r="H79" s="80">
        <f aca="true" t="shared" si="9" ref="H79:H102">SUM(K12/C79)</f>
        <v>71797.46171596392</v>
      </c>
      <c r="I79" s="21"/>
      <c r="J79" s="85"/>
      <c r="K79" s="86"/>
      <c r="L79" s="235" t="s">
        <v>46</v>
      </c>
      <c r="M79" s="236"/>
      <c r="N79" s="237"/>
      <c r="O79" s="189" t="s">
        <v>52</v>
      </c>
      <c r="P79" s="189"/>
      <c r="Q79" s="190"/>
      <c r="R79" s="190"/>
      <c r="S79" s="191"/>
    </row>
    <row r="80" spans="2:19" ht="15" customHeight="1" thickBot="1">
      <c r="B80" s="39">
        <v>1998</v>
      </c>
      <c r="C80" s="81">
        <v>9534</v>
      </c>
      <c r="D80" s="31"/>
      <c r="E80" s="23"/>
      <c r="F80" s="23"/>
      <c r="G80" s="56"/>
      <c r="H80" s="81">
        <f t="shared" si="9"/>
        <v>107696.19257394588</v>
      </c>
      <c r="I80" s="50">
        <f>SUM(H80)</f>
        <v>107696.19257394588</v>
      </c>
      <c r="J80" s="66">
        <f>SUM((C80/C80))</f>
        <v>1</v>
      </c>
      <c r="K80" s="68">
        <f>SUM((J80/J80))</f>
        <v>1</v>
      </c>
      <c r="L80" s="226" t="s">
        <v>5</v>
      </c>
      <c r="M80" s="227"/>
      <c r="N80" s="228"/>
      <c r="O80" s="189" t="s">
        <v>53</v>
      </c>
      <c r="P80" s="189"/>
      <c r="Q80" s="190"/>
      <c r="R80" s="190"/>
      <c r="S80" s="191"/>
    </row>
    <row r="81" spans="2:14" ht="15" customHeight="1">
      <c r="B81" s="39">
        <v>1999</v>
      </c>
      <c r="C81" s="81">
        <v>10232</v>
      </c>
      <c r="D81" s="30">
        <v>820</v>
      </c>
      <c r="E81" s="23">
        <v>52</v>
      </c>
      <c r="F81" s="23">
        <f aca="true" t="shared" si="10" ref="F81:F86">SUM(D81-E81-G81)</f>
        <v>70</v>
      </c>
      <c r="G81" s="56">
        <f aca="true" t="shared" si="11" ref="G81:G86">SUM(C81-C80)</f>
        <v>698</v>
      </c>
      <c r="H81" s="81">
        <f t="shared" si="9"/>
        <v>130572.5035476935</v>
      </c>
      <c r="I81" s="50">
        <f aca="true" t="shared" si="12" ref="I81:I102">SUM(H81-H80)</f>
        <v>22876.31097374762</v>
      </c>
      <c r="J81" s="66">
        <f aca="true" t="shared" si="13" ref="J81:J88">SUM((H81/H80))</f>
        <v>1.2124152249675901</v>
      </c>
      <c r="K81" s="68">
        <f>SUM((H81/H80))</f>
        <v>1.2124152249675901</v>
      </c>
      <c r="L81" s="226"/>
      <c r="M81" s="227"/>
      <c r="N81" s="228"/>
    </row>
    <row r="82" spans="2:14" ht="15" customHeight="1">
      <c r="B82" s="39">
        <v>2000</v>
      </c>
      <c r="C82" s="81">
        <v>10426</v>
      </c>
      <c r="D82" s="30">
        <v>549</v>
      </c>
      <c r="E82" s="23">
        <v>60</v>
      </c>
      <c r="F82" s="23">
        <f t="shared" si="10"/>
        <v>295</v>
      </c>
      <c r="G82" s="56">
        <f t="shared" si="11"/>
        <v>194</v>
      </c>
      <c r="H82" s="81">
        <f t="shared" si="9"/>
        <v>123698.59691156725</v>
      </c>
      <c r="I82" s="50">
        <f t="shared" si="12"/>
        <v>-6873.906636126252</v>
      </c>
      <c r="J82" s="66">
        <f t="shared" si="13"/>
        <v>0.9473556342310963</v>
      </c>
      <c r="K82" s="68">
        <f>SUM((H82/H80))</f>
        <v>1.1485883944006086</v>
      </c>
      <c r="L82" s="226"/>
      <c r="M82" s="227"/>
      <c r="N82" s="228"/>
    </row>
    <row r="83" spans="2:14" ht="15" customHeight="1" thickBot="1">
      <c r="B83" s="141">
        <v>2001</v>
      </c>
      <c r="C83" s="155">
        <v>10785</v>
      </c>
      <c r="D83" s="156">
        <v>607</v>
      </c>
      <c r="E83" s="157">
        <v>77</v>
      </c>
      <c r="F83" s="157">
        <f t="shared" si="10"/>
        <v>171</v>
      </c>
      <c r="G83" s="158">
        <f t="shared" si="11"/>
        <v>359</v>
      </c>
      <c r="H83" s="155">
        <f t="shared" si="9"/>
        <v>135193.43610570236</v>
      </c>
      <c r="I83" s="159">
        <f t="shared" si="12"/>
        <v>11494.839194135115</v>
      </c>
      <c r="J83" s="160">
        <f t="shared" si="13"/>
        <v>1.0929261889878414</v>
      </c>
      <c r="K83" s="149">
        <f>SUM((H83/H80))</f>
        <v>1.255322336607921</v>
      </c>
      <c r="L83" s="247"/>
      <c r="M83" s="248"/>
      <c r="N83" s="249"/>
    </row>
    <row r="84" spans="2:19" ht="15" customHeight="1" thickBot="1">
      <c r="B84" s="133">
        <v>2002</v>
      </c>
      <c r="C84" s="150">
        <v>11415</v>
      </c>
      <c r="D84" s="151">
        <v>810</v>
      </c>
      <c r="E84" s="152">
        <v>51</v>
      </c>
      <c r="F84" s="152">
        <f t="shared" si="10"/>
        <v>129</v>
      </c>
      <c r="G84" s="153">
        <f t="shared" si="11"/>
        <v>630</v>
      </c>
      <c r="H84" s="150">
        <f t="shared" si="9"/>
        <v>147657.793499781</v>
      </c>
      <c r="I84" s="49">
        <f t="shared" si="12"/>
        <v>12464.35739407863</v>
      </c>
      <c r="J84" s="154">
        <f t="shared" si="13"/>
        <v>1.0921964686535022</v>
      </c>
      <c r="K84" s="154">
        <f>SUM((H84/H80))</f>
        <v>1.3710586230650341</v>
      </c>
      <c r="L84" s="250"/>
      <c r="M84" s="251"/>
      <c r="N84" s="252"/>
      <c r="O84" s="189" t="s">
        <v>11</v>
      </c>
      <c r="P84" s="189"/>
      <c r="Q84" s="190"/>
      <c r="R84" s="190"/>
      <c r="S84" s="191"/>
    </row>
    <row r="85" spans="2:14" ht="15" customHeight="1" thickBot="1">
      <c r="B85" s="88">
        <v>2003</v>
      </c>
      <c r="C85" s="115">
        <v>13648</v>
      </c>
      <c r="D85" s="116">
        <v>2846</v>
      </c>
      <c r="E85" s="117">
        <v>105</v>
      </c>
      <c r="F85" s="117">
        <f t="shared" si="10"/>
        <v>508</v>
      </c>
      <c r="G85" s="118">
        <f t="shared" si="11"/>
        <v>2233</v>
      </c>
      <c r="H85" s="115">
        <f t="shared" si="9"/>
        <v>196505.92332209845</v>
      </c>
      <c r="I85" s="119">
        <f t="shared" si="12"/>
        <v>48848.12982231745</v>
      </c>
      <c r="J85" s="120">
        <f t="shared" si="13"/>
        <v>1.3308198549126355</v>
      </c>
      <c r="K85" s="96">
        <f>SUM((H85/H80))</f>
        <v>1.8246320378241265</v>
      </c>
      <c r="L85" s="253"/>
      <c r="M85" s="254"/>
      <c r="N85" s="255"/>
    </row>
    <row r="86" spans="2:14" ht="15" customHeight="1" thickBot="1">
      <c r="B86" s="193">
        <v>2004</v>
      </c>
      <c r="C86" s="205">
        <v>14483</v>
      </c>
      <c r="D86" s="206">
        <v>2188</v>
      </c>
      <c r="E86" s="207">
        <v>168</v>
      </c>
      <c r="F86" s="207">
        <f t="shared" si="10"/>
        <v>1185</v>
      </c>
      <c r="G86" s="208">
        <f t="shared" si="11"/>
        <v>835</v>
      </c>
      <c r="H86" s="205">
        <f t="shared" si="9"/>
        <v>217684.67680729134</v>
      </c>
      <c r="I86" s="209">
        <f t="shared" si="12"/>
        <v>21178.753485192894</v>
      </c>
      <c r="J86" s="210">
        <f t="shared" si="13"/>
        <v>1.1077766671210119</v>
      </c>
      <c r="K86" s="204">
        <f>SUM((H86/H80))</f>
        <v>2.0212847975830313</v>
      </c>
      <c r="L86" s="241"/>
      <c r="M86" s="242"/>
      <c r="N86" s="243"/>
    </row>
    <row r="87" spans="2:19" ht="15" customHeight="1" thickBot="1">
      <c r="B87" s="106">
        <v>2005</v>
      </c>
      <c r="C87" s="127">
        <v>15310</v>
      </c>
      <c r="D87" s="128">
        <v>1392</v>
      </c>
      <c r="E87" s="129">
        <v>172</v>
      </c>
      <c r="F87" s="129">
        <f>SUM(D87-E81-G87)</f>
        <v>355</v>
      </c>
      <c r="G87" s="130">
        <v>985</v>
      </c>
      <c r="H87" s="127">
        <f t="shared" si="9"/>
        <v>209321.7086218158</v>
      </c>
      <c r="I87" s="131">
        <f t="shared" si="12"/>
        <v>-8362.968185475533</v>
      </c>
      <c r="J87" s="132">
        <f t="shared" si="13"/>
        <v>0.9615821916906031</v>
      </c>
      <c r="K87" s="114">
        <f>SUM((H87/H80))</f>
        <v>1.943631465690788</v>
      </c>
      <c r="L87" s="244"/>
      <c r="M87" s="245"/>
      <c r="N87" s="246"/>
      <c r="O87" s="189" t="s">
        <v>48</v>
      </c>
      <c r="P87" s="189"/>
      <c r="Q87" s="189"/>
      <c r="R87" s="189"/>
      <c r="S87" s="192"/>
    </row>
    <row r="88" spans="2:19" ht="15" customHeight="1" thickBot="1">
      <c r="B88" s="97">
        <v>2006</v>
      </c>
      <c r="C88" s="121">
        <f>SUM(C87-E88+G88)</f>
        <v>15604</v>
      </c>
      <c r="D88" s="122">
        <v>705</v>
      </c>
      <c r="E88" s="123">
        <v>180</v>
      </c>
      <c r="F88" s="123">
        <f aca="true" t="shared" si="14" ref="F88:F102">SUM(D88-G88)</f>
        <v>231</v>
      </c>
      <c r="G88" s="124">
        <v>474</v>
      </c>
      <c r="H88" s="121">
        <f t="shared" si="9"/>
        <v>242324.36894386055</v>
      </c>
      <c r="I88" s="125">
        <f t="shared" si="12"/>
        <v>33002.66032204474</v>
      </c>
      <c r="J88" s="126">
        <f t="shared" si="13"/>
        <v>1.1576647760967358</v>
      </c>
      <c r="K88" s="105">
        <f>SUM((H88/H80))</f>
        <v>2.2500736855434966</v>
      </c>
      <c r="L88" s="256"/>
      <c r="M88" s="257"/>
      <c r="N88" s="258"/>
      <c r="O88" s="189" t="s">
        <v>47</v>
      </c>
      <c r="P88" s="189"/>
      <c r="Q88" s="189"/>
      <c r="R88" s="189"/>
      <c r="S88" s="192"/>
    </row>
    <row r="89" spans="2:14" ht="15" customHeight="1">
      <c r="B89" s="40">
        <v>2007</v>
      </c>
      <c r="C89" s="82">
        <f aca="true" t="shared" si="15" ref="C89:C102">SUM(C88-E89+G89)</f>
        <v>15954.2</v>
      </c>
      <c r="D89" s="57">
        <v>644</v>
      </c>
      <c r="E89" s="24">
        <f>SUM(E88*1.01)</f>
        <v>181.8</v>
      </c>
      <c r="F89" s="24">
        <f t="shared" si="14"/>
        <v>112</v>
      </c>
      <c r="G89" s="58">
        <v>532</v>
      </c>
      <c r="H89" s="82">
        <f t="shared" si="9"/>
        <v>257587.1762620501</v>
      </c>
      <c r="I89" s="51">
        <f t="shared" si="12"/>
        <v>15262.80731818956</v>
      </c>
      <c r="J89" s="69">
        <f aca="true" t="shared" si="16" ref="J89:J102">SUM((H89/H88))</f>
        <v>1.0629850286403737</v>
      </c>
      <c r="K89" s="71">
        <f>SUM((H89/H80))</f>
        <v>2.391794641070405</v>
      </c>
      <c r="L89" s="259"/>
      <c r="M89" s="260"/>
      <c r="N89" s="261"/>
    </row>
    <row r="90" spans="2:14" ht="15" customHeight="1">
      <c r="B90" s="40">
        <v>2008</v>
      </c>
      <c r="C90" s="82">
        <f t="shared" si="15"/>
        <v>15911.582</v>
      </c>
      <c r="D90" s="57">
        <v>496</v>
      </c>
      <c r="E90" s="24">
        <f aca="true" t="shared" si="17" ref="E90:E96">SUM(E89*1.01)</f>
        <v>183.61800000000002</v>
      </c>
      <c r="F90" s="24">
        <f t="shared" si="14"/>
        <v>355</v>
      </c>
      <c r="G90" s="58">
        <v>141</v>
      </c>
      <c r="H90" s="82">
        <f t="shared" si="9"/>
        <v>286512.2183914987</v>
      </c>
      <c r="I90" s="51">
        <f t="shared" si="12"/>
        <v>28925.042129448615</v>
      </c>
      <c r="J90" s="69">
        <f t="shared" si="16"/>
        <v>1.1122922443158523</v>
      </c>
      <c r="K90" s="71">
        <f>SUM((H90/H80))</f>
        <v>2.660374629258829</v>
      </c>
      <c r="L90" s="259"/>
      <c r="M90" s="260"/>
      <c r="N90" s="261"/>
    </row>
    <row r="91" spans="2:14" ht="15" customHeight="1">
      <c r="B91" s="40">
        <v>2009</v>
      </c>
      <c r="C91" s="82">
        <f t="shared" si="15"/>
        <v>15960.12782</v>
      </c>
      <c r="D91" s="57">
        <v>727</v>
      </c>
      <c r="E91" s="24">
        <f t="shared" si="17"/>
        <v>185.45418000000004</v>
      </c>
      <c r="F91" s="24">
        <f t="shared" si="14"/>
        <v>493</v>
      </c>
      <c r="G91" s="58">
        <v>234</v>
      </c>
      <c r="H91" s="82">
        <f t="shared" si="9"/>
        <v>315231.3515302097</v>
      </c>
      <c r="I91" s="51">
        <f t="shared" si="12"/>
        <v>28719.133138710982</v>
      </c>
      <c r="J91" s="69">
        <f t="shared" si="16"/>
        <v>1.1002370275862663</v>
      </c>
      <c r="K91" s="71">
        <f>SUM((H91/H80))</f>
        <v>2.927042674361649</v>
      </c>
      <c r="L91" s="259"/>
      <c r="M91" s="260"/>
      <c r="N91" s="261"/>
    </row>
    <row r="92" spans="2:14" ht="15" customHeight="1">
      <c r="B92" s="41">
        <v>2010</v>
      </c>
      <c r="C92" s="82">
        <f t="shared" si="15"/>
        <v>15941.8190982</v>
      </c>
      <c r="D92" s="57">
        <v>649</v>
      </c>
      <c r="E92" s="24">
        <f t="shared" si="17"/>
        <v>187.30872180000003</v>
      </c>
      <c r="F92" s="24">
        <f t="shared" si="14"/>
        <v>480</v>
      </c>
      <c r="G92" s="58">
        <v>169</v>
      </c>
      <c r="H92" s="82">
        <f t="shared" si="9"/>
        <v>348343.89470220753</v>
      </c>
      <c r="I92" s="51">
        <f t="shared" si="12"/>
        <v>33112.54317199782</v>
      </c>
      <c r="J92" s="69">
        <f t="shared" si="16"/>
        <v>1.1050420366225042</v>
      </c>
      <c r="K92" s="71">
        <f>SUM((H92/H80))</f>
        <v>3.2345051981575783</v>
      </c>
      <c r="L92" s="259"/>
      <c r="M92" s="260"/>
      <c r="N92" s="261"/>
    </row>
    <row r="93" spans="2:14" ht="15" customHeight="1">
      <c r="B93" s="41">
        <v>2011</v>
      </c>
      <c r="C93" s="82">
        <f t="shared" si="15"/>
        <v>16061.637289182</v>
      </c>
      <c r="D93" s="57">
        <v>806</v>
      </c>
      <c r="E93" s="24">
        <f t="shared" si="17"/>
        <v>189.18180901800002</v>
      </c>
      <c r="F93" s="24">
        <f t="shared" si="14"/>
        <v>497</v>
      </c>
      <c r="G93" s="58">
        <v>309</v>
      </c>
      <c r="H93" s="82">
        <f t="shared" si="9"/>
        <v>357799.10783213563</v>
      </c>
      <c r="I93" s="51">
        <f t="shared" si="12"/>
        <v>9455.213129928103</v>
      </c>
      <c r="J93" s="69">
        <f t="shared" si="16"/>
        <v>1.0271433295479777</v>
      </c>
      <c r="K93" s="71">
        <f>SUM((H93/H80))</f>
        <v>3.322300438675817</v>
      </c>
      <c r="L93" s="259"/>
      <c r="M93" s="260"/>
      <c r="N93" s="261"/>
    </row>
    <row r="94" spans="2:14" ht="15" customHeight="1">
      <c r="B94" s="41">
        <v>2012</v>
      </c>
      <c r="C94" s="82">
        <f t="shared" si="15"/>
        <v>16167.563662073819</v>
      </c>
      <c r="D94" s="57">
        <v>795</v>
      </c>
      <c r="E94" s="24">
        <f t="shared" si="17"/>
        <v>191.07362710818003</v>
      </c>
      <c r="F94" s="24">
        <f t="shared" si="14"/>
        <v>498</v>
      </c>
      <c r="G94" s="58">
        <v>297</v>
      </c>
      <c r="H94" s="82">
        <f t="shared" si="9"/>
        <v>359702.02556489804</v>
      </c>
      <c r="I94" s="51">
        <f t="shared" si="12"/>
        <v>1902.9177327624056</v>
      </c>
      <c r="J94" s="69">
        <f t="shared" si="16"/>
        <v>1.0053183970868234</v>
      </c>
      <c r="K94" s="71">
        <f>SUM((H94/H80))</f>
        <v>3.339969751650422</v>
      </c>
      <c r="L94" s="259"/>
      <c r="M94" s="260"/>
      <c r="N94" s="261"/>
    </row>
    <row r="95" spans="2:14" ht="15" customHeight="1">
      <c r="B95" s="41">
        <v>2013</v>
      </c>
      <c r="C95" s="82">
        <f t="shared" si="15"/>
        <v>16280.579298694556</v>
      </c>
      <c r="D95" s="57">
        <v>805</v>
      </c>
      <c r="E95" s="24">
        <f t="shared" si="17"/>
        <v>192.98436337926182</v>
      </c>
      <c r="F95" s="24">
        <f t="shared" si="14"/>
        <v>499</v>
      </c>
      <c r="G95" s="58">
        <v>306</v>
      </c>
      <c r="H95" s="82">
        <f t="shared" si="9"/>
        <v>360111.8155514201</v>
      </c>
      <c r="I95" s="51">
        <f t="shared" si="12"/>
        <v>409.78998652205337</v>
      </c>
      <c r="J95" s="69">
        <f t="shared" si="16"/>
        <v>1.0011392484817914</v>
      </c>
      <c r="K95" s="71">
        <f>SUM((H95/H80))</f>
        <v>3.3437748071192184</v>
      </c>
      <c r="L95" s="259"/>
      <c r="M95" s="260"/>
      <c r="N95" s="261"/>
    </row>
    <row r="96" spans="2:14" ht="15" customHeight="1">
      <c r="B96" s="41">
        <v>2014</v>
      </c>
      <c r="C96" s="82">
        <f t="shared" si="15"/>
        <v>16389.6650916815</v>
      </c>
      <c r="D96" s="59">
        <v>804</v>
      </c>
      <c r="E96" s="24">
        <f t="shared" si="17"/>
        <v>194.91420701305444</v>
      </c>
      <c r="F96" s="24">
        <f t="shared" si="14"/>
        <v>500</v>
      </c>
      <c r="G96" s="58">
        <v>304</v>
      </c>
      <c r="H96" s="84">
        <f t="shared" si="9"/>
        <v>360689.7066740386</v>
      </c>
      <c r="I96" s="52">
        <f t="shared" si="12"/>
        <v>577.8911226185155</v>
      </c>
      <c r="J96" s="87">
        <f t="shared" si="16"/>
        <v>1.0016047546835796</v>
      </c>
      <c r="K96" s="72">
        <f>SUM((H96/H80))</f>
        <v>3.3491407454017788</v>
      </c>
      <c r="L96" s="259"/>
      <c r="M96" s="260"/>
      <c r="N96" s="261"/>
    </row>
    <row r="97" spans="2:14" ht="15" customHeight="1">
      <c r="B97" s="40">
        <v>2015</v>
      </c>
      <c r="C97" s="82">
        <f t="shared" si="15"/>
        <v>16467.259463967144</v>
      </c>
      <c r="D97" s="57">
        <v>794</v>
      </c>
      <c r="E97" s="24">
        <f aca="true" t="shared" si="18" ref="E97:E102">SUM(E96*1.1)</f>
        <v>214.4056277143599</v>
      </c>
      <c r="F97" s="24">
        <f t="shared" si="14"/>
        <v>502</v>
      </c>
      <c r="G97" s="58">
        <v>292</v>
      </c>
      <c r="H97" s="82">
        <f t="shared" si="9"/>
        <v>362042.5119764265</v>
      </c>
      <c r="I97" s="51">
        <f t="shared" si="12"/>
        <v>1352.8053023879183</v>
      </c>
      <c r="J97" s="69">
        <f t="shared" si="16"/>
        <v>1.0037506068993824</v>
      </c>
      <c r="K97" s="71">
        <f>SUM((H97/H80))</f>
        <v>3.3617020557884856</v>
      </c>
      <c r="L97" s="259"/>
      <c r="M97" s="260"/>
      <c r="N97" s="261"/>
    </row>
    <row r="98" spans="2:14" ht="15" customHeight="1">
      <c r="B98" s="42">
        <v>2016</v>
      </c>
      <c r="C98" s="82">
        <f t="shared" si="15"/>
        <v>16522.413273481347</v>
      </c>
      <c r="D98" s="60">
        <v>794</v>
      </c>
      <c r="E98" s="24">
        <f t="shared" si="18"/>
        <v>235.84619048579592</v>
      </c>
      <c r="F98" s="24">
        <f t="shared" si="14"/>
        <v>503</v>
      </c>
      <c r="G98" s="58">
        <v>291</v>
      </c>
      <c r="H98" s="82">
        <f t="shared" si="9"/>
        <v>363972.62580620655</v>
      </c>
      <c r="I98" s="51">
        <f t="shared" si="12"/>
        <v>1930.1138297800208</v>
      </c>
      <c r="J98" s="69">
        <f t="shared" si="16"/>
        <v>1.005331180085022</v>
      </c>
      <c r="K98" s="71">
        <f>SUM((H98/H80))</f>
        <v>3.3796238948400825</v>
      </c>
      <c r="L98" s="259"/>
      <c r="M98" s="260"/>
      <c r="N98" s="261"/>
    </row>
    <row r="99" spans="2:14" ht="15" customHeight="1">
      <c r="B99" s="41">
        <v>2017</v>
      </c>
      <c r="C99" s="82">
        <f t="shared" si="15"/>
        <v>16554.982463946973</v>
      </c>
      <c r="D99" s="59">
        <v>796</v>
      </c>
      <c r="E99" s="24">
        <f t="shared" si="18"/>
        <v>259.43080953437556</v>
      </c>
      <c r="F99" s="24">
        <f t="shared" si="14"/>
        <v>504</v>
      </c>
      <c r="G99" s="58">
        <v>292</v>
      </c>
      <c r="H99" s="82">
        <f t="shared" si="9"/>
        <v>366490.67376403324</v>
      </c>
      <c r="I99" s="51">
        <f t="shared" si="12"/>
        <v>2518.047957826697</v>
      </c>
      <c r="J99" s="69">
        <f t="shared" si="16"/>
        <v>1.0069182344475747</v>
      </c>
      <c r="K99" s="71">
        <f>SUM((H99/H80))</f>
        <v>3.4030049252892116</v>
      </c>
      <c r="L99" s="259"/>
      <c r="M99" s="260"/>
      <c r="N99" s="261"/>
    </row>
    <row r="100" spans="2:14" ht="15" customHeight="1">
      <c r="B100" s="41">
        <v>2018</v>
      </c>
      <c r="C100" s="82">
        <f t="shared" si="15"/>
        <v>16565.60857345916</v>
      </c>
      <c r="D100" s="59">
        <v>801</v>
      </c>
      <c r="E100" s="24">
        <f t="shared" si="18"/>
        <v>285.3738904878131</v>
      </c>
      <c r="F100" s="24">
        <f t="shared" si="14"/>
        <v>505</v>
      </c>
      <c r="G100" s="58">
        <v>296</v>
      </c>
      <c r="H100" s="82">
        <f t="shared" si="9"/>
        <v>369594.84712804604</v>
      </c>
      <c r="I100" s="51">
        <f t="shared" si="12"/>
        <v>3104.173364012793</v>
      </c>
      <c r="J100" s="69">
        <f t="shared" si="16"/>
        <v>1.0084699927889882</v>
      </c>
      <c r="K100" s="71">
        <f>SUM((H100/H80))</f>
        <v>3.4318283524673023</v>
      </c>
      <c r="L100" s="259"/>
      <c r="M100" s="260"/>
      <c r="N100" s="261"/>
    </row>
    <row r="101" spans="2:14" ht="15" customHeight="1">
      <c r="B101" s="41">
        <v>2019</v>
      </c>
      <c r="C101" s="82">
        <f t="shared" si="15"/>
        <v>16555.697293922567</v>
      </c>
      <c r="D101" s="59">
        <v>810</v>
      </c>
      <c r="E101" s="24">
        <f t="shared" si="18"/>
        <v>313.91127953659446</v>
      </c>
      <c r="F101" s="24">
        <f t="shared" si="14"/>
        <v>506</v>
      </c>
      <c r="G101" s="58">
        <v>304</v>
      </c>
      <c r="H101" s="82">
        <f t="shared" si="9"/>
        <v>373270.680785808</v>
      </c>
      <c r="I101" s="51">
        <f t="shared" si="12"/>
        <v>3675.8336577619775</v>
      </c>
      <c r="J101" s="69">
        <f t="shared" si="16"/>
        <v>1.0099455760444855</v>
      </c>
      <c r="K101" s="71">
        <f>SUM((H101/H80))</f>
        <v>3.4659598623183876</v>
      </c>
      <c r="L101" s="259"/>
      <c r="M101" s="260"/>
      <c r="N101" s="261"/>
    </row>
    <row r="102" spans="2:14" ht="15" customHeight="1" thickBot="1">
      <c r="B102" s="43">
        <v>2020</v>
      </c>
      <c r="C102" s="83">
        <f t="shared" si="15"/>
        <v>16509.394886432314</v>
      </c>
      <c r="D102" s="61">
        <v>805</v>
      </c>
      <c r="E102" s="25">
        <f t="shared" si="18"/>
        <v>345.3024074902539</v>
      </c>
      <c r="F102" s="25">
        <f t="shared" si="14"/>
        <v>506</v>
      </c>
      <c r="G102" s="62">
        <v>299</v>
      </c>
      <c r="H102" s="83">
        <f t="shared" si="9"/>
        <v>377901.83966721705</v>
      </c>
      <c r="I102" s="53">
        <f t="shared" si="12"/>
        <v>4631.1588814090355</v>
      </c>
      <c r="J102" s="73">
        <f t="shared" si="16"/>
        <v>1.012406971990566</v>
      </c>
      <c r="K102" s="75">
        <f>SUM((H102/H80))</f>
        <v>3.508961929250598</v>
      </c>
      <c r="L102" s="262"/>
      <c r="M102" s="263"/>
      <c r="N102" s="264"/>
    </row>
    <row r="103" ht="15" customHeight="1"/>
    <row r="104" ht="15" customHeight="1"/>
    <row r="105" ht="15" customHeight="1"/>
    <row r="106" ht="15" customHeight="1">
      <c r="B106" s="9" t="s">
        <v>12</v>
      </c>
    </row>
    <row r="107" spans="2:4" ht="15" customHeight="1">
      <c r="B107" t="s">
        <v>21</v>
      </c>
      <c r="D107" t="s">
        <v>49</v>
      </c>
    </row>
    <row r="108" spans="2:4" ht="15" customHeight="1">
      <c r="B108" t="s">
        <v>34</v>
      </c>
      <c r="D108" t="s">
        <v>35</v>
      </c>
    </row>
    <row r="109" ht="15" customHeight="1"/>
    <row r="110" spans="2:4" ht="15" customHeight="1">
      <c r="B110" s="10"/>
      <c r="D110" t="s">
        <v>16</v>
      </c>
    </row>
    <row r="111" spans="2:4" ht="15" customHeight="1">
      <c r="B111" s="188"/>
      <c r="D111" t="s">
        <v>61</v>
      </c>
    </row>
    <row r="112" spans="2:4" ht="15" customHeight="1">
      <c r="B112" s="13"/>
      <c r="D112" t="s">
        <v>17</v>
      </c>
    </row>
    <row r="113" spans="2:4" ht="15" customHeight="1">
      <c r="B113" s="16"/>
      <c r="D113" t="s">
        <v>18</v>
      </c>
    </row>
    <row r="114" ht="15" customHeight="1"/>
    <row r="115" ht="15" customHeight="1">
      <c r="B115" s="9" t="s">
        <v>15</v>
      </c>
    </row>
    <row r="116" ht="15" customHeight="1">
      <c r="B116" t="s">
        <v>55</v>
      </c>
    </row>
    <row r="117" ht="15" customHeight="1">
      <c r="B117" t="s">
        <v>56</v>
      </c>
    </row>
    <row r="118" ht="15" customHeight="1">
      <c r="B118" t="s">
        <v>51</v>
      </c>
    </row>
    <row r="119" ht="15" customHeight="1">
      <c r="B119" t="s">
        <v>31</v>
      </c>
    </row>
    <row r="120" ht="15" customHeight="1">
      <c r="B120" t="s">
        <v>41</v>
      </c>
    </row>
    <row r="121" ht="15" customHeight="1">
      <c r="B121" t="s">
        <v>37</v>
      </c>
    </row>
    <row r="122" ht="15" customHeight="1">
      <c r="B122" t="s">
        <v>57</v>
      </c>
    </row>
    <row r="123" ht="15" customHeight="1">
      <c r="B123" t="s">
        <v>58</v>
      </c>
    </row>
    <row r="124" ht="15" customHeight="1">
      <c r="B124" t="s">
        <v>42</v>
      </c>
    </row>
    <row r="125" ht="15" customHeight="1">
      <c r="B125" t="s">
        <v>32</v>
      </c>
    </row>
    <row r="126" ht="15" customHeight="1">
      <c r="B126" t="s">
        <v>59</v>
      </c>
    </row>
    <row r="127" ht="15" customHeight="1">
      <c r="B127" t="s">
        <v>60</v>
      </c>
    </row>
    <row r="128" ht="15" customHeight="1"/>
    <row r="129" ht="15" customHeight="1"/>
    <row r="130" ht="15" customHeight="1"/>
    <row r="131" ht="15" customHeight="1"/>
    <row r="133" ht="13.5" thickBot="1">
      <c r="B133" s="20"/>
    </row>
    <row r="134" spans="2:17" ht="12.75" customHeight="1">
      <c r="B134" s="211" t="s">
        <v>36</v>
      </c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3"/>
    </row>
    <row r="135" spans="2:17" ht="12.75" customHeight="1">
      <c r="B135" s="214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6"/>
    </row>
    <row r="136" spans="2:17" ht="13.5" customHeight="1" thickBot="1">
      <c r="B136" s="217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9"/>
    </row>
  </sheetData>
  <mergeCells count="34">
    <mergeCell ref="L100:N100"/>
    <mergeCell ref="L101:N101"/>
    <mergeCell ref="L102:N102"/>
    <mergeCell ref="L96:N96"/>
    <mergeCell ref="L97:N97"/>
    <mergeCell ref="L98:N98"/>
    <mergeCell ref="L99:N99"/>
    <mergeCell ref="L92:N92"/>
    <mergeCell ref="L93:N93"/>
    <mergeCell ref="L94:N94"/>
    <mergeCell ref="L95:N95"/>
    <mergeCell ref="L88:N88"/>
    <mergeCell ref="L89:N89"/>
    <mergeCell ref="L90:N90"/>
    <mergeCell ref="L91:N91"/>
    <mergeCell ref="L86:N86"/>
    <mergeCell ref="L87:N87"/>
    <mergeCell ref="L83:N83"/>
    <mergeCell ref="L84:N84"/>
    <mergeCell ref="L85:N85"/>
    <mergeCell ref="L77:N77"/>
    <mergeCell ref="L78:N78"/>
    <mergeCell ref="L79:N79"/>
    <mergeCell ref="D77:G77"/>
    <mergeCell ref="B134:Q136"/>
    <mergeCell ref="B74:N76"/>
    <mergeCell ref="B6:N8"/>
    <mergeCell ref="B9:B11"/>
    <mergeCell ref="C9:E9"/>
    <mergeCell ref="F9:N9"/>
    <mergeCell ref="L80:N80"/>
    <mergeCell ref="L81:N81"/>
    <mergeCell ref="L82:N82"/>
    <mergeCell ref="B77:B78"/>
  </mergeCells>
  <printOptions/>
  <pageMargins left="0.7874015748031497" right="0.3937007874015748" top="0.1968503937007874" bottom="0.1968503937007874" header="0.5118110236220472" footer="0.5118110236220472"/>
  <pageSetup orientation="landscape" paperSize="9" scale="56" r:id="rId2"/>
  <rowBreaks count="3" manualBreakCount="3">
    <brk id="68" max="255" man="1"/>
    <brk id="131" max="255" man="1"/>
    <brk id="2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Analyza OU MO SR</dc:title>
  <dc:subject/>
  <dc:creator>f10 R VÚSZ BA</dc:creator>
  <cp:keywords/>
  <dc:description/>
  <cp:lastModifiedBy>donatovad</cp:lastModifiedBy>
  <cp:lastPrinted>2005-03-30T15:32:50Z</cp:lastPrinted>
  <dcterms:created xsi:type="dcterms:W3CDTF">2004-05-26T08:05:16Z</dcterms:created>
  <dcterms:modified xsi:type="dcterms:W3CDTF">2005-03-30T15:43:33Z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