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Čerpanie ŠF a KF (2007 - 2013)" sheetId="1" r:id="rId1"/>
    <sheet name="Hárok2" sheetId="2" r:id="rId2"/>
    <sheet name="Hárok3" sheetId="3" r:id="rId3"/>
  </sheets>
  <definedNames>
    <definedName name="_xlnm.Print_Area" localSheetId="0">'Čerpanie ŠF a KF (2007 - 2013)'!$A$1:$L$23</definedName>
  </definedNames>
  <calcPr fullCalcOnLoad="1"/>
</workbook>
</file>

<file path=xl/sharedStrings.xml><?xml version="1.0" encoding="utf-8"?>
<sst xmlns="http://schemas.openxmlformats.org/spreadsheetml/2006/main" count="54" uniqueCount="39">
  <si>
    <t>Operačný program</t>
  </si>
  <si>
    <t>Čerpanie ŠF (schválené SŽP znížené o nezrovnalosti ) v EUR</t>
  </si>
  <si>
    <t>Záväzok
2007-2013 v bežných cenách v EUR</t>
  </si>
  <si>
    <t>Podiel čerpania na záväzku                2007-2013 v %</t>
  </si>
  <si>
    <t>Záväzok 2007 v bežných cenách v EUR</t>
  </si>
  <si>
    <t xml:space="preserve">Zálohové platby EK </t>
  </si>
  <si>
    <t>EÚ zdroje</t>
  </si>
  <si>
    <t>3=1/2</t>
  </si>
  <si>
    <t>OP Vzdelávanie</t>
  </si>
  <si>
    <t>OP Zamestn. a sociálna inklúzia</t>
  </si>
  <si>
    <t xml:space="preserve"> </t>
  </si>
  <si>
    <t>OP Informatizácia spoločnosti</t>
  </si>
  <si>
    <t>OP Životné prostredie (ERDF + KF)</t>
  </si>
  <si>
    <t>z toho alokácia ERDF</t>
  </si>
  <si>
    <t>z toho alokácia KF</t>
  </si>
  <si>
    <t>Regionálny OP</t>
  </si>
  <si>
    <t>OP Doprava (ERDF + KF)</t>
  </si>
  <si>
    <t>OP Zdravotníctvo</t>
  </si>
  <si>
    <t>OP Konkurenc. a hosp. rast</t>
  </si>
  <si>
    <t>OP Technická pomoc</t>
  </si>
  <si>
    <t>OP Bratislavský kraj</t>
  </si>
  <si>
    <t>OP Výskum a vývoj</t>
  </si>
  <si>
    <t>x</t>
  </si>
  <si>
    <t>SPOLU</t>
  </si>
  <si>
    <t>Zdroj: MF SR</t>
  </si>
  <si>
    <t>SPOLU (bez KF)</t>
  </si>
  <si>
    <t>Potrebné vyčerpať do 31.12.2010, resp. v príp. KF (viď pozn.*) do 31.12.2011 v zmysle pravidla n+3</t>
  </si>
  <si>
    <t>Záväzok 2008</t>
  </si>
  <si>
    <t xml:space="preserve">Záväzok 2007 - ZP* </t>
  </si>
  <si>
    <t>Podiel čerpania na záväzku 2008, 
v %</t>
  </si>
  <si>
    <t>10=(1-6)/7</t>
  </si>
  <si>
    <t>6=4-5</t>
  </si>
  <si>
    <t>9=1/6</t>
  </si>
  <si>
    <t>8=6-1</t>
  </si>
  <si>
    <t>Čerpanie zo záväzku 2008</t>
  </si>
  <si>
    <t>-</t>
  </si>
  <si>
    <t>Podiel čerpania na záväzku 2007  - zálohové platby 
v %</t>
  </si>
  <si>
    <t>* vzhľadom na výšku zálohových platieb pre Kohézny fond nie je údaj pre sledovanie pravidla n+3 pre záväzok 2007 relevantný. V nadväznosti na uvedené prvým rozhodujúcim rokom pre sledovanie pravidla n+3 je r. 2011, a to pre záväzok r. 2008.</t>
  </si>
  <si>
    <t xml:space="preserve">Čerpanie štrukturálnych fondov a Kohézneho fondu programového obdobia 2007 - 2013 (Cieľ 1 a 2) k 30.6.2009 v EUR </t>
  </si>
</sst>
</file>

<file path=xl/styles.xml><?xml version="1.0" encoding="utf-8"?>
<styleSheet xmlns="http://schemas.openxmlformats.org/spreadsheetml/2006/main">
  <numFmts count="4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0.0000000%"/>
    <numFmt numFmtId="173" formatCode="0.000%"/>
    <numFmt numFmtId="174" formatCode="#,##0.0"/>
    <numFmt numFmtId="175" formatCode="0.0%"/>
    <numFmt numFmtId="176" formatCode="0.0000%"/>
    <numFmt numFmtId="177" formatCode="0.00000%"/>
    <numFmt numFmtId="178" formatCode="0.000000%"/>
    <numFmt numFmtId="179" formatCode="0.00000000%"/>
    <numFmt numFmtId="180" formatCode="0.000000000%"/>
    <numFmt numFmtId="181" formatCode="0.0000000000%"/>
    <numFmt numFmtId="182" formatCode="0.00000000000%"/>
    <numFmt numFmtId="183" formatCode="0.000000000000%"/>
    <numFmt numFmtId="184" formatCode="0.0000000000000%"/>
    <numFmt numFmtId="185" formatCode="0.00000000000000%"/>
    <numFmt numFmtId="186" formatCode="0.000000000000000%"/>
    <numFmt numFmtId="187" formatCode="0.0000000000000000%"/>
    <numFmt numFmtId="188" formatCode="0.00000000000000000%"/>
    <numFmt numFmtId="189" formatCode="0.000000000000000000%"/>
    <numFmt numFmtId="190" formatCode="0.0000000000000000000%"/>
    <numFmt numFmtId="191" formatCode="0.00000000000000000000%"/>
    <numFmt numFmtId="192" formatCode="0.000000000000000000000%"/>
    <numFmt numFmtId="193" formatCode="0.0000000000000000000000%"/>
    <numFmt numFmtId="194" formatCode="0.00000000000000000000000%"/>
    <numFmt numFmtId="195" formatCode="0.000000000000000000000000%"/>
    <numFmt numFmtId="196" formatCode="0.0000000000000000000000000%"/>
    <numFmt numFmtId="197" formatCode="0.00000000000000000000000000%"/>
    <numFmt numFmtId="198" formatCode="0.000000000000000000000000000%"/>
    <numFmt numFmtId="199" formatCode="0.0000000000000000000000000000%"/>
  </numFmts>
  <fonts count="14">
    <font>
      <sz val="10"/>
      <name val="Arial CE"/>
      <family val="0"/>
    </font>
    <font>
      <b/>
      <sz val="12"/>
      <name val="Arial Narrow"/>
      <family val="2"/>
    </font>
    <font>
      <sz val="12"/>
      <name val="Arial Narrow"/>
      <family val="2"/>
    </font>
    <font>
      <i/>
      <sz val="12"/>
      <name val="Arial Narrow"/>
      <family val="2"/>
    </font>
    <font>
      <sz val="16"/>
      <name val="Arial Narrow"/>
      <family val="2"/>
    </font>
    <font>
      <sz val="13"/>
      <name val="Arial Narrow"/>
      <family val="2"/>
    </font>
    <font>
      <b/>
      <sz val="13"/>
      <name val="Arial Narrow"/>
      <family val="2"/>
    </font>
    <font>
      <b/>
      <sz val="18"/>
      <name val="Arial Narrow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4"/>
      <name val="Arial Narrow"/>
      <family val="2"/>
    </font>
    <font>
      <sz val="14"/>
      <name val="Arial Narrow"/>
      <family val="2"/>
    </font>
    <font>
      <i/>
      <sz val="14"/>
      <name val="Arial Narrow"/>
      <family val="2"/>
    </font>
    <font>
      <sz val="16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3" fontId="1" fillId="0" borderId="0" xfId="0" applyNumberFormat="1" applyFont="1" applyFill="1" applyBorder="1" applyAlignment="1">
      <alignment wrapText="1"/>
    </xf>
    <xf numFmtId="4" fontId="1" fillId="0" borderId="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wrapText="1"/>
    </xf>
    <xf numFmtId="3" fontId="1" fillId="0" borderId="0" xfId="0" applyNumberFormat="1" applyFont="1" applyFill="1" applyBorder="1" applyAlignment="1">
      <alignment/>
    </xf>
    <xf numFmtId="10" fontId="1" fillId="0" borderId="0" xfId="21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2" borderId="0" xfId="0" applyFont="1" applyFill="1" applyAlignment="1">
      <alignment/>
    </xf>
    <xf numFmtId="3" fontId="6" fillId="3" borderId="1" xfId="0" applyNumberFormat="1" applyFont="1" applyFill="1" applyBorder="1" applyAlignment="1">
      <alignment wrapText="1"/>
    </xf>
    <xf numFmtId="0" fontId="6" fillId="4" borderId="2" xfId="0" applyFont="1" applyFill="1" applyBorder="1" applyAlignment="1">
      <alignment wrapText="1"/>
    </xf>
    <xf numFmtId="3" fontId="5" fillId="4" borderId="3" xfId="0" applyNumberFormat="1" applyFont="1" applyFill="1" applyBorder="1" applyAlignment="1">
      <alignment wrapText="1"/>
    </xf>
    <xf numFmtId="3" fontId="5" fillId="4" borderId="3" xfId="0" applyNumberFormat="1" applyFont="1" applyFill="1" applyBorder="1" applyAlignment="1">
      <alignment horizontal="center" wrapText="1"/>
    </xf>
    <xf numFmtId="10" fontId="5" fillId="4" borderId="4" xfId="21" applyNumberFormat="1" applyFont="1" applyFill="1" applyBorder="1" applyAlignment="1">
      <alignment horizontal="center" wrapText="1"/>
    </xf>
    <xf numFmtId="3" fontId="5" fillId="4" borderId="5" xfId="0" applyNumberFormat="1" applyFont="1" applyFill="1" applyBorder="1" applyAlignment="1">
      <alignment wrapText="1"/>
    </xf>
    <xf numFmtId="3" fontId="5" fillId="4" borderId="6" xfId="0" applyNumberFormat="1" applyFont="1" applyFill="1" applyBorder="1" applyAlignment="1">
      <alignment wrapText="1"/>
    </xf>
    <xf numFmtId="10" fontId="6" fillId="4" borderId="4" xfId="21" applyNumberFormat="1" applyFont="1" applyFill="1" applyBorder="1" applyAlignment="1">
      <alignment horizontal="right"/>
    </xf>
    <xf numFmtId="0" fontId="6" fillId="3" borderId="7" xfId="0" applyFont="1" applyFill="1" applyBorder="1" applyAlignment="1">
      <alignment wrapText="1"/>
    </xf>
    <xf numFmtId="4" fontId="6" fillId="3" borderId="1" xfId="0" applyNumberFormat="1" applyFont="1" applyFill="1" applyBorder="1" applyAlignment="1">
      <alignment wrapText="1"/>
    </xf>
    <xf numFmtId="10" fontId="6" fillId="3" borderId="8" xfId="21" applyNumberFormat="1" applyFont="1" applyFill="1" applyBorder="1" applyAlignment="1">
      <alignment horizontal="right" wrapText="1"/>
    </xf>
    <xf numFmtId="3" fontId="6" fillId="3" borderId="9" xfId="0" applyNumberFormat="1" applyFont="1" applyFill="1" applyBorder="1" applyAlignment="1">
      <alignment wrapText="1"/>
    </xf>
    <xf numFmtId="3" fontId="6" fillId="3" borderId="1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10" fontId="6" fillId="4" borderId="6" xfId="21" applyNumberFormat="1" applyFont="1" applyFill="1" applyBorder="1" applyAlignment="1">
      <alignment horizontal="right"/>
    </xf>
    <xf numFmtId="10" fontId="6" fillId="3" borderId="10" xfId="21" applyNumberFormat="1" applyFont="1" applyFill="1" applyBorder="1" applyAlignment="1">
      <alignment horizontal="right" wrapText="1"/>
    </xf>
    <xf numFmtId="4" fontId="2" fillId="0" borderId="0" xfId="0" applyNumberFormat="1" applyFont="1" applyFill="1" applyAlignment="1">
      <alignment/>
    </xf>
    <xf numFmtId="4" fontId="7" fillId="0" borderId="0" xfId="0" applyNumberFormat="1" applyFont="1" applyFill="1" applyBorder="1" applyAlignment="1" applyProtection="1">
      <alignment horizontal="left" wrapText="1"/>
      <protection locked="0"/>
    </xf>
    <xf numFmtId="4" fontId="6" fillId="4" borderId="6" xfId="21" applyNumberFormat="1" applyFont="1" applyFill="1" applyBorder="1" applyAlignment="1">
      <alignment horizontal="right"/>
    </xf>
    <xf numFmtId="4" fontId="6" fillId="3" borderId="10" xfId="21" applyNumberFormat="1" applyFont="1" applyFill="1" applyBorder="1" applyAlignment="1">
      <alignment horizontal="right" wrapText="1"/>
    </xf>
    <xf numFmtId="4" fontId="1" fillId="0" borderId="0" xfId="21" applyNumberFormat="1" applyFont="1" applyFill="1" applyBorder="1" applyAlignment="1">
      <alignment/>
    </xf>
    <xf numFmtId="10" fontId="1" fillId="0" borderId="0" xfId="21" applyNumberFormat="1" applyFont="1" applyFill="1" applyAlignment="1">
      <alignment/>
    </xf>
    <xf numFmtId="0" fontId="10" fillId="5" borderId="11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4" fontId="10" fillId="5" borderId="14" xfId="0" applyNumberFormat="1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wrapText="1"/>
    </xf>
    <xf numFmtId="0" fontId="10" fillId="5" borderId="16" xfId="0" applyFont="1" applyFill="1" applyBorder="1" applyAlignment="1">
      <alignment horizontal="center" wrapText="1"/>
    </xf>
    <xf numFmtId="0" fontId="10" fillId="5" borderId="17" xfId="0" applyFont="1" applyFill="1" applyBorder="1" applyAlignment="1">
      <alignment horizontal="center" wrapText="1"/>
    </xf>
    <xf numFmtId="0" fontId="10" fillId="5" borderId="18" xfId="0" applyFont="1" applyFill="1" applyBorder="1" applyAlignment="1">
      <alignment horizontal="center" wrapText="1"/>
    </xf>
    <xf numFmtId="4" fontId="10" fillId="5" borderId="18" xfId="0" applyNumberFormat="1" applyFont="1" applyFill="1" applyBorder="1" applyAlignment="1">
      <alignment horizontal="center" wrapText="1"/>
    </xf>
    <xf numFmtId="0" fontId="11" fillId="5" borderId="19" xfId="0" applyFont="1" applyFill="1" applyBorder="1" applyAlignment="1">
      <alignment wrapText="1"/>
    </xf>
    <xf numFmtId="0" fontId="11" fillId="5" borderId="20" xfId="0" applyFont="1" applyFill="1" applyBorder="1" applyAlignment="1">
      <alignment horizontal="center" wrapText="1"/>
    </xf>
    <xf numFmtId="0" fontId="11" fillId="5" borderId="21" xfId="0" applyFont="1" applyFill="1" applyBorder="1" applyAlignment="1">
      <alignment horizontal="center" wrapText="1"/>
    </xf>
    <xf numFmtId="0" fontId="11" fillId="5" borderId="22" xfId="0" applyFont="1" applyFill="1" applyBorder="1" applyAlignment="1">
      <alignment horizontal="center" wrapText="1"/>
    </xf>
    <xf numFmtId="0" fontId="11" fillId="5" borderId="23" xfId="0" applyFont="1" applyFill="1" applyBorder="1" applyAlignment="1">
      <alignment horizontal="center" wrapText="1"/>
    </xf>
    <xf numFmtId="4" fontId="11" fillId="5" borderId="23" xfId="0" applyNumberFormat="1" applyFont="1" applyFill="1" applyBorder="1" applyAlignment="1">
      <alignment horizontal="center" wrapText="1"/>
    </xf>
    <xf numFmtId="0" fontId="10" fillId="0" borderId="24" xfId="0" applyFont="1" applyFill="1" applyBorder="1" applyAlignment="1">
      <alignment wrapText="1"/>
    </xf>
    <xf numFmtId="3" fontId="11" fillId="0" borderId="11" xfId="0" applyNumberFormat="1" applyFont="1" applyFill="1" applyBorder="1" applyAlignment="1">
      <alignment wrapText="1"/>
    </xf>
    <xf numFmtId="10" fontId="11" fillId="0" borderId="12" xfId="21" applyNumberFormat="1" applyFont="1" applyFill="1" applyBorder="1" applyAlignment="1">
      <alignment horizontal="right" wrapText="1"/>
    </xf>
    <xf numFmtId="3" fontId="11" fillId="0" borderId="25" xfId="0" applyNumberFormat="1" applyFont="1" applyFill="1" applyBorder="1" applyAlignment="1">
      <alignment wrapText="1"/>
    </xf>
    <xf numFmtId="3" fontId="11" fillId="0" borderId="15" xfId="0" applyNumberFormat="1" applyFont="1" applyFill="1" applyBorder="1" applyAlignment="1">
      <alignment wrapText="1"/>
    </xf>
    <xf numFmtId="3" fontId="11" fillId="0" borderId="18" xfId="0" applyNumberFormat="1" applyFont="1" applyFill="1" applyBorder="1" applyAlignment="1">
      <alignment horizontal="center" wrapText="1"/>
    </xf>
    <xf numFmtId="3" fontId="11" fillId="0" borderId="18" xfId="0" applyNumberFormat="1" applyFont="1" applyFill="1" applyBorder="1" applyAlignment="1">
      <alignment wrapText="1"/>
    </xf>
    <xf numFmtId="10" fontId="11" fillId="5" borderId="18" xfId="21" applyNumberFormat="1" applyFont="1" applyFill="1" applyBorder="1" applyAlignment="1">
      <alignment/>
    </xf>
    <xf numFmtId="4" fontId="11" fillId="5" borderId="18" xfId="21" applyNumberFormat="1" applyFont="1" applyFill="1" applyBorder="1" applyAlignment="1">
      <alignment/>
    </xf>
    <xf numFmtId="10" fontId="11" fillId="5" borderId="16" xfId="21" applyNumberFormat="1" applyFont="1" applyFill="1" applyBorder="1" applyAlignment="1">
      <alignment/>
    </xf>
    <xf numFmtId="0" fontId="10" fillId="0" borderId="26" xfId="0" applyFont="1" applyFill="1" applyBorder="1" applyAlignment="1">
      <alignment wrapText="1"/>
    </xf>
    <xf numFmtId="10" fontId="11" fillId="0" borderId="16" xfId="21" applyNumberFormat="1" applyFont="1" applyFill="1" applyBorder="1" applyAlignment="1">
      <alignment horizontal="right" wrapText="1"/>
    </xf>
    <xf numFmtId="3" fontId="11" fillId="0" borderId="17" xfId="0" applyNumberFormat="1" applyFont="1" applyFill="1" applyBorder="1" applyAlignment="1">
      <alignment wrapText="1"/>
    </xf>
    <xf numFmtId="3" fontId="12" fillId="0" borderId="15" xfId="0" applyNumberFormat="1" applyFont="1" applyFill="1" applyBorder="1" applyAlignment="1">
      <alignment wrapText="1"/>
    </xf>
    <xf numFmtId="10" fontId="11" fillId="5" borderId="18" xfId="21" applyNumberFormat="1" applyFont="1" applyFill="1" applyBorder="1" applyAlignment="1">
      <alignment horizontal="right"/>
    </xf>
    <xf numFmtId="10" fontId="11" fillId="5" borderId="16" xfId="21" applyNumberFormat="1" applyFont="1" applyFill="1" applyBorder="1" applyAlignment="1">
      <alignment horizontal="right"/>
    </xf>
    <xf numFmtId="0" fontId="12" fillId="0" borderId="26" xfId="0" applyFont="1" applyFill="1" applyBorder="1" applyAlignment="1">
      <alignment horizontal="right" wrapText="1"/>
    </xf>
    <xf numFmtId="10" fontId="12" fillId="0" borderId="16" xfId="21" applyNumberFormat="1" applyFont="1" applyFill="1" applyBorder="1" applyAlignment="1">
      <alignment horizontal="right" wrapText="1"/>
    </xf>
    <xf numFmtId="3" fontId="12" fillId="0" borderId="17" xfId="0" applyNumberFormat="1" applyFont="1" applyFill="1" applyBorder="1" applyAlignment="1">
      <alignment wrapText="1"/>
    </xf>
    <xf numFmtId="3" fontId="12" fillId="0" borderId="18" xfId="0" applyNumberFormat="1" applyFont="1" applyFill="1" applyBorder="1" applyAlignment="1">
      <alignment wrapText="1"/>
    </xf>
    <xf numFmtId="10" fontId="12" fillId="5" borderId="18" xfId="21" applyNumberFormat="1" applyFont="1" applyFill="1" applyBorder="1" applyAlignment="1">
      <alignment/>
    </xf>
    <xf numFmtId="10" fontId="12" fillId="5" borderId="16" xfId="21" applyNumberFormat="1" applyFont="1" applyFill="1" applyBorder="1" applyAlignment="1">
      <alignment/>
    </xf>
    <xf numFmtId="0" fontId="12" fillId="4" borderId="26" xfId="0" applyFont="1" applyFill="1" applyBorder="1" applyAlignment="1">
      <alignment horizontal="right" wrapText="1"/>
    </xf>
    <xf numFmtId="3" fontId="12" fillId="4" borderId="15" xfId="0" applyNumberFormat="1" applyFont="1" applyFill="1" applyBorder="1" applyAlignment="1">
      <alignment wrapText="1"/>
    </xf>
    <xf numFmtId="10" fontId="12" fillId="4" borderId="16" xfId="21" applyNumberFormat="1" applyFont="1" applyFill="1" applyBorder="1" applyAlignment="1">
      <alignment horizontal="right" wrapText="1"/>
    </xf>
    <xf numFmtId="3" fontId="12" fillId="4" borderId="17" xfId="0" applyNumberFormat="1" applyFont="1" applyFill="1" applyBorder="1" applyAlignment="1">
      <alignment wrapText="1"/>
    </xf>
    <xf numFmtId="3" fontId="12" fillId="4" borderId="15" xfId="0" applyNumberFormat="1" applyFont="1" applyFill="1" applyBorder="1" applyAlignment="1">
      <alignment horizontal="center" wrapText="1"/>
    </xf>
    <xf numFmtId="3" fontId="12" fillId="4" borderId="15" xfId="0" applyNumberFormat="1" applyFont="1" applyFill="1" applyBorder="1" applyAlignment="1">
      <alignment horizontal="right" wrapText="1"/>
    </xf>
    <xf numFmtId="10" fontId="12" fillId="4" borderId="18" xfId="21" applyNumberFormat="1" applyFont="1" applyFill="1" applyBorder="1" applyAlignment="1">
      <alignment horizontal="right"/>
    </xf>
    <xf numFmtId="4" fontId="11" fillId="4" borderId="18" xfId="21" applyNumberFormat="1" applyFont="1" applyFill="1" applyBorder="1" applyAlignment="1">
      <alignment/>
    </xf>
    <xf numFmtId="10" fontId="12" fillId="4" borderId="16" xfId="21" applyNumberFormat="1" applyFont="1" applyFill="1" applyBorder="1" applyAlignment="1">
      <alignment horizontal="right"/>
    </xf>
    <xf numFmtId="0" fontId="10" fillId="0" borderId="26" xfId="0" applyFont="1" applyFill="1" applyBorder="1" applyAlignment="1">
      <alignment horizontal="left" wrapText="1"/>
    </xf>
    <xf numFmtId="3" fontId="12" fillId="0" borderId="15" xfId="0" applyNumberFormat="1" applyFont="1" applyFill="1" applyBorder="1" applyAlignment="1">
      <alignment horizontal="right" wrapText="1"/>
    </xf>
    <xf numFmtId="3" fontId="11" fillId="0" borderId="15" xfId="0" applyNumberFormat="1" applyFont="1" applyFill="1" applyBorder="1" applyAlignment="1">
      <alignment horizontal="right" wrapText="1"/>
    </xf>
    <xf numFmtId="3" fontId="12" fillId="4" borderId="17" xfId="0" applyNumberFormat="1" applyFont="1" applyFill="1" applyBorder="1" applyAlignment="1">
      <alignment horizontal="right" wrapText="1"/>
    </xf>
    <xf numFmtId="4" fontId="11" fillId="4" borderId="18" xfId="21" applyNumberFormat="1" applyFont="1" applyFill="1" applyBorder="1" applyAlignment="1">
      <alignment horizontal="right"/>
    </xf>
    <xf numFmtId="4" fontId="11" fillId="0" borderId="27" xfId="0" applyNumberFormat="1" applyFont="1" applyFill="1" applyBorder="1" applyAlignment="1">
      <alignment wrapText="1"/>
    </xf>
    <xf numFmtId="4" fontId="12" fillId="0" borderId="27" xfId="0" applyNumberFormat="1" applyFont="1" applyFill="1" applyBorder="1" applyAlignment="1">
      <alignment wrapText="1"/>
    </xf>
    <xf numFmtId="4" fontId="12" fillId="4" borderId="27" xfId="0" applyNumberFormat="1" applyFont="1" applyFill="1" applyBorder="1" applyAlignment="1">
      <alignment wrapText="1"/>
    </xf>
    <xf numFmtId="4" fontId="12" fillId="4" borderId="27" xfId="0" applyNumberFormat="1" applyFont="1" applyFill="1" applyBorder="1" applyAlignment="1">
      <alignment horizontal="right" wrapText="1"/>
    </xf>
    <xf numFmtId="4" fontId="11" fillId="0" borderId="15" xfId="0" applyNumberFormat="1" applyFont="1" applyFill="1" applyBorder="1" applyAlignment="1">
      <alignment wrapText="1"/>
    </xf>
    <xf numFmtId="0" fontId="7" fillId="0" borderId="28" xfId="0" applyFont="1" applyFill="1" applyBorder="1" applyAlignment="1" applyProtection="1">
      <alignment horizontal="left" wrapText="1"/>
      <protection locked="0"/>
    </xf>
    <xf numFmtId="0" fontId="10" fillId="5" borderId="29" xfId="0" applyFont="1" applyFill="1" applyBorder="1" applyAlignment="1">
      <alignment horizontal="center" vertical="center" wrapText="1"/>
    </xf>
    <xf numFmtId="0" fontId="10" fillId="5" borderId="30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tabSelected="1" view="pageBreakPreview" zoomScale="75" zoomScaleNormal="75" zoomScaleSheetLayoutView="75" workbookViewId="0" topLeftCell="A1">
      <selection activeCell="A23" sqref="A23:L23"/>
    </sheetView>
  </sheetViews>
  <sheetFormatPr defaultColWidth="9.00390625" defaultRowHeight="12.75"/>
  <cols>
    <col min="1" max="1" width="36.625" style="4" customWidth="1"/>
    <col min="2" max="2" width="18.00390625" style="6" customWidth="1"/>
    <col min="3" max="4" width="17.875" style="6" customWidth="1"/>
    <col min="5" max="5" width="18.625" style="5" customWidth="1"/>
    <col min="6" max="6" width="18.00390625" style="5" customWidth="1"/>
    <col min="7" max="8" width="15.125" style="5" customWidth="1"/>
    <col min="9" max="9" width="24.75390625" style="5" customWidth="1"/>
    <col min="10" max="10" width="17.375" style="5" customWidth="1"/>
    <col min="11" max="11" width="19.625" style="29" hidden="1" customWidth="1"/>
    <col min="12" max="12" width="17.75390625" style="5" customWidth="1"/>
    <col min="13" max="13" width="17.875" style="5" customWidth="1"/>
    <col min="14" max="16384" width="9.125" style="6" customWidth="1"/>
  </cols>
  <sheetData>
    <row r="1" spans="1:13" s="4" customFormat="1" ht="37.5" customHeight="1" thickBot="1">
      <c r="A1" s="92" t="s">
        <v>38</v>
      </c>
      <c r="B1" s="92"/>
      <c r="C1" s="92"/>
      <c r="D1" s="92"/>
      <c r="E1" s="92"/>
      <c r="F1" s="92"/>
      <c r="G1" s="92"/>
      <c r="H1" s="92"/>
      <c r="I1" s="92"/>
      <c r="J1" s="92"/>
      <c r="K1" s="30"/>
      <c r="L1" s="3"/>
      <c r="M1" s="3"/>
    </row>
    <row r="2" spans="1:12" ht="108">
      <c r="A2" s="93" t="s">
        <v>0</v>
      </c>
      <c r="B2" s="35" t="s">
        <v>1</v>
      </c>
      <c r="C2" s="35" t="s">
        <v>2</v>
      </c>
      <c r="D2" s="36" t="s">
        <v>3</v>
      </c>
      <c r="E2" s="37" t="s">
        <v>4</v>
      </c>
      <c r="F2" s="35" t="s">
        <v>5</v>
      </c>
      <c r="G2" s="35" t="s">
        <v>28</v>
      </c>
      <c r="H2" s="35" t="s">
        <v>27</v>
      </c>
      <c r="I2" s="35" t="s">
        <v>26</v>
      </c>
      <c r="J2" s="38" t="s">
        <v>36</v>
      </c>
      <c r="K2" s="39" t="s">
        <v>34</v>
      </c>
      <c r="L2" s="36" t="s">
        <v>29</v>
      </c>
    </row>
    <row r="3" spans="1:12" ht="13.5" customHeight="1">
      <c r="A3" s="94"/>
      <c r="B3" s="40" t="s">
        <v>6</v>
      </c>
      <c r="C3" s="40" t="s">
        <v>6</v>
      </c>
      <c r="D3" s="41" t="s">
        <v>6</v>
      </c>
      <c r="E3" s="42" t="s">
        <v>6</v>
      </c>
      <c r="F3" s="40" t="s">
        <v>6</v>
      </c>
      <c r="G3" s="40" t="s">
        <v>6</v>
      </c>
      <c r="H3" s="40" t="s">
        <v>6</v>
      </c>
      <c r="I3" s="43" t="s">
        <v>6</v>
      </c>
      <c r="J3" s="43" t="s">
        <v>6</v>
      </c>
      <c r="K3" s="44"/>
      <c r="L3" s="41" t="s">
        <v>6</v>
      </c>
    </row>
    <row r="4" spans="1:12" ht="18.75" thickBot="1">
      <c r="A4" s="45"/>
      <c r="B4" s="46">
        <v>1</v>
      </c>
      <c r="C4" s="46">
        <v>2</v>
      </c>
      <c r="D4" s="47" t="s">
        <v>7</v>
      </c>
      <c r="E4" s="48">
        <v>4</v>
      </c>
      <c r="F4" s="46">
        <v>5</v>
      </c>
      <c r="G4" s="46" t="s">
        <v>31</v>
      </c>
      <c r="H4" s="49">
        <v>7</v>
      </c>
      <c r="I4" s="49" t="s">
        <v>33</v>
      </c>
      <c r="J4" s="49" t="s">
        <v>32</v>
      </c>
      <c r="K4" s="50"/>
      <c r="L4" s="47" t="s">
        <v>30</v>
      </c>
    </row>
    <row r="5" spans="1:13" s="5" customFormat="1" ht="32.25" customHeight="1">
      <c r="A5" s="51" t="s">
        <v>8</v>
      </c>
      <c r="B5" s="52">
        <v>1425395.42</v>
      </c>
      <c r="C5" s="52">
        <v>617801578</v>
      </c>
      <c r="D5" s="53">
        <f aca="true" t="shared" si="0" ref="D5:D19">B5/C5</f>
        <v>0.002307205858253732</v>
      </c>
      <c r="E5" s="54">
        <v>87729702</v>
      </c>
      <c r="F5" s="87">
        <f>C5*0.09</f>
        <v>55602142.019999996</v>
      </c>
      <c r="G5" s="55">
        <f>E5-F5</f>
        <v>32127559.980000004</v>
      </c>
      <c r="H5" s="56">
        <v>85480552</v>
      </c>
      <c r="I5" s="57">
        <f>G5-B5</f>
        <v>30702164.560000002</v>
      </c>
      <c r="J5" s="58">
        <f>B5/(E5-F5)</f>
        <v>0.044366749945757934</v>
      </c>
      <c r="K5" s="59">
        <f>IF(B5-G5&lt;0,0,B5-G5)</f>
        <v>0</v>
      </c>
      <c r="L5" s="60">
        <f>IF((B5-G5)/H5&lt;0,0,(B5-G5)/H5)</f>
        <v>0</v>
      </c>
      <c r="M5" s="29"/>
    </row>
    <row r="6" spans="1:13" s="5" customFormat="1" ht="32.25" customHeight="1">
      <c r="A6" s="61" t="s">
        <v>9</v>
      </c>
      <c r="B6" s="55">
        <v>37037547.4</v>
      </c>
      <c r="C6" s="55">
        <v>881801578</v>
      </c>
      <c r="D6" s="62">
        <f t="shared" si="0"/>
        <v>0.04200213327356962</v>
      </c>
      <c r="E6" s="63">
        <v>125277179</v>
      </c>
      <c r="F6" s="87">
        <f>C6*0.09</f>
        <v>79362142.02</v>
      </c>
      <c r="G6" s="55">
        <f>E6-F6</f>
        <v>45915036.980000004</v>
      </c>
      <c r="H6" s="56">
        <v>122017332</v>
      </c>
      <c r="I6" s="57">
        <f aca="true" t="shared" si="1" ref="I6:I19">G6-B6</f>
        <v>8877489.580000006</v>
      </c>
      <c r="J6" s="58">
        <f aca="true" t="shared" si="2" ref="J6:J19">B6/(E6-F6)</f>
        <v>0.8066539817039258</v>
      </c>
      <c r="K6" s="59">
        <f aca="true" t="shared" si="3" ref="K6:K19">IF(B6-G6&lt;0,0,B6-G6)</f>
        <v>0</v>
      </c>
      <c r="L6" s="60">
        <f aca="true" t="shared" si="4" ref="L6:L19">IF((B6-G6)/H6&lt;0,0,(B6-G6)/H6)</f>
        <v>0</v>
      </c>
      <c r="M6" s="29"/>
    </row>
    <row r="7" spans="1:13" s="5" customFormat="1" ht="32.25" customHeight="1">
      <c r="A7" s="61" t="s">
        <v>11</v>
      </c>
      <c r="B7" s="55">
        <v>2771382.56</v>
      </c>
      <c r="C7" s="55">
        <v>993095405</v>
      </c>
      <c r="D7" s="62">
        <f t="shared" si="0"/>
        <v>0.002790650874071862</v>
      </c>
      <c r="E7" s="63">
        <v>141243286</v>
      </c>
      <c r="F7" s="87">
        <f>C7*0.09</f>
        <v>89378586.45</v>
      </c>
      <c r="G7" s="55">
        <f>E7-F7</f>
        <v>51864699.55</v>
      </c>
      <c r="H7" s="56">
        <v>137441319</v>
      </c>
      <c r="I7" s="57">
        <f t="shared" si="1"/>
        <v>49093316.989999995</v>
      </c>
      <c r="J7" s="58">
        <f>B7/(E7-F7)</f>
        <v>0.05343485229926489</v>
      </c>
      <c r="K7" s="59">
        <f t="shared" si="3"/>
        <v>0</v>
      </c>
      <c r="L7" s="60">
        <f>IF((B7-G7)/H7&lt;0,0,(B7-G7)/H7)</f>
        <v>0</v>
      </c>
      <c r="M7" s="29"/>
    </row>
    <row r="8" spans="1:14" s="5" customFormat="1" ht="34.5" customHeight="1">
      <c r="A8" s="61" t="s">
        <v>12</v>
      </c>
      <c r="B8" s="55">
        <f>B9+B10</f>
        <v>9362354.52</v>
      </c>
      <c r="C8" s="55">
        <f>C9+C10</f>
        <v>1800000000</v>
      </c>
      <c r="D8" s="62">
        <f t="shared" si="0"/>
        <v>0.005201308066666666</v>
      </c>
      <c r="E8" s="63">
        <f>E9+E10</f>
        <v>117019128</v>
      </c>
      <c r="F8" s="87">
        <f>F9+F10</f>
        <v>185538645.975</v>
      </c>
      <c r="G8" s="64">
        <f>G9</f>
        <v>12051348.850000001</v>
      </c>
      <c r="H8" s="56">
        <f>H9+H10</f>
        <v>89701705.17500001</v>
      </c>
      <c r="I8" s="57">
        <f>I9</f>
        <v>9622714.700000001</v>
      </c>
      <c r="J8" s="65">
        <f>J9</f>
        <v>0.20152384436203585</v>
      </c>
      <c r="K8" s="59">
        <f>K9+K10</f>
        <v>6933720.369999999</v>
      </c>
      <c r="L8" s="66">
        <f>B8/(G8+H8+I10)</f>
        <v>0.1300071895523441</v>
      </c>
      <c r="M8" s="29"/>
      <c r="N8" s="26"/>
    </row>
    <row r="9" spans="1:14" s="11" customFormat="1" ht="32.25" customHeight="1">
      <c r="A9" s="67" t="s">
        <v>13</v>
      </c>
      <c r="B9" s="64">
        <v>2428634.15</v>
      </c>
      <c r="C9" s="64">
        <v>230756935</v>
      </c>
      <c r="D9" s="68">
        <f t="shared" si="0"/>
        <v>0.01052464208713814</v>
      </c>
      <c r="E9" s="69">
        <v>32819473</v>
      </c>
      <c r="F9" s="88">
        <f>C9*0.09</f>
        <v>20768124.15</v>
      </c>
      <c r="G9" s="64">
        <f>E9-F9</f>
        <v>12051348.850000001</v>
      </c>
      <c r="H9" s="56">
        <v>31936043</v>
      </c>
      <c r="I9" s="70">
        <f t="shared" si="1"/>
        <v>9622714.700000001</v>
      </c>
      <c r="J9" s="71">
        <f t="shared" si="2"/>
        <v>0.20152384436203585</v>
      </c>
      <c r="K9" s="59">
        <f t="shared" si="3"/>
        <v>0</v>
      </c>
      <c r="L9" s="72">
        <f t="shared" si="4"/>
        <v>0</v>
      </c>
      <c r="M9" s="29"/>
      <c r="N9" s="26"/>
    </row>
    <row r="10" spans="1:14" s="11" customFormat="1" ht="18">
      <c r="A10" s="73" t="s">
        <v>14</v>
      </c>
      <c r="B10" s="74">
        <v>6933720.369999999</v>
      </c>
      <c r="C10" s="74">
        <v>1569243065</v>
      </c>
      <c r="D10" s="75">
        <f t="shared" si="0"/>
        <v>0.004418512673178517</v>
      </c>
      <c r="E10" s="76">
        <v>84199655</v>
      </c>
      <c r="F10" s="89">
        <f>C10*0.105</f>
        <v>164770521.825</v>
      </c>
      <c r="G10" s="77">
        <f>E10-F10</f>
        <v>-80570866.82499999</v>
      </c>
      <c r="H10" s="77">
        <f>138336529+G10</f>
        <v>57765662.17500001</v>
      </c>
      <c r="I10" s="78">
        <f>(E10+H10-F10)-B10</f>
        <v>-29738925.019999973</v>
      </c>
      <c r="J10" s="79" t="s">
        <v>35</v>
      </c>
      <c r="K10" s="80">
        <f>B10</f>
        <v>6933720.369999999</v>
      </c>
      <c r="L10" s="81">
        <f>B10/(H10+I10)</f>
        <v>0.24739663171112328</v>
      </c>
      <c r="M10" s="29"/>
      <c r="N10" s="26"/>
    </row>
    <row r="11" spans="1:14" s="5" customFormat="1" ht="32.25" customHeight="1">
      <c r="A11" s="61" t="s">
        <v>15</v>
      </c>
      <c r="B11" s="55">
        <v>13125951.41</v>
      </c>
      <c r="C11" s="55">
        <v>1445000000</v>
      </c>
      <c r="D11" s="62">
        <f t="shared" si="0"/>
        <v>0.009083703397923875</v>
      </c>
      <c r="E11" s="63">
        <v>205515550</v>
      </c>
      <c r="F11" s="87">
        <f>C11*0.09</f>
        <v>130050000</v>
      </c>
      <c r="G11" s="55">
        <f>E11-F11</f>
        <v>75465550</v>
      </c>
      <c r="H11" s="56">
        <v>199983511</v>
      </c>
      <c r="I11" s="57">
        <f t="shared" si="1"/>
        <v>62339598.59</v>
      </c>
      <c r="J11" s="58">
        <f t="shared" si="2"/>
        <v>0.17393302520156548</v>
      </c>
      <c r="K11" s="59">
        <f t="shared" si="3"/>
        <v>0</v>
      </c>
      <c r="L11" s="60">
        <f t="shared" si="4"/>
        <v>0</v>
      </c>
      <c r="M11" s="29"/>
      <c r="N11" s="26"/>
    </row>
    <row r="12" spans="1:14" s="5" customFormat="1" ht="32.25" customHeight="1">
      <c r="A12" s="82" t="s">
        <v>16</v>
      </c>
      <c r="B12" s="55">
        <f>B13+B14</f>
        <v>959970.4</v>
      </c>
      <c r="C12" s="55">
        <f>C13+C14</f>
        <v>3206904595</v>
      </c>
      <c r="D12" s="62">
        <f t="shared" si="0"/>
        <v>0.0002993448578098408</v>
      </c>
      <c r="E12" s="63">
        <f>E13+E14</f>
        <v>249781696</v>
      </c>
      <c r="F12" s="87">
        <f>F13+F14</f>
        <v>323563846.02</v>
      </c>
      <c r="G12" s="83">
        <v>45822948.269999996</v>
      </c>
      <c r="H12" s="56">
        <f>H13+H14</f>
        <v>207182132.71</v>
      </c>
      <c r="I12" s="84">
        <f>I13</f>
        <v>44862977.87</v>
      </c>
      <c r="J12" s="65">
        <f>J13</f>
        <v>0.020949555544606605</v>
      </c>
      <c r="K12" s="59">
        <f>K13+K14</f>
        <v>0</v>
      </c>
      <c r="L12" s="60">
        <f t="shared" si="4"/>
        <v>0</v>
      </c>
      <c r="M12" s="29"/>
      <c r="N12" s="26"/>
    </row>
    <row r="13" spans="1:18" s="11" customFormat="1" ht="32.25" customHeight="1">
      <c r="A13" s="67" t="s">
        <v>13</v>
      </c>
      <c r="B13" s="64">
        <v>959970.4</v>
      </c>
      <c r="C13" s="64">
        <v>877409097</v>
      </c>
      <c r="D13" s="62">
        <f t="shared" si="0"/>
        <v>0.0010940967027607649</v>
      </c>
      <c r="E13" s="69">
        <v>124789767</v>
      </c>
      <c r="F13" s="88">
        <f>C13*0.09</f>
        <v>78966818.73</v>
      </c>
      <c r="G13" s="64">
        <f aca="true" t="shared" si="5" ref="G13:G19">E13-F13</f>
        <v>45822948.269999996</v>
      </c>
      <c r="H13" s="56">
        <v>121430694</v>
      </c>
      <c r="I13" s="70">
        <f>G13-B13</f>
        <v>44862977.87</v>
      </c>
      <c r="J13" s="71">
        <f>B13/(E13-F13)</f>
        <v>0.020949555544606605</v>
      </c>
      <c r="K13" s="59">
        <f t="shared" si="3"/>
        <v>0</v>
      </c>
      <c r="L13" s="72">
        <f t="shared" si="4"/>
        <v>0</v>
      </c>
      <c r="M13" s="29"/>
      <c r="N13" s="26"/>
      <c r="O13" s="26"/>
      <c r="P13" s="26"/>
      <c r="Q13" s="26"/>
      <c r="R13" s="26"/>
    </row>
    <row r="14" spans="1:18" s="12" customFormat="1" ht="18">
      <c r="A14" s="73" t="s">
        <v>14</v>
      </c>
      <c r="B14" s="74">
        <v>0</v>
      </c>
      <c r="C14" s="74">
        <v>2329495498</v>
      </c>
      <c r="D14" s="75">
        <f t="shared" si="0"/>
        <v>0</v>
      </c>
      <c r="E14" s="85">
        <v>124991929</v>
      </c>
      <c r="F14" s="90">
        <f>C14*0.105</f>
        <v>244597027.29</v>
      </c>
      <c r="G14" s="77">
        <f t="shared" si="5"/>
        <v>-119605098.28999999</v>
      </c>
      <c r="H14" s="77">
        <f>205356537+G14</f>
        <v>85751438.71000001</v>
      </c>
      <c r="I14" s="78">
        <f>(E14+H14-F14)-B14</f>
        <v>-33853659.57999998</v>
      </c>
      <c r="J14" s="79" t="s">
        <v>35</v>
      </c>
      <c r="K14" s="86">
        <f>B14</f>
        <v>0</v>
      </c>
      <c r="L14" s="81">
        <f>B14/H14</f>
        <v>0</v>
      </c>
      <c r="M14" s="29"/>
      <c r="N14" s="26"/>
      <c r="O14" s="26"/>
      <c r="P14" s="26"/>
      <c r="Q14" s="26"/>
      <c r="R14" s="26"/>
    </row>
    <row r="15" spans="1:18" s="5" customFormat="1" ht="32.25" customHeight="1">
      <c r="A15" s="61" t="s">
        <v>17</v>
      </c>
      <c r="B15" s="55">
        <v>937493.92</v>
      </c>
      <c r="C15" s="55">
        <v>250000000</v>
      </c>
      <c r="D15" s="62">
        <f t="shared" si="0"/>
        <v>0.0037499756800000003</v>
      </c>
      <c r="E15" s="63">
        <v>35556323</v>
      </c>
      <c r="F15" s="87">
        <f>C15*0.09</f>
        <v>22500000</v>
      </c>
      <c r="G15" s="55">
        <f t="shared" si="5"/>
        <v>13056323</v>
      </c>
      <c r="H15" s="56">
        <v>34599224</v>
      </c>
      <c r="I15" s="57">
        <f t="shared" si="1"/>
        <v>12118829.08</v>
      </c>
      <c r="J15" s="58">
        <f t="shared" si="2"/>
        <v>0.07180382409350627</v>
      </c>
      <c r="K15" s="59">
        <f t="shared" si="3"/>
        <v>0</v>
      </c>
      <c r="L15" s="60">
        <f t="shared" si="4"/>
        <v>0</v>
      </c>
      <c r="M15" s="29"/>
      <c r="N15" s="26"/>
      <c r="O15" s="26"/>
      <c r="P15" s="26"/>
      <c r="Q15" s="26"/>
      <c r="R15" s="26"/>
    </row>
    <row r="16" spans="1:18" s="5" customFormat="1" ht="32.25" customHeight="1">
      <c r="A16" s="61" t="s">
        <v>18</v>
      </c>
      <c r="B16" s="55">
        <v>622559.51</v>
      </c>
      <c r="C16" s="55">
        <v>772000000</v>
      </c>
      <c r="D16" s="62">
        <f t="shared" si="0"/>
        <v>0.0008064242357512954</v>
      </c>
      <c r="E16" s="63">
        <v>109797927</v>
      </c>
      <c r="F16" s="87">
        <f>C16*0.09</f>
        <v>69480000</v>
      </c>
      <c r="G16" s="55">
        <f t="shared" si="5"/>
        <v>40317927</v>
      </c>
      <c r="H16" s="56">
        <v>106842402</v>
      </c>
      <c r="I16" s="57">
        <f t="shared" si="1"/>
        <v>39695367.49</v>
      </c>
      <c r="J16" s="58">
        <f t="shared" si="2"/>
        <v>0.015441257929754176</v>
      </c>
      <c r="K16" s="59">
        <f t="shared" si="3"/>
        <v>0</v>
      </c>
      <c r="L16" s="60">
        <f t="shared" si="4"/>
        <v>0</v>
      </c>
      <c r="M16" s="29"/>
      <c r="N16" s="26"/>
      <c r="O16" s="26"/>
      <c r="P16" s="26"/>
      <c r="Q16" s="26"/>
      <c r="R16" s="26"/>
    </row>
    <row r="17" spans="1:13" s="5" customFormat="1" ht="32.25" customHeight="1">
      <c r="A17" s="61" t="s">
        <v>19</v>
      </c>
      <c r="B17" s="55">
        <v>9413036.629999999</v>
      </c>
      <c r="C17" s="55">
        <v>97601421</v>
      </c>
      <c r="D17" s="62">
        <f t="shared" si="0"/>
        <v>0.09644364327441501</v>
      </c>
      <c r="E17" s="63">
        <v>13881391</v>
      </c>
      <c r="F17" s="87">
        <f>C17*0.09</f>
        <v>8784127.89</v>
      </c>
      <c r="G17" s="55">
        <f t="shared" si="5"/>
        <v>5097263.109999999</v>
      </c>
      <c r="H17" s="56">
        <v>13507734</v>
      </c>
      <c r="I17" s="57">
        <v>0</v>
      </c>
      <c r="J17" s="58">
        <v>1</v>
      </c>
      <c r="K17" s="59">
        <f t="shared" si="3"/>
        <v>4315773.52</v>
      </c>
      <c r="L17" s="60">
        <f>IF((B17-G17)/H17&lt;0,0,(B17-G17)/H17)</f>
        <v>0.3195038871804849</v>
      </c>
      <c r="M17" s="29"/>
    </row>
    <row r="18" spans="1:13" s="5" customFormat="1" ht="32.25" customHeight="1">
      <c r="A18" s="61" t="s">
        <v>20</v>
      </c>
      <c r="B18" s="55">
        <v>249688.63</v>
      </c>
      <c r="C18" s="55">
        <v>87000000</v>
      </c>
      <c r="D18" s="62">
        <f t="shared" si="0"/>
        <v>0.002869984252873563</v>
      </c>
      <c r="E18" s="63">
        <v>11702539</v>
      </c>
      <c r="F18" s="87">
        <f>C18*0.09</f>
        <v>7830000</v>
      </c>
      <c r="G18" s="55">
        <f t="shared" si="5"/>
        <v>3872539</v>
      </c>
      <c r="H18" s="56">
        <v>11936592</v>
      </c>
      <c r="I18" s="57">
        <f t="shared" si="1"/>
        <v>3622850.37</v>
      </c>
      <c r="J18" s="58">
        <f t="shared" si="2"/>
        <v>0.06447672444357565</v>
      </c>
      <c r="K18" s="59">
        <f t="shared" si="3"/>
        <v>0</v>
      </c>
      <c r="L18" s="60">
        <f t="shared" si="4"/>
        <v>0</v>
      </c>
      <c r="M18" s="29"/>
    </row>
    <row r="19" spans="1:13" s="5" customFormat="1" ht="39" customHeight="1" thickBot="1">
      <c r="A19" s="61" t="s">
        <v>21</v>
      </c>
      <c r="B19" s="55">
        <v>993678.79</v>
      </c>
      <c r="C19" s="55">
        <v>1209415373</v>
      </c>
      <c r="D19" s="62">
        <f t="shared" si="0"/>
        <v>0.0008216191162967796</v>
      </c>
      <c r="E19" s="63">
        <v>172009458</v>
      </c>
      <c r="F19" s="91">
        <f>C19*0.09</f>
        <v>108847383.57</v>
      </c>
      <c r="G19" s="55">
        <f t="shared" si="5"/>
        <v>63162074.43000001</v>
      </c>
      <c r="H19" s="56">
        <v>167379330</v>
      </c>
      <c r="I19" s="57">
        <f t="shared" si="1"/>
        <v>62168395.64000001</v>
      </c>
      <c r="J19" s="58">
        <f t="shared" si="2"/>
        <v>0.015732206374907055</v>
      </c>
      <c r="K19" s="59">
        <f t="shared" si="3"/>
        <v>0</v>
      </c>
      <c r="L19" s="60">
        <f t="shared" si="4"/>
        <v>0</v>
      </c>
      <c r="M19" s="29"/>
    </row>
    <row r="20" spans="1:13" s="5" customFormat="1" ht="39" customHeight="1" hidden="1" thickBot="1">
      <c r="A20" s="14" t="s">
        <v>25</v>
      </c>
      <c r="B20" s="15">
        <f>B5+B6+B7+B9+B11+B13+B15+B16+B17+B18+B19</f>
        <v>69965338.82</v>
      </c>
      <c r="C20" s="16" t="s">
        <v>22</v>
      </c>
      <c r="D20" s="17" t="s">
        <v>22</v>
      </c>
      <c r="E20" s="18">
        <f>E5+E6+E7+E9+E11+E13+E15+E16+E17+E18+E19</f>
        <v>1060322595</v>
      </c>
      <c r="F20" s="15">
        <f>F5+F6+F7+F9+F11+F13+F15+F16+F17+F18+F19</f>
        <v>671569324.8299999</v>
      </c>
      <c r="G20" s="15">
        <f>G5+G6+G7+G9+G11+G13+G15+G16+G17+G18+G19</f>
        <v>388753270.17</v>
      </c>
      <c r="H20" s="19">
        <f>H5+H6+H7+H9+H11+H13+H15+H16+H17+H18+H19</f>
        <v>1032554733</v>
      </c>
      <c r="I20" s="19">
        <f>I5+I6+I7+I9+I13+I15+I16+I17+I18+I19+I11</f>
        <v>323103704.87</v>
      </c>
      <c r="J20" s="27">
        <f>B20/G20</f>
        <v>0.1799736341495069</v>
      </c>
      <c r="K20" s="31">
        <f>SUM(K5:K7)+K9+K11+K13+SUM(K15:K19)</f>
        <v>4315773.52</v>
      </c>
      <c r="L20" s="20">
        <f>IF(K20/H20&lt;0,0,K20/H20)</f>
        <v>0.004179704360524198</v>
      </c>
      <c r="M20" s="29"/>
    </row>
    <row r="21" spans="1:13" s="7" customFormat="1" ht="32.25" customHeight="1" thickBot="1">
      <c r="A21" s="21" t="s">
        <v>23</v>
      </c>
      <c r="B21" s="22">
        <f>B5+B6+B7+B8+B11+B12+B15+B16+B17+B18+B19</f>
        <v>76899059.19</v>
      </c>
      <c r="C21" s="13">
        <f>C5+C6+C7+C8+C11+C12+C15+C16+C17+C18+C19</f>
        <v>11360619950</v>
      </c>
      <c r="D21" s="23">
        <f>B21/C21</f>
        <v>0.006768913979029815</v>
      </c>
      <c r="E21" s="24">
        <f>E5+E6+E7+E8+E11+E12+E15+E16+E17+E18+E19</f>
        <v>1269514179</v>
      </c>
      <c r="F21" s="22">
        <f>F5+F6+F7+F8+F11+F12+F15+F16+F17+F18+F19</f>
        <v>1080936873.945</v>
      </c>
      <c r="G21" s="25">
        <f>G5+G6+G7+G8+G11+G12+G15+G16+G17+G18+G19</f>
        <v>388753270.17</v>
      </c>
      <c r="H21" s="25">
        <f>H5+H6+H7+H8+H11+H12+H15+H16+H17+H18+H19</f>
        <v>1176071833.885</v>
      </c>
      <c r="I21" s="13">
        <f>I5+I6+I7+I8+I11+I12+I15+I16+I17+I18+I19</f>
        <v>323103704.87000006</v>
      </c>
      <c r="J21" s="28">
        <f>B20/G20</f>
        <v>0.1799736341495069</v>
      </c>
      <c r="K21" s="32">
        <f>SUM(K5:K8)+SUM(K15:K19)+K11+K12</f>
        <v>11249493.889999999</v>
      </c>
      <c r="L21" s="23">
        <f>(B10+(B17-G17))/(H21+I10+I14)</f>
        <v>0.010112093234305399</v>
      </c>
      <c r="M21" s="29"/>
    </row>
    <row r="22" spans="1:12" s="7" customFormat="1" ht="15.75">
      <c r="A22" s="8" t="s">
        <v>24</v>
      </c>
      <c r="B22" s="1" t="s">
        <v>10</v>
      </c>
      <c r="C22" s="1"/>
      <c r="D22" s="2"/>
      <c r="E22" s="9"/>
      <c r="F22" s="9"/>
      <c r="G22" s="9"/>
      <c r="H22" s="9" t="s">
        <v>10</v>
      </c>
      <c r="I22" s="9"/>
      <c r="J22" s="10" t="s">
        <v>10</v>
      </c>
      <c r="K22" s="33"/>
      <c r="L22" s="34"/>
    </row>
    <row r="23" spans="1:13" ht="42" customHeight="1">
      <c r="A23" s="95" t="s">
        <v>37</v>
      </c>
      <c r="B23" s="95"/>
      <c r="C23" s="95"/>
      <c r="D23" s="95"/>
      <c r="E23" s="95"/>
      <c r="F23" s="95"/>
      <c r="G23" s="95"/>
      <c r="H23" s="95"/>
      <c r="I23" s="95"/>
      <c r="J23" s="95"/>
      <c r="K23" s="96"/>
      <c r="L23" s="96"/>
      <c r="M23" s="29"/>
    </row>
  </sheetData>
  <sheetProtection selectLockedCells="1" selectUnlockedCells="1"/>
  <mergeCells count="3">
    <mergeCell ref="A1:J1"/>
    <mergeCell ref="A2:A3"/>
    <mergeCell ref="A23:L23"/>
  </mergeCells>
  <printOptions/>
  <pageMargins left="0.38" right="0.25" top="0.984251968503937" bottom="0.984251968503937" header="0.5118110236220472" footer="0.5118110236220472"/>
  <pageSetup fitToHeight="1" fitToWidth="1" horizontalDpi="600" verticalDpi="600" orientation="landscape" paperSize="9" scale="63" r:id="rId1"/>
  <headerFooter alignWithMargins="0">
    <oddHeader>&amp;L&amp;"Arial Narrow,obyčejné"&amp;12Príloha č. 7: Čerpanie štrukturálnych fondov a Kohézneho fondu programového obdobia 2007 - 2013 (Cieľ 1 a 2) k 30. 6. 2009 v EUR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lukac</cp:lastModifiedBy>
  <cp:lastPrinted>2009-07-27T09:01:26Z</cp:lastPrinted>
  <dcterms:created xsi:type="dcterms:W3CDTF">1997-01-24T11:07:25Z</dcterms:created>
  <dcterms:modified xsi:type="dcterms:W3CDTF">2009-10-01T10:56:58Z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  <property fmtid="{D5CDD505-2E9C-101B-9397-08002B2CF9AE}" pid="3" name="_AdHocReviewCycle">
    <vt:i4>-871677225</vt:i4>
  </property>
  <property fmtid="{D5CDD505-2E9C-101B-9397-08002B2CF9AE}" pid="4" name="_EmailSubje">
    <vt:lpwstr>Správa o implementácii a čerpaní štrukturálnych fondov a Kohézneho fondu -rez.č.-MVRR-2009-15486/50947-7 </vt:lpwstr>
  </property>
  <property fmtid="{D5CDD505-2E9C-101B-9397-08002B2CF9AE}" pid="5" name="_AuthorEma">
    <vt:lpwstr>lukas.lukac@build.gov.sk</vt:lpwstr>
  </property>
  <property fmtid="{D5CDD505-2E9C-101B-9397-08002B2CF9AE}" pid="6" name="_AuthorEmailDisplayNa">
    <vt:lpwstr>Lukáč Lukáš</vt:lpwstr>
  </property>
</Properties>
</file>