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riloha 1a" sheetId="1" r:id="rId1"/>
    <sheet name="Priloha_1b" sheetId="2" r:id="rId2"/>
    <sheet name="Priloha_1c" sheetId="3" r:id="rId3"/>
    <sheet name="Priloha_1d" sheetId="4" r:id="rId4"/>
    <sheet name="Hárok2" sheetId="5" state="hidden" r:id="rId5"/>
  </sheets>
  <definedNames/>
  <calcPr fullCalcOnLoad="1"/>
</workbook>
</file>

<file path=xl/sharedStrings.xml><?xml version="1.0" encoding="utf-8"?>
<sst xmlns="http://schemas.openxmlformats.org/spreadsheetml/2006/main" count="174" uniqueCount="68">
  <si>
    <t>skutočnosť</t>
  </si>
  <si>
    <t>tis. Sk</t>
  </si>
  <si>
    <t>zamestnanec 4%</t>
  </si>
  <si>
    <t xml:space="preserve">počet </t>
  </si>
  <si>
    <t>rok</t>
  </si>
  <si>
    <t>mesiac</t>
  </si>
  <si>
    <t>povinné odvody</t>
  </si>
  <si>
    <t>ukazovateľ</t>
  </si>
  <si>
    <t>SPOLU</t>
  </si>
  <si>
    <t xml:space="preserve">Odvody do zdrojov zdravotného poistenia r.2000 </t>
  </si>
  <si>
    <t>Mzdové výdavky  r. 2000</t>
  </si>
  <si>
    <t>zdravotnícke zariadenia</t>
  </si>
  <si>
    <t>zamestnanec</t>
  </si>
  <si>
    <t>čerpanie po zvýšení</t>
  </si>
  <si>
    <t>a</t>
  </si>
  <si>
    <t>b</t>
  </si>
  <si>
    <t>Mzdové výdavky bez odvodov ZP</t>
  </si>
  <si>
    <t xml:space="preserve">Kvantifikácia účasti na tvorbe zdrojov zdravotného poistenia prostredníctvom povinných odvodov  </t>
  </si>
  <si>
    <t>Mzdové výdavky  r. 2001 po zvýšení od 1.6.01</t>
  </si>
  <si>
    <t>zz</t>
  </si>
  <si>
    <t>prr.pl</t>
  </si>
  <si>
    <t xml:space="preserve">pr.plat s poh </t>
  </si>
  <si>
    <t>odstupné 1 mesiac</t>
  </si>
  <si>
    <t>odstupné 2 mesiace</t>
  </si>
  <si>
    <t>v tis Sk 2 mesiace</t>
  </si>
  <si>
    <t>rok v tis.Sk</t>
  </si>
  <si>
    <t>zníženie platov</t>
  </si>
  <si>
    <t xml:space="preserve">čerpanie </t>
  </si>
  <si>
    <t>Kvantifikácia účasti na tvorbe zdrojov zdravotného poistenia prostredníctvom povinných odvodov  po znížení počtu zdrav.zamestnancov</t>
  </si>
  <si>
    <t>kalkulácia</t>
  </si>
  <si>
    <t>tis.Sk</t>
  </si>
  <si>
    <t>mzdové výdavky spolu s odvodmi</t>
  </si>
  <si>
    <t>ukazovatele</t>
  </si>
  <si>
    <t>odvody zdravotného poistenia spolu (14%)</t>
  </si>
  <si>
    <t>mzdové výdavky spolu bez odvodov ZP</t>
  </si>
  <si>
    <t>x</t>
  </si>
  <si>
    <t>%</t>
  </si>
  <si>
    <t>Zdroje systému zdravotného poistenia  štátnych zdravotníckych zariadení</t>
  </si>
  <si>
    <t>disponibilné zdroje  zdravotného poistenia r. 2001</t>
  </si>
  <si>
    <t xml:space="preserve">podiel </t>
  </si>
  <si>
    <t>skutočnosť r. 2000 pre 51393 zdrav.zam.</t>
  </si>
  <si>
    <r>
      <t xml:space="preserve">zdravotnícki pracovníci </t>
    </r>
    <r>
      <rPr>
        <sz val="8"/>
        <rFont val="Arial CE"/>
        <family val="2"/>
      </rPr>
      <t>(51393)</t>
    </r>
    <r>
      <rPr>
        <sz val="10"/>
        <rFont val="Arial CE"/>
        <family val="0"/>
      </rPr>
      <t xml:space="preserve"> </t>
    </r>
  </si>
  <si>
    <r>
      <t xml:space="preserve">zdravotnícki pracovníci </t>
    </r>
    <r>
      <rPr>
        <sz val="8"/>
        <rFont val="Arial CE"/>
        <family val="2"/>
      </rPr>
      <t>(48393)</t>
    </r>
    <r>
      <rPr>
        <sz val="10"/>
        <rFont val="Arial CE"/>
        <family val="0"/>
      </rPr>
      <t xml:space="preserve"> </t>
    </r>
  </si>
  <si>
    <t>rozdiel b-a</t>
  </si>
  <si>
    <t>Mzdové výdavky  r.2001 zvýšení od 1.6.01</t>
  </si>
  <si>
    <t>Odvody do zdrojov zdravotného poistenia r.2001</t>
  </si>
  <si>
    <t>Mzdové výdavky  za rok - predpoklad po znížení zdrav.zamest.</t>
  </si>
  <si>
    <t>Odvody do zdrojov zdravotného poistenia za rok</t>
  </si>
  <si>
    <t>návrh pre 51393 zdrav.zam. -zvýšenie platov</t>
  </si>
  <si>
    <t>návrh pre 48393 zdrav.zam.- zvýšenie platov</t>
  </si>
  <si>
    <t>mzdy (stlpec 2) k zdrojom (stlpec 1)</t>
  </si>
  <si>
    <t>mzdy (stlpec 4) k zdrojom (stlpec 1)</t>
  </si>
  <si>
    <t>c</t>
  </si>
  <si>
    <t>Sumár SR - zdravotnícke zariadenia financované zdravotnou poisťovňou</t>
  </si>
  <si>
    <t>Priemerný evidenčný počet zamestnancov prepočítaný na plne zamestnaných v jednotlivých platových triedach za rok 2000</t>
  </si>
  <si>
    <t>U k a z o v a t e l e</t>
  </si>
  <si>
    <t>P l a t o v é    t r i e d y</t>
  </si>
  <si>
    <t>1 až 3</t>
  </si>
  <si>
    <t>Lekári</t>
  </si>
  <si>
    <t>Farmaceuti</t>
  </si>
  <si>
    <t>Sestry</t>
  </si>
  <si>
    <t>Pôrodné asistentky</t>
  </si>
  <si>
    <t>Laboranti</t>
  </si>
  <si>
    <t>Asistenti</t>
  </si>
  <si>
    <t>Technici</t>
  </si>
  <si>
    <t>Iní zdravotnícki pracovníci s VŠ</t>
  </si>
  <si>
    <t>ZDRAVOTNÍCKI ZAM. SPOLU</t>
  </si>
  <si>
    <t>(Údaje čerpané z rezortného štatistického  výkazu  P2-04 o zamestnancoch a o zložení mzd.prostr. za rok 2000  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</si>
</sst>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</numFmts>
  <fonts count="9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justify" wrapText="1"/>
    </xf>
    <xf numFmtId="0" fontId="0" fillId="0" borderId="1" xfId="0" applyBorder="1" applyAlignment="1">
      <alignment vertical="justify" wrapText="1"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shrinkToFit="1"/>
    </xf>
    <xf numFmtId="10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shrinkToFit="1"/>
    </xf>
    <xf numFmtId="9" fontId="2" fillId="0" borderId="6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/>
    </xf>
    <xf numFmtId="4" fontId="3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0" fillId="0" borderId="7" xfId="0" applyBorder="1" applyAlignment="1">
      <alignment horizontal="center" vertical="justify" wrapTex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3" fontId="0" fillId="0" borderId="11" xfId="0" applyNumberFormat="1" applyBorder="1" applyAlignment="1">
      <alignment horizontal="right" shrinkToFit="1"/>
    </xf>
    <xf numFmtId="3" fontId="0" fillId="0" borderId="12" xfId="0" applyNumberFormat="1" applyBorder="1" applyAlignment="1">
      <alignment horizontal="right" shrinkToFit="1"/>
    </xf>
    <xf numFmtId="3" fontId="0" fillId="0" borderId="13" xfId="0" applyNumberFormat="1" applyBorder="1" applyAlignment="1">
      <alignment horizontal="right" shrinkToFit="1"/>
    </xf>
    <xf numFmtId="3" fontId="0" fillId="0" borderId="14" xfId="0" applyNumberFormat="1" applyBorder="1" applyAlignment="1">
      <alignment horizontal="right" shrinkToFit="1"/>
    </xf>
    <xf numFmtId="3" fontId="0" fillId="0" borderId="15" xfId="0" applyNumberFormat="1" applyBorder="1" applyAlignment="1">
      <alignment horizontal="right" shrinkToFit="1"/>
    </xf>
    <xf numFmtId="3" fontId="0" fillId="0" borderId="16" xfId="0" applyNumberFormat="1" applyBorder="1" applyAlignment="1">
      <alignment horizontal="right" shrinkToFit="1"/>
    </xf>
    <xf numFmtId="0" fontId="0" fillId="0" borderId="17" xfId="0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3" fontId="3" fillId="0" borderId="11" xfId="0" applyNumberFormat="1" applyFont="1" applyBorder="1" applyAlignment="1">
      <alignment horizontal="right" shrinkToFit="1"/>
    </xf>
    <xf numFmtId="3" fontId="3" fillId="0" borderId="12" xfId="0" applyNumberFormat="1" applyFont="1" applyBorder="1" applyAlignment="1">
      <alignment horizontal="right" shrinkToFit="1"/>
    </xf>
    <xf numFmtId="3" fontId="3" fillId="0" borderId="13" xfId="0" applyNumberFormat="1" applyFont="1" applyBorder="1" applyAlignment="1">
      <alignment horizontal="right" shrinkToFit="1"/>
    </xf>
    <xf numFmtId="0" fontId="3" fillId="2" borderId="7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 horizontal="right" shrinkToFit="1"/>
    </xf>
    <xf numFmtId="3" fontId="3" fillId="0" borderId="15" xfId="0" applyNumberFormat="1" applyFont="1" applyBorder="1" applyAlignment="1">
      <alignment horizontal="right" shrinkToFit="1"/>
    </xf>
    <xf numFmtId="3" fontId="3" fillId="0" borderId="16" xfId="0" applyNumberFormat="1" applyFont="1" applyBorder="1" applyAlignment="1">
      <alignment horizontal="right" shrinkToFi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shrinkToFit="1"/>
    </xf>
    <xf numFmtId="4" fontId="7" fillId="0" borderId="15" xfId="0" applyNumberFormat="1" applyFont="1" applyBorder="1" applyAlignment="1">
      <alignment horizontal="right" shrinkToFit="1"/>
    </xf>
    <xf numFmtId="4" fontId="7" fillId="0" borderId="16" xfId="0" applyNumberFormat="1" applyFont="1" applyBorder="1" applyAlignment="1">
      <alignment horizontal="right" shrinkToFit="1"/>
    </xf>
    <xf numFmtId="0" fontId="5" fillId="0" borderId="7" xfId="0" applyFont="1" applyBorder="1" applyAlignment="1">
      <alignment horizontal="center" vertical="justify" shrinkToFit="1"/>
    </xf>
    <xf numFmtId="4" fontId="7" fillId="0" borderId="7" xfId="0" applyNumberFormat="1" applyFont="1" applyBorder="1" applyAlignment="1">
      <alignment/>
    </xf>
    <xf numFmtId="0" fontId="5" fillId="0" borderId="3" xfId="0" applyFont="1" applyBorder="1" applyAlignment="1">
      <alignment horizontal="center" vertical="justify" shrinkToFit="1"/>
    </xf>
    <xf numFmtId="0" fontId="5" fillId="2" borderId="3" xfId="0" applyFont="1" applyFill="1" applyBorder="1" applyAlignment="1">
      <alignment horizontal="center" vertical="justify" shrinkToFi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22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0" fillId="2" borderId="3" xfId="0" applyFill="1" applyBorder="1" applyAlignment="1">
      <alignment vertical="justify" shrinkToFit="1"/>
    </xf>
    <xf numFmtId="0" fontId="0" fillId="2" borderId="1" xfId="0" applyFill="1" applyBorder="1" applyAlignment="1">
      <alignment vertical="justify" shrinkToFit="1"/>
    </xf>
    <xf numFmtId="0" fontId="0" fillId="2" borderId="20" xfId="0" applyFill="1" applyBorder="1" applyAlignment="1">
      <alignment vertical="justify" shrinkToFit="1"/>
    </xf>
    <xf numFmtId="0" fontId="3" fillId="2" borderId="22" xfId="0" applyFont="1" applyFill="1" applyBorder="1" applyAlignment="1">
      <alignment shrinkToFit="1"/>
    </xf>
    <xf numFmtId="0" fontId="3" fillId="2" borderId="23" xfId="0" applyFont="1" applyFill="1" applyBorder="1" applyAlignment="1">
      <alignment horizontal="center" shrinkToFit="1"/>
    </xf>
    <xf numFmtId="0" fontId="3" fillId="2" borderId="22" xfId="0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justify" shrinkToFit="1"/>
    </xf>
    <xf numFmtId="0" fontId="0" fillId="2" borderId="4" xfId="0" applyFill="1" applyBorder="1" applyAlignment="1">
      <alignment horizontal="center" vertical="justify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0" fillId="0" borderId="23" xfId="0" applyBorder="1" applyAlignment="1">
      <alignment horizontal="center" vertical="justify" shrinkToFit="1"/>
    </xf>
    <xf numFmtId="0" fontId="0" fillId="0" borderId="20" xfId="0" applyBorder="1" applyAlignment="1">
      <alignment horizontal="center" vertical="justify"/>
    </xf>
    <xf numFmtId="0" fontId="0" fillId="0" borderId="22" xfId="0" applyBorder="1" applyAlignment="1">
      <alignment horizontal="center" vertical="justify" shrinkToFit="1"/>
    </xf>
    <xf numFmtId="0" fontId="0" fillId="0" borderId="21" xfId="0" applyBorder="1" applyAlignment="1">
      <alignment horizontal="center" vertical="justify"/>
    </xf>
    <xf numFmtId="0" fontId="0" fillId="0" borderId="3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0" fillId="0" borderId="3" xfId="0" applyBorder="1" applyAlignment="1">
      <alignment vertical="justify" shrinkToFit="1"/>
    </xf>
    <xf numFmtId="0" fontId="0" fillId="0" borderId="1" xfId="0" applyBorder="1" applyAlignment="1">
      <alignment vertical="justify" shrinkToFit="1"/>
    </xf>
    <xf numFmtId="0" fontId="0" fillId="0" borderId="20" xfId="0" applyBorder="1" applyAlignment="1">
      <alignment vertical="justify" shrinkToFit="1"/>
    </xf>
    <xf numFmtId="0" fontId="0" fillId="0" borderId="3" xfId="0" applyBorder="1" applyAlignment="1">
      <alignment horizontal="center" vertical="justify" shrinkToFit="1"/>
    </xf>
    <xf numFmtId="0" fontId="0" fillId="0" borderId="4" xfId="0" applyBorder="1" applyAlignment="1">
      <alignment horizontal="center" vertical="justify"/>
    </xf>
    <xf numFmtId="0" fontId="3" fillId="0" borderId="19" xfId="0" applyFont="1" applyBorder="1" applyAlignment="1">
      <alignment horizontal="center" vertical="justify" shrinkToFit="1"/>
    </xf>
    <xf numFmtId="0" fontId="3" fillId="0" borderId="22" xfId="0" applyFont="1" applyBorder="1" applyAlignment="1">
      <alignment horizontal="center" vertical="justify" shrinkToFit="1"/>
    </xf>
    <xf numFmtId="0" fontId="3" fillId="0" borderId="17" xfId="0" applyFont="1" applyBorder="1" applyAlignment="1">
      <alignment horizontal="center" vertical="justify" shrinkToFit="1"/>
    </xf>
    <xf numFmtId="0" fontId="0" fillId="0" borderId="24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shrinkToFit="1"/>
    </xf>
    <xf numFmtId="0" fontId="3" fillId="0" borderId="17" xfId="0" applyFont="1" applyBorder="1" applyAlignment="1">
      <alignment/>
    </xf>
    <xf numFmtId="0" fontId="0" fillId="0" borderId="3" xfId="0" applyBorder="1" applyAlignment="1">
      <alignment horizontal="center" vertical="justify" wrapText="1"/>
    </xf>
    <xf numFmtId="0" fontId="0" fillId="0" borderId="1" xfId="0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8" xfId="0" applyBorder="1" applyAlignment="1">
      <alignment/>
    </xf>
    <xf numFmtId="16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31" xfId="0" applyBorder="1" applyAlignment="1">
      <alignment shrinkToFi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34" xfId="0" applyBorder="1" applyAlignment="1">
      <alignment shrinkToFit="1"/>
    </xf>
    <xf numFmtId="3" fontId="0" fillId="0" borderId="3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6" xfId="0" applyBorder="1" applyAlignment="1">
      <alignment shrinkToFit="1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9" xfId="0" applyFont="1" applyBorder="1" applyAlignment="1">
      <alignment shrinkToFit="1"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2" fillId="0" borderId="0" xfId="0" applyFont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F25" sqref="F25"/>
    </sheetView>
  </sheetViews>
  <sheetFormatPr defaultColWidth="9.00390625" defaultRowHeight="12.75"/>
  <sheetData>
    <row r="2" spans="1:12" ht="12.75">
      <c r="A2" s="104" t="s">
        <v>53</v>
      </c>
      <c r="B2" s="104"/>
      <c r="C2" s="104"/>
      <c r="D2" s="104"/>
      <c r="E2" s="104"/>
      <c r="F2" s="105"/>
      <c r="G2" s="105"/>
      <c r="H2" s="105"/>
      <c r="I2" s="105"/>
      <c r="J2" s="105"/>
      <c r="K2" s="105"/>
      <c r="L2" s="105"/>
    </row>
    <row r="4" spans="1:12" ht="12.75">
      <c r="A4" s="105" t="s">
        <v>54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ht="13.5" thickBot="1"/>
    <row r="6" spans="1:12" ht="12.75">
      <c r="A6" s="106" t="s">
        <v>55</v>
      </c>
      <c r="B6" s="107" t="s">
        <v>56</v>
      </c>
      <c r="C6" s="108"/>
      <c r="D6" s="108"/>
      <c r="E6" s="108"/>
      <c r="F6" s="108"/>
      <c r="G6" s="108"/>
      <c r="H6" s="108"/>
      <c r="I6" s="108"/>
      <c r="J6" s="108"/>
      <c r="K6" s="109"/>
      <c r="L6" s="110" t="s">
        <v>8</v>
      </c>
    </row>
    <row r="7" spans="1:12" ht="13.5" thickBot="1">
      <c r="A7" s="111"/>
      <c r="B7" s="112" t="s">
        <v>57</v>
      </c>
      <c r="C7" s="113">
        <v>4</v>
      </c>
      <c r="D7" s="113">
        <v>5</v>
      </c>
      <c r="E7" s="113">
        <v>6</v>
      </c>
      <c r="F7" s="113">
        <v>7</v>
      </c>
      <c r="G7" s="113">
        <v>8</v>
      </c>
      <c r="H7" s="113">
        <v>9</v>
      </c>
      <c r="I7" s="113">
        <v>10</v>
      </c>
      <c r="J7" s="113">
        <v>11</v>
      </c>
      <c r="K7" s="114">
        <v>12</v>
      </c>
      <c r="L7" s="114" t="s">
        <v>35</v>
      </c>
    </row>
    <row r="8" spans="1:12" ht="12.75">
      <c r="A8" s="115"/>
      <c r="B8" s="116">
        <f>SUM(B9:B16)</f>
        <v>2637.24</v>
      </c>
      <c r="C8" s="117"/>
      <c r="D8" s="117"/>
      <c r="E8" s="117"/>
      <c r="F8" s="116">
        <f>SUM(C17:F17)</f>
        <v>28027.46</v>
      </c>
      <c r="G8" s="116">
        <f>SUM(G17)</f>
        <v>10628.160000000002</v>
      </c>
      <c r="H8" s="117"/>
      <c r="I8" s="117"/>
      <c r="J8" s="117"/>
      <c r="K8" s="118">
        <f>SUM(H17:K17)</f>
        <v>10099.91</v>
      </c>
      <c r="L8" s="118">
        <f>SUM(L9:L16)</f>
        <v>51392.770000000004</v>
      </c>
    </row>
    <row r="9" spans="1:12" ht="12.75">
      <c r="A9" s="119" t="s">
        <v>58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328.59</v>
      </c>
      <c r="H9" s="120">
        <v>1253.14</v>
      </c>
      <c r="I9" s="120">
        <v>2945.74</v>
      </c>
      <c r="J9" s="120">
        <v>5038.5</v>
      </c>
      <c r="K9" s="121">
        <v>56.83</v>
      </c>
      <c r="L9" s="122">
        <f>SUM(B9:K9)</f>
        <v>9622.8</v>
      </c>
    </row>
    <row r="10" spans="1:12" ht="12.75">
      <c r="A10" s="123" t="s">
        <v>59</v>
      </c>
      <c r="B10" s="124">
        <v>0</v>
      </c>
      <c r="C10" s="124">
        <v>0</v>
      </c>
      <c r="D10" s="124">
        <v>0</v>
      </c>
      <c r="E10" s="124">
        <v>0</v>
      </c>
      <c r="F10" s="124">
        <v>0</v>
      </c>
      <c r="G10" s="124">
        <v>2.68</v>
      </c>
      <c r="H10" s="124">
        <v>18.7</v>
      </c>
      <c r="I10" s="124">
        <v>124.93</v>
      </c>
      <c r="J10" s="124">
        <v>71.28</v>
      </c>
      <c r="K10" s="125">
        <v>0</v>
      </c>
      <c r="L10" s="122">
        <f aca="true" t="shared" si="0" ref="L10:L16">SUM(B10:K10)</f>
        <v>217.59</v>
      </c>
    </row>
    <row r="11" spans="1:12" ht="12.75">
      <c r="A11" s="123" t="s">
        <v>60</v>
      </c>
      <c r="B11" s="124">
        <v>0.91</v>
      </c>
      <c r="C11" s="124">
        <v>530.32</v>
      </c>
      <c r="D11" s="124">
        <v>15.29</v>
      </c>
      <c r="E11" s="124">
        <v>994.3</v>
      </c>
      <c r="F11" s="124">
        <v>20041.21</v>
      </c>
      <c r="G11" s="124">
        <v>6859.71</v>
      </c>
      <c r="H11" s="124">
        <v>46.18</v>
      </c>
      <c r="I11" s="124">
        <v>0</v>
      </c>
      <c r="J11" s="124">
        <v>0</v>
      </c>
      <c r="K11" s="125">
        <v>0</v>
      </c>
      <c r="L11" s="122">
        <f t="shared" si="0"/>
        <v>28487.92</v>
      </c>
    </row>
    <row r="12" spans="1:12" ht="12.75">
      <c r="A12" s="123" t="s">
        <v>61</v>
      </c>
      <c r="B12" s="124">
        <v>0</v>
      </c>
      <c r="C12" s="124">
        <v>2.31</v>
      </c>
      <c r="D12" s="124">
        <v>0</v>
      </c>
      <c r="E12" s="124">
        <v>2.15</v>
      </c>
      <c r="F12" s="124">
        <v>43.41</v>
      </c>
      <c r="G12" s="124">
        <v>220.91</v>
      </c>
      <c r="H12" s="124">
        <v>0</v>
      </c>
      <c r="I12" s="124">
        <v>0</v>
      </c>
      <c r="J12" s="124">
        <v>0</v>
      </c>
      <c r="K12" s="125">
        <v>0</v>
      </c>
      <c r="L12" s="122">
        <f t="shared" si="0"/>
        <v>268.78</v>
      </c>
    </row>
    <row r="13" spans="1:12" ht="12.75">
      <c r="A13" s="123" t="s">
        <v>62</v>
      </c>
      <c r="B13" s="124">
        <v>1.08</v>
      </c>
      <c r="C13" s="124">
        <v>32.84</v>
      </c>
      <c r="D13" s="124">
        <v>2.75</v>
      </c>
      <c r="E13" s="124">
        <v>283.6</v>
      </c>
      <c r="F13" s="124">
        <v>1842.45</v>
      </c>
      <c r="G13" s="124">
        <v>1730.04</v>
      </c>
      <c r="H13" s="124">
        <v>1.5</v>
      </c>
      <c r="I13" s="124">
        <v>0</v>
      </c>
      <c r="J13" s="124">
        <v>0</v>
      </c>
      <c r="K13" s="125">
        <v>0</v>
      </c>
      <c r="L13" s="122">
        <f t="shared" si="0"/>
        <v>3894.26</v>
      </c>
    </row>
    <row r="14" spans="1:12" ht="12.75">
      <c r="A14" s="123" t="s">
        <v>63</v>
      </c>
      <c r="B14" s="124">
        <v>2635.25</v>
      </c>
      <c r="C14" s="124">
        <v>1905.12</v>
      </c>
      <c r="D14" s="124">
        <v>463.71</v>
      </c>
      <c r="E14" s="124">
        <v>226.71</v>
      </c>
      <c r="F14" s="124">
        <v>1598.67</v>
      </c>
      <c r="G14" s="124">
        <v>1432.44</v>
      </c>
      <c r="H14" s="124">
        <v>1</v>
      </c>
      <c r="I14" s="124">
        <v>0</v>
      </c>
      <c r="J14" s="124">
        <v>0</v>
      </c>
      <c r="K14" s="125">
        <v>0</v>
      </c>
      <c r="L14" s="122">
        <f t="shared" si="0"/>
        <v>8262.9</v>
      </c>
    </row>
    <row r="15" spans="1:12" ht="12.75">
      <c r="A15" s="123" t="s">
        <v>64</v>
      </c>
      <c r="B15" s="124">
        <v>0</v>
      </c>
      <c r="C15" s="124">
        <v>2.83</v>
      </c>
      <c r="D15" s="124">
        <v>0.08</v>
      </c>
      <c r="E15" s="124">
        <v>3.17</v>
      </c>
      <c r="F15" s="124">
        <v>35.93</v>
      </c>
      <c r="G15" s="124">
        <v>23.85</v>
      </c>
      <c r="H15" s="124">
        <v>0</v>
      </c>
      <c r="I15" s="124">
        <v>0</v>
      </c>
      <c r="J15" s="124">
        <v>0</v>
      </c>
      <c r="K15" s="125">
        <v>0</v>
      </c>
      <c r="L15" s="122">
        <f t="shared" si="0"/>
        <v>65.86</v>
      </c>
    </row>
    <row r="16" spans="1:12" ht="13.5" thickBot="1">
      <c r="A16" s="126" t="s">
        <v>65</v>
      </c>
      <c r="B16" s="127">
        <v>0</v>
      </c>
      <c r="C16" s="127">
        <v>0</v>
      </c>
      <c r="D16" s="127">
        <v>0</v>
      </c>
      <c r="E16" s="127">
        <v>0.08</v>
      </c>
      <c r="F16" s="127">
        <v>0.53</v>
      </c>
      <c r="G16" s="127">
        <v>29.94</v>
      </c>
      <c r="H16" s="127">
        <v>91.71</v>
      </c>
      <c r="I16" s="127">
        <v>397.59</v>
      </c>
      <c r="J16" s="127">
        <v>51.81</v>
      </c>
      <c r="K16" s="128">
        <v>1</v>
      </c>
      <c r="L16" s="129">
        <f t="shared" si="0"/>
        <v>572.6599999999999</v>
      </c>
    </row>
    <row r="17" spans="1:12" ht="13.5" thickBot="1">
      <c r="A17" s="130" t="s">
        <v>66</v>
      </c>
      <c r="B17" s="131">
        <f>SUM(B9:B16)</f>
        <v>2637.24</v>
      </c>
      <c r="C17" s="131">
        <f aca="true" t="shared" si="1" ref="C17:L17">SUM(C9:C16)</f>
        <v>2473.42</v>
      </c>
      <c r="D17" s="131">
        <f t="shared" si="1"/>
        <v>481.83</v>
      </c>
      <c r="E17" s="131">
        <f t="shared" si="1"/>
        <v>1510.01</v>
      </c>
      <c r="F17" s="131">
        <f t="shared" si="1"/>
        <v>23562.199999999997</v>
      </c>
      <c r="G17" s="131">
        <f t="shared" si="1"/>
        <v>10628.160000000002</v>
      </c>
      <c r="H17" s="131">
        <f t="shared" si="1"/>
        <v>1412.2300000000002</v>
      </c>
      <c r="I17" s="131">
        <f t="shared" si="1"/>
        <v>3468.2599999999998</v>
      </c>
      <c r="J17" s="131">
        <f t="shared" si="1"/>
        <v>5161.59</v>
      </c>
      <c r="K17" s="131">
        <f t="shared" si="1"/>
        <v>57.83</v>
      </c>
      <c r="L17" s="132">
        <f t="shared" si="1"/>
        <v>51392.770000000004</v>
      </c>
    </row>
    <row r="19" spans="1:12" ht="12.75">
      <c r="A19" s="133" t="s">
        <v>67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</sheetData>
  <mergeCells count="4">
    <mergeCell ref="A2:L2"/>
    <mergeCell ref="A4:L4"/>
    <mergeCell ref="B6:K6"/>
    <mergeCell ref="A19:L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9.00390625" defaultRowHeight="12.75"/>
  <cols>
    <col min="1" max="1" width="37.25390625" style="0" customWidth="1"/>
    <col min="2" max="2" width="20.00390625" style="0" customWidth="1"/>
    <col min="3" max="3" width="12.375" style="0" customWidth="1"/>
    <col min="4" max="4" width="15.625" style="0" customWidth="1"/>
    <col min="5" max="5" width="11.625" style="0" customWidth="1"/>
    <col min="6" max="6" width="17.875" style="0" customWidth="1"/>
    <col min="7" max="7" width="17.75390625" style="0" customWidth="1"/>
  </cols>
  <sheetData>
    <row r="2" spans="1:7" ht="13.5" thickBot="1">
      <c r="A2" s="98" t="s">
        <v>37</v>
      </c>
      <c r="B2" s="98"/>
      <c r="C2" s="98"/>
      <c r="D2" s="98"/>
      <c r="E2" s="98"/>
      <c r="F2" s="99"/>
      <c r="G2" s="99"/>
    </row>
    <row r="3" spans="1:7" ht="13.5" thickBot="1">
      <c r="A3" s="102" t="s">
        <v>32</v>
      </c>
      <c r="B3" s="96" t="s">
        <v>29</v>
      </c>
      <c r="C3" s="96"/>
      <c r="D3" s="96"/>
      <c r="E3" s="97"/>
      <c r="F3" s="100" t="s">
        <v>39</v>
      </c>
      <c r="G3" s="101"/>
    </row>
    <row r="4" spans="1:10" ht="51.75" thickBot="1">
      <c r="A4" s="103"/>
      <c r="B4" s="29" t="s">
        <v>38</v>
      </c>
      <c r="C4" s="17" t="s">
        <v>31</v>
      </c>
      <c r="D4" s="28" t="s">
        <v>33</v>
      </c>
      <c r="E4" s="27" t="s">
        <v>34</v>
      </c>
      <c r="F4" s="44" t="s">
        <v>50</v>
      </c>
      <c r="G4" s="45" t="s">
        <v>51</v>
      </c>
      <c r="H4" s="2"/>
      <c r="I4" s="2"/>
      <c r="J4" s="2"/>
    </row>
    <row r="5" spans="1:7" ht="13.5" thickBot="1">
      <c r="A5" s="103"/>
      <c r="B5" s="53" t="s">
        <v>30</v>
      </c>
      <c r="C5" s="54" t="s">
        <v>30</v>
      </c>
      <c r="D5" s="55" t="s">
        <v>30</v>
      </c>
      <c r="E5" s="56" t="s">
        <v>30</v>
      </c>
      <c r="F5" s="57" t="s">
        <v>36</v>
      </c>
      <c r="G5" s="58" t="s">
        <v>36</v>
      </c>
    </row>
    <row r="6" spans="1:7" ht="13.5" thickBot="1">
      <c r="A6" s="59" t="s">
        <v>35</v>
      </c>
      <c r="B6" s="60">
        <v>1</v>
      </c>
      <c r="C6" s="61">
        <v>2</v>
      </c>
      <c r="D6" s="62">
        <v>3</v>
      </c>
      <c r="E6" s="63">
        <v>4</v>
      </c>
      <c r="F6" s="64">
        <v>5</v>
      </c>
      <c r="G6" s="64">
        <v>5</v>
      </c>
    </row>
    <row r="7" spans="1:7" ht="12.75">
      <c r="A7" s="18" t="s">
        <v>40</v>
      </c>
      <c r="B7" s="30">
        <v>22026000</v>
      </c>
      <c r="C7" s="21">
        <v>9590777</v>
      </c>
      <c r="D7" s="41">
        <v>945665</v>
      </c>
      <c r="E7" s="24">
        <v>8645112</v>
      </c>
      <c r="F7" s="46">
        <f>SUM(C7/B7)*100</f>
        <v>43.54298102242804</v>
      </c>
      <c r="G7" s="46">
        <f>SUM(E7/B7)*100</f>
        <v>39.249577771724326</v>
      </c>
    </row>
    <row r="8" spans="1:7" ht="12.75">
      <c r="A8" s="19" t="s">
        <v>48</v>
      </c>
      <c r="B8" s="31">
        <v>22026000</v>
      </c>
      <c r="C8" s="22">
        <v>11661754</v>
      </c>
      <c r="D8" s="42">
        <v>1146244</v>
      </c>
      <c r="E8" s="25">
        <v>10515510</v>
      </c>
      <c r="F8" s="47">
        <f>SUM(C8/B8)*100</f>
        <v>52.94540088985744</v>
      </c>
      <c r="G8" s="47">
        <f>SUM(E8/B8)*100</f>
        <v>47.74135113048216</v>
      </c>
    </row>
    <row r="9" spans="1:7" ht="13.5" thickBot="1">
      <c r="A9" s="20" t="s">
        <v>49</v>
      </c>
      <c r="B9" s="32">
        <v>22026000</v>
      </c>
      <c r="C9" s="23">
        <v>11003112</v>
      </c>
      <c r="D9" s="43">
        <v>1079304</v>
      </c>
      <c r="E9" s="26">
        <v>9923808</v>
      </c>
      <c r="F9" s="48">
        <f>SUM(C9/B9)*100</f>
        <v>49.95510760010896</v>
      </c>
      <c r="G9" s="48">
        <f>SUM(E9/B9)*100</f>
        <v>45.05497139743939</v>
      </c>
    </row>
  </sheetData>
  <mergeCells count="4">
    <mergeCell ref="B3:E3"/>
    <mergeCell ref="A2:G2"/>
    <mergeCell ref="F3:G3"/>
    <mergeCell ref="A3:A5"/>
  </mergeCells>
  <printOptions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&amp;R&amp;"Arial CE,Tučné"&amp;8Príloha č.1b</oddHeader>
    <oddFooter>&amp;L&amp;8&amp;D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22"/>
  <sheetViews>
    <sheetView workbookViewId="0" topLeftCell="A5">
      <selection activeCell="A22" sqref="A22"/>
    </sheetView>
  </sheetViews>
  <sheetFormatPr defaultColWidth="9.00390625" defaultRowHeight="12.75"/>
  <cols>
    <col min="1" max="1" width="11.625" style="0" bestFit="1" customWidth="1"/>
    <col min="2" max="2" width="15.875" style="0" customWidth="1"/>
    <col min="3" max="3" width="11.875" style="0" bestFit="1" customWidth="1"/>
    <col min="4" max="4" width="15.375" style="0" customWidth="1"/>
    <col min="5" max="5" width="17.875" style="0" customWidth="1"/>
    <col min="6" max="6" width="10.25390625" style="0" bestFit="1" customWidth="1"/>
    <col min="7" max="7" width="11.75390625" style="0" bestFit="1" customWidth="1"/>
    <col min="8" max="8" width="19.375" style="0" customWidth="1"/>
  </cols>
  <sheetData>
    <row r="3" spans="1:8" ht="13.5" thickBot="1">
      <c r="A3" s="81" t="s">
        <v>17</v>
      </c>
      <c r="B3" s="81"/>
      <c r="C3" s="81"/>
      <c r="D3" s="81"/>
      <c r="E3" s="81"/>
      <c r="F3" s="81"/>
      <c r="G3" s="81"/>
      <c r="H3" s="81"/>
    </row>
    <row r="4" spans="1:8" ht="12.75" hidden="1">
      <c r="A4" s="86" t="s">
        <v>7</v>
      </c>
      <c r="B4" s="68" t="s">
        <v>17</v>
      </c>
      <c r="C4" s="68"/>
      <c r="D4" s="68"/>
      <c r="E4" s="68"/>
      <c r="F4" s="68"/>
      <c r="G4" s="68"/>
      <c r="H4" s="69"/>
    </row>
    <row r="5" spans="1:8" ht="22.5" customHeight="1" thickBot="1">
      <c r="A5" s="87"/>
      <c r="B5" s="93" t="s">
        <v>10</v>
      </c>
      <c r="C5" s="94"/>
      <c r="D5" s="95"/>
      <c r="E5" s="80" t="s">
        <v>9</v>
      </c>
      <c r="F5" s="68"/>
      <c r="G5" s="69"/>
      <c r="H5" s="49" t="s">
        <v>16</v>
      </c>
    </row>
    <row r="6" spans="1:8" ht="12.75">
      <c r="A6" s="87"/>
      <c r="B6" s="82" t="s">
        <v>0</v>
      </c>
      <c r="C6" s="6" t="s">
        <v>6</v>
      </c>
      <c r="D6" s="84" t="s">
        <v>8</v>
      </c>
      <c r="E6" s="6" t="s">
        <v>11</v>
      </c>
      <c r="F6" s="8" t="s">
        <v>12</v>
      </c>
      <c r="G6" s="8" t="s">
        <v>8</v>
      </c>
      <c r="H6" s="91" t="s">
        <v>8</v>
      </c>
    </row>
    <row r="7" spans="1:8" ht="13.5" thickBot="1">
      <c r="A7" s="87"/>
      <c r="B7" s="83"/>
      <c r="C7" s="7">
        <v>0.3775</v>
      </c>
      <c r="D7" s="85"/>
      <c r="E7" s="10">
        <v>0.1</v>
      </c>
      <c r="F7" s="9">
        <v>0.04</v>
      </c>
      <c r="G7" s="9">
        <v>0.14</v>
      </c>
      <c r="H7" s="92"/>
    </row>
    <row r="8" spans="1:8" ht="13.5" thickBot="1">
      <c r="A8" s="13" t="s">
        <v>14</v>
      </c>
      <c r="B8" s="12" t="s">
        <v>1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</row>
    <row r="9" spans="1:8" ht="37.5" thickBot="1">
      <c r="A9" s="17" t="s">
        <v>41</v>
      </c>
      <c r="B9" s="14">
        <v>7075348</v>
      </c>
      <c r="C9" s="14">
        <v>2515429</v>
      </c>
      <c r="D9" s="15">
        <f>SUM(B9:C9)</f>
        <v>9590777</v>
      </c>
      <c r="E9" s="14">
        <v>662642</v>
      </c>
      <c r="F9" s="14">
        <v>283023</v>
      </c>
      <c r="G9" s="14">
        <f>SUM(E9:F9)</f>
        <v>945665</v>
      </c>
      <c r="H9" s="50">
        <f>SUM(D9-G9)</f>
        <v>8645112</v>
      </c>
    </row>
    <row r="10" spans="1:8" ht="12.75" hidden="1">
      <c r="A10" s="3"/>
      <c r="B10" s="4"/>
      <c r="C10" s="4"/>
      <c r="D10" s="4"/>
      <c r="E10" s="4">
        <f>SUM(E9/B9)</f>
        <v>0.09365504000651276</v>
      </c>
      <c r="F10" s="4">
        <f>SUM(F9/B9)</f>
        <v>0.04000128332910268</v>
      </c>
      <c r="G10" s="4"/>
      <c r="H10" s="5"/>
    </row>
    <row r="11" spans="1:8" ht="13.5" thickBot="1">
      <c r="A11" s="65"/>
      <c r="B11" s="66"/>
      <c r="C11" s="66"/>
      <c r="D11" s="66"/>
      <c r="E11" s="66"/>
      <c r="F11" s="66"/>
      <c r="G11" s="66"/>
      <c r="H11" s="67"/>
    </row>
    <row r="12" spans="1:8" ht="22.5" customHeight="1" thickBot="1">
      <c r="A12" s="88" t="s">
        <v>7</v>
      </c>
      <c r="B12" s="79" t="s">
        <v>18</v>
      </c>
      <c r="C12" s="79"/>
      <c r="D12" s="79"/>
      <c r="E12" s="80" t="s">
        <v>45</v>
      </c>
      <c r="F12" s="68"/>
      <c r="G12" s="69"/>
      <c r="H12" s="51" t="s">
        <v>16</v>
      </c>
    </row>
    <row r="13" spans="1:8" ht="12.75">
      <c r="A13" s="89"/>
      <c r="B13" s="6" t="s">
        <v>13</v>
      </c>
      <c r="C13" s="6" t="s">
        <v>6</v>
      </c>
      <c r="D13" s="6" t="s">
        <v>8</v>
      </c>
      <c r="E13" s="6" t="s">
        <v>11</v>
      </c>
      <c r="F13" s="6" t="s">
        <v>12</v>
      </c>
      <c r="G13" s="6" t="s">
        <v>8</v>
      </c>
      <c r="H13" s="91" t="s">
        <v>8</v>
      </c>
    </row>
    <row r="14" spans="1:8" ht="13.5" thickBot="1">
      <c r="A14" s="90"/>
      <c r="B14" s="11"/>
      <c r="C14" s="7">
        <v>0.3775</v>
      </c>
      <c r="D14" s="11"/>
      <c r="E14" s="10">
        <v>0.1</v>
      </c>
      <c r="F14" s="10">
        <v>0.04</v>
      </c>
      <c r="G14" s="10">
        <v>0.14</v>
      </c>
      <c r="H14" s="92"/>
    </row>
    <row r="15" spans="1:8" ht="13.5" thickBot="1">
      <c r="A15" s="12" t="s">
        <v>15</v>
      </c>
      <c r="B15" s="12" t="s">
        <v>1</v>
      </c>
      <c r="C15" s="12" t="s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</row>
    <row r="16" spans="1:8" ht="37.5" thickBot="1">
      <c r="A16" s="17" t="s">
        <v>41</v>
      </c>
      <c r="B16" s="14">
        <f>SUM(B9+1500708)</f>
        <v>8576056</v>
      </c>
      <c r="C16" s="14">
        <f>SUM(C9+570269)</f>
        <v>3085698</v>
      </c>
      <c r="D16" s="15">
        <f>SUM(B16:C16)</f>
        <v>11661754</v>
      </c>
      <c r="E16" s="14">
        <f>SUM(B16*E10)</f>
        <v>803190.8677780938</v>
      </c>
      <c r="F16" s="14">
        <f>SUM(B16*F10)</f>
        <v>343053.24590225104</v>
      </c>
      <c r="G16" s="14">
        <f>SUM(E16:F16)</f>
        <v>1146244.1136803448</v>
      </c>
      <c r="H16" s="50">
        <f>SUM(D16-G16)</f>
        <v>10515509.886319656</v>
      </c>
    </row>
    <row r="17" ht="13.5" thickBot="1"/>
    <row r="18" spans="1:8" ht="23.25" thickBot="1">
      <c r="A18" s="70" t="s">
        <v>7</v>
      </c>
      <c r="B18" s="73" t="s">
        <v>44</v>
      </c>
      <c r="C18" s="73"/>
      <c r="D18" s="73"/>
      <c r="E18" s="74" t="s">
        <v>45</v>
      </c>
      <c r="F18" s="75"/>
      <c r="G18" s="76"/>
      <c r="H18" s="52" t="s">
        <v>16</v>
      </c>
    </row>
    <row r="19" spans="1:8" ht="12.75">
      <c r="A19" s="71"/>
      <c r="B19" s="35" t="s">
        <v>13</v>
      </c>
      <c r="C19" s="35" t="s">
        <v>6</v>
      </c>
      <c r="D19" s="35" t="s">
        <v>8</v>
      </c>
      <c r="E19" s="35" t="s">
        <v>11</v>
      </c>
      <c r="F19" s="35" t="s">
        <v>12</v>
      </c>
      <c r="G19" s="35" t="s">
        <v>8</v>
      </c>
      <c r="H19" s="77" t="s">
        <v>8</v>
      </c>
    </row>
    <row r="20" spans="1:8" ht="13.5" thickBot="1">
      <c r="A20" s="72"/>
      <c r="B20" s="36"/>
      <c r="C20" s="37">
        <v>0.3775</v>
      </c>
      <c r="D20" s="36"/>
      <c r="E20" s="38">
        <v>0.1</v>
      </c>
      <c r="F20" s="38">
        <v>0.04</v>
      </c>
      <c r="G20" s="38">
        <v>0.14</v>
      </c>
      <c r="H20" s="78"/>
    </row>
    <row r="21" spans="1:8" ht="13.5" thickBot="1">
      <c r="A21" s="34" t="s">
        <v>52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</row>
    <row r="22" spans="1:8" ht="13.5" thickBot="1">
      <c r="A22" s="33" t="s">
        <v>43</v>
      </c>
      <c r="B22" s="40">
        <f>SUM(B16-B9)</f>
        <v>1500708</v>
      </c>
      <c r="C22" s="40">
        <f aca="true" t="shared" si="0" ref="C22:H22">SUM(C16-C9)</f>
        <v>570269</v>
      </c>
      <c r="D22" s="40">
        <f t="shared" si="0"/>
        <v>2070977</v>
      </c>
      <c r="E22" s="39">
        <f t="shared" si="0"/>
        <v>140548.8677780938</v>
      </c>
      <c r="F22" s="39">
        <f t="shared" si="0"/>
        <v>60030.245902251045</v>
      </c>
      <c r="G22" s="39">
        <f t="shared" si="0"/>
        <v>200579.11368034477</v>
      </c>
      <c r="H22" s="39">
        <f t="shared" si="0"/>
        <v>1870397.886319656</v>
      </c>
    </row>
  </sheetData>
  <mergeCells count="17">
    <mergeCell ref="B4:H4"/>
    <mergeCell ref="A18:A20"/>
    <mergeCell ref="B18:D18"/>
    <mergeCell ref="E18:G18"/>
    <mergeCell ref="A3:H3"/>
    <mergeCell ref="B6:B7"/>
    <mergeCell ref="D6:D7"/>
    <mergeCell ref="A4:A7"/>
    <mergeCell ref="B12:D12"/>
    <mergeCell ref="E12:G12"/>
    <mergeCell ref="A12:A14"/>
    <mergeCell ref="H13:H14"/>
    <mergeCell ref="H19:H20"/>
    <mergeCell ref="H6:H7"/>
    <mergeCell ref="B5:D5"/>
    <mergeCell ref="E5:G5"/>
    <mergeCell ref="A11:H11"/>
  </mergeCells>
  <printOptions/>
  <pageMargins left="0.75" right="0.75" top="1" bottom="1" header="0.4921259845" footer="0.4921259845"/>
  <pageSetup horizontalDpi="300" verticalDpi="300" orientation="landscape" paperSize="9" scale="105" r:id="rId1"/>
  <headerFooter alignWithMargins="0">
    <oddHeader>&amp;R&amp;"Arial CE,Tučné"&amp;8Príloha  č.1c</oddHeader>
    <oddFooter>&amp;L&amp;8&amp;D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5">
      <selection activeCell="B23" sqref="B23"/>
    </sheetView>
  </sheetViews>
  <sheetFormatPr defaultColWidth="9.00390625" defaultRowHeight="12.75"/>
  <cols>
    <col min="1" max="1" width="11.625" style="0" bestFit="1" customWidth="1"/>
    <col min="2" max="2" width="17.25390625" style="0" customWidth="1"/>
    <col min="3" max="3" width="14.375" style="0" customWidth="1"/>
    <col min="4" max="4" width="19.25390625" style="0" customWidth="1"/>
    <col min="5" max="5" width="17.875" style="0" customWidth="1"/>
    <col min="6" max="7" width="11.75390625" style="0" bestFit="1" customWidth="1"/>
    <col min="8" max="8" width="19.375" style="0" customWidth="1"/>
  </cols>
  <sheetData>
    <row r="3" spans="1:8" ht="13.5" thickBot="1">
      <c r="A3" s="81" t="s">
        <v>28</v>
      </c>
      <c r="B3" s="81"/>
      <c r="C3" s="81"/>
      <c r="D3" s="81"/>
      <c r="E3" s="81"/>
      <c r="F3" s="81"/>
      <c r="G3" s="81"/>
      <c r="H3" s="81"/>
    </row>
    <row r="4" spans="1:8" ht="12.75" hidden="1">
      <c r="A4" s="86" t="s">
        <v>7</v>
      </c>
      <c r="B4" s="68" t="s">
        <v>17</v>
      </c>
      <c r="C4" s="68"/>
      <c r="D4" s="68"/>
      <c r="E4" s="68"/>
      <c r="F4" s="68"/>
      <c r="G4" s="68"/>
      <c r="H4" s="69"/>
    </row>
    <row r="5" spans="1:8" ht="22.5" customHeight="1" thickBot="1">
      <c r="A5" s="87"/>
      <c r="B5" s="79" t="s">
        <v>18</v>
      </c>
      <c r="C5" s="79"/>
      <c r="D5" s="79"/>
      <c r="E5" s="80" t="s">
        <v>9</v>
      </c>
      <c r="F5" s="68"/>
      <c r="G5" s="69"/>
      <c r="H5" s="49" t="s">
        <v>16</v>
      </c>
    </row>
    <row r="6" spans="1:8" ht="12.75">
      <c r="A6" s="87"/>
      <c r="B6" s="82" t="s">
        <v>0</v>
      </c>
      <c r="C6" s="6" t="s">
        <v>6</v>
      </c>
      <c r="D6" s="84" t="s">
        <v>8</v>
      </c>
      <c r="E6" s="6" t="s">
        <v>11</v>
      </c>
      <c r="F6" s="8" t="s">
        <v>12</v>
      </c>
      <c r="G6" s="8" t="s">
        <v>8</v>
      </c>
      <c r="H6" s="6" t="s">
        <v>8</v>
      </c>
    </row>
    <row r="7" spans="1:8" ht="13.5" thickBot="1">
      <c r="A7" s="87"/>
      <c r="B7" s="83"/>
      <c r="C7" s="7">
        <v>0.3775</v>
      </c>
      <c r="D7" s="85"/>
      <c r="E7" s="10">
        <v>0.1</v>
      </c>
      <c r="F7" s="9">
        <v>0.04</v>
      </c>
      <c r="G7" s="9">
        <v>0.14</v>
      </c>
      <c r="H7" s="10">
        <v>0.14</v>
      </c>
    </row>
    <row r="8" spans="1:8" ht="13.5" thickBot="1">
      <c r="A8" s="13" t="s">
        <v>14</v>
      </c>
      <c r="B8" s="12" t="s">
        <v>1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</row>
    <row r="9" spans="1:8" ht="37.5" thickBot="1">
      <c r="A9" s="17" t="s">
        <v>41</v>
      </c>
      <c r="B9" s="14">
        <v>8576056</v>
      </c>
      <c r="C9" s="14">
        <v>3085698</v>
      </c>
      <c r="D9" s="15">
        <v>11661754</v>
      </c>
      <c r="E9" s="14">
        <v>803190.8677780938</v>
      </c>
      <c r="F9" s="14">
        <v>343053.24590225104</v>
      </c>
      <c r="G9" s="14">
        <v>1146244.1136803448</v>
      </c>
      <c r="H9" s="16">
        <v>10515509.886319656</v>
      </c>
    </row>
    <row r="10" spans="1:8" ht="12.75" hidden="1">
      <c r="A10" s="3"/>
      <c r="B10" s="4"/>
      <c r="C10" s="4"/>
      <c r="D10" s="4"/>
      <c r="E10" s="4">
        <f>SUM(E9/B9)</f>
        <v>0.09365504000651276</v>
      </c>
      <c r="F10" s="4">
        <f>SUM(F9/B9)</f>
        <v>0.04000128332910268</v>
      </c>
      <c r="G10" s="4"/>
      <c r="H10" s="5"/>
    </row>
    <row r="11" spans="1:8" ht="12.75" hidden="1">
      <c r="A11" s="3"/>
      <c r="B11" s="4"/>
      <c r="C11" s="4"/>
      <c r="D11" s="4"/>
      <c r="E11" s="4"/>
      <c r="F11" s="4"/>
      <c r="G11" s="4"/>
      <c r="H11" s="5"/>
    </row>
    <row r="12" spans="1:8" ht="12.75" hidden="1">
      <c r="A12" s="3"/>
      <c r="B12" s="4">
        <v>478143</v>
      </c>
      <c r="C12" s="4">
        <f>SUM(B12*0.3775)</f>
        <v>180498.9825</v>
      </c>
      <c r="D12" s="4">
        <f>SUM(B12+C12)</f>
        <v>658641.9825</v>
      </c>
      <c r="E12" s="4">
        <f>SUM(B12*10/100)</f>
        <v>47814.3</v>
      </c>
      <c r="F12" s="4">
        <f>SUM(B12*4/100)</f>
        <v>19125.72</v>
      </c>
      <c r="G12" s="4">
        <f>SUM(E12:F12)</f>
        <v>66940.02</v>
      </c>
      <c r="H12" s="5"/>
    </row>
    <row r="13" spans="1:8" ht="13.5" thickBot="1">
      <c r="A13" s="65"/>
      <c r="B13" s="66"/>
      <c r="C13" s="66"/>
      <c r="D13" s="66"/>
      <c r="E13" s="66"/>
      <c r="F13" s="66"/>
      <c r="G13" s="66"/>
      <c r="H13" s="67"/>
    </row>
    <row r="14" spans="1:8" ht="22.5" customHeight="1" thickBot="1">
      <c r="A14" s="88" t="s">
        <v>7</v>
      </c>
      <c r="B14" s="79" t="s">
        <v>46</v>
      </c>
      <c r="C14" s="79"/>
      <c r="D14" s="79"/>
      <c r="E14" s="80" t="s">
        <v>47</v>
      </c>
      <c r="F14" s="68"/>
      <c r="G14" s="69"/>
      <c r="H14" s="51" t="s">
        <v>16</v>
      </c>
    </row>
    <row r="15" spans="1:8" ht="12.75">
      <c r="A15" s="89"/>
      <c r="B15" s="6" t="s">
        <v>27</v>
      </c>
      <c r="C15" s="6" t="s">
        <v>6</v>
      </c>
      <c r="D15" s="6" t="s">
        <v>8</v>
      </c>
      <c r="E15" s="6" t="s">
        <v>11</v>
      </c>
      <c r="F15" s="6" t="s">
        <v>12</v>
      </c>
      <c r="G15" s="6" t="s">
        <v>8</v>
      </c>
      <c r="H15" s="6" t="s">
        <v>8</v>
      </c>
    </row>
    <row r="16" spans="1:8" ht="13.5" thickBot="1">
      <c r="A16" s="90"/>
      <c r="B16" s="11"/>
      <c r="C16" s="7">
        <v>0.3775</v>
      </c>
      <c r="D16" s="11"/>
      <c r="E16" s="10">
        <v>0.1</v>
      </c>
      <c r="F16" s="10">
        <v>0.04</v>
      </c>
      <c r="G16" s="10">
        <v>0.14</v>
      </c>
      <c r="H16" s="10">
        <v>0.14</v>
      </c>
    </row>
    <row r="17" spans="1:8" ht="13.5" thickBot="1">
      <c r="A17" s="12" t="s">
        <v>15</v>
      </c>
      <c r="B17" s="12" t="s">
        <v>1</v>
      </c>
      <c r="C17" s="12" t="s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</row>
    <row r="18" spans="1:8" ht="37.5" thickBot="1">
      <c r="A18" s="17" t="s">
        <v>42</v>
      </c>
      <c r="B18" s="14">
        <f>SUM(B9-B12)</f>
        <v>8097913</v>
      </c>
      <c r="C18" s="14">
        <f>SUM(C9-C12)</f>
        <v>2905199.0175</v>
      </c>
      <c r="D18" s="15">
        <f>SUM(B18:C18)</f>
        <v>11003112.0175</v>
      </c>
      <c r="E18" s="14">
        <f>SUM(E9-E12)</f>
        <v>755376.5677780937</v>
      </c>
      <c r="F18" s="14">
        <f>SUM(G9-G12)</f>
        <v>1079304.0936803448</v>
      </c>
      <c r="G18" s="14">
        <f>SUM(G9-G12)</f>
        <v>1079304.0936803448</v>
      </c>
      <c r="H18" s="50">
        <f>SUM(D18-G18)</f>
        <v>9923807.923819656</v>
      </c>
    </row>
    <row r="19" ht="13.5" thickBot="1"/>
    <row r="20" spans="1:8" ht="23.25" thickBot="1">
      <c r="A20" s="70" t="s">
        <v>7</v>
      </c>
      <c r="B20" s="73" t="s">
        <v>44</v>
      </c>
      <c r="C20" s="73"/>
      <c r="D20" s="73"/>
      <c r="E20" s="74" t="s">
        <v>45</v>
      </c>
      <c r="F20" s="75"/>
      <c r="G20" s="76"/>
      <c r="H20" s="52" t="s">
        <v>16</v>
      </c>
    </row>
    <row r="21" spans="1:8" ht="12.75">
      <c r="A21" s="71"/>
      <c r="B21" s="35" t="s">
        <v>13</v>
      </c>
      <c r="C21" s="35" t="s">
        <v>6</v>
      </c>
      <c r="D21" s="35" t="s">
        <v>8</v>
      </c>
      <c r="E21" s="35" t="s">
        <v>11</v>
      </c>
      <c r="F21" s="35" t="s">
        <v>12</v>
      </c>
      <c r="G21" s="35" t="s">
        <v>8</v>
      </c>
      <c r="H21" s="77" t="s">
        <v>8</v>
      </c>
    </row>
    <row r="22" spans="1:8" ht="13.5" thickBot="1">
      <c r="A22" s="72"/>
      <c r="B22" s="36"/>
      <c r="C22" s="37">
        <v>0.3775</v>
      </c>
      <c r="D22" s="36"/>
      <c r="E22" s="38">
        <v>0.1</v>
      </c>
      <c r="F22" s="38">
        <v>0.04</v>
      </c>
      <c r="G22" s="38">
        <v>0.14</v>
      </c>
      <c r="H22" s="78"/>
    </row>
    <row r="23" spans="1:8" ht="13.5" thickBot="1">
      <c r="A23" s="34" t="s">
        <v>52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</row>
    <row r="24" spans="1:8" ht="13.5" thickBot="1">
      <c r="A24" s="33" t="s">
        <v>43</v>
      </c>
      <c r="B24" s="40">
        <f>SUM(B18-B9)</f>
        <v>-478143</v>
      </c>
      <c r="C24" s="40">
        <f aca="true" t="shared" si="0" ref="C24:H24">SUM(C18-C9)</f>
        <v>-180498.98249999993</v>
      </c>
      <c r="D24" s="40">
        <f t="shared" si="0"/>
        <v>-658641.9824999999</v>
      </c>
      <c r="E24" s="39">
        <f t="shared" si="0"/>
        <v>-47814.30000000005</v>
      </c>
      <c r="F24" s="39">
        <f t="shared" si="0"/>
        <v>736250.8477780938</v>
      </c>
      <c r="G24" s="39">
        <f t="shared" si="0"/>
        <v>-66940.02000000002</v>
      </c>
      <c r="H24" s="39">
        <f t="shared" si="0"/>
        <v>-591701.9625000004</v>
      </c>
    </row>
  </sheetData>
  <mergeCells count="15">
    <mergeCell ref="A14:A16"/>
    <mergeCell ref="A3:H3"/>
    <mergeCell ref="B6:B7"/>
    <mergeCell ref="D6:D7"/>
    <mergeCell ref="A4:A7"/>
    <mergeCell ref="A13:H13"/>
    <mergeCell ref="B4:H4"/>
    <mergeCell ref="A20:A22"/>
    <mergeCell ref="B20:D20"/>
    <mergeCell ref="E20:G20"/>
    <mergeCell ref="H21:H22"/>
    <mergeCell ref="B5:D5"/>
    <mergeCell ref="E5:G5"/>
    <mergeCell ref="B14:D14"/>
    <mergeCell ref="E14:G14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&amp;R&amp;"Arial CE,Tučné"&amp;8Príloha  č.1d</oddHeader>
    <oddFooter>&amp;L&amp;8&amp;D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7" sqref="D17"/>
    </sheetView>
  </sheetViews>
  <sheetFormatPr defaultColWidth="9.00390625" defaultRowHeight="12.75"/>
  <cols>
    <col min="1" max="1" width="25.125" style="0" customWidth="1"/>
    <col min="2" max="2" width="11.00390625" style="0" bestFit="1" customWidth="1"/>
    <col min="3" max="4" width="10.00390625" style="0" bestFit="1" customWidth="1"/>
  </cols>
  <sheetData>
    <row r="1" ht="12.75">
      <c r="A1" t="s">
        <v>2</v>
      </c>
    </row>
    <row r="2" spans="1:2" ht="12.75">
      <c r="A2" t="s">
        <v>21</v>
      </c>
      <c r="B2" s="1">
        <v>11473</v>
      </c>
    </row>
    <row r="3" spans="1:2" ht="12.75">
      <c r="A3" t="s">
        <v>3</v>
      </c>
      <c r="B3" s="1">
        <v>51393</v>
      </c>
    </row>
    <row r="4" spans="1:2" ht="12.75">
      <c r="A4" t="s">
        <v>5</v>
      </c>
      <c r="B4" s="1">
        <f>SUM(B2*4/100)*B3/1000</f>
        <v>23585.275560000002</v>
      </c>
    </row>
    <row r="5" spans="1:2" ht="12.75">
      <c r="A5" t="s">
        <v>4</v>
      </c>
      <c r="B5" s="1">
        <f>SUM(B4*12)</f>
        <v>283023.30672</v>
      </c>
    </row>
    <row r="10" spans="2:3" ht="12.75">
      <c r="B10">
        <v>7218</v>
      </c>
      <c r="C10">
        <v>10507</v>
      </c>
    </row>
    <row r="11" spans="1:5" ht="12.75">
      <c r="A11" t="s">
        <v>19</v>
      </c>
      <c r="B11">
        <f>SUM(B12/B10)</f>
        <v>1.5169021889720145</v>
      </c>
      <c r="E11">
        <f>SUM(B10*B11)</f>
        <v>10949</v>
      </c>
    </row>
    <row r="12" spans="1:3" ht="12.75">
      <c r="A12" t="s">
        <v>20</v>
      </c>
      <c r="B12">
        <v>10949</v>
      </c>
      <c r="C12">
        <f>SUM(C10*B11)</f>
        <v>15938.091299528956</v>
      </c>
    </row>
    <row r="13" spans="1:4" ht="12.75">
      <c r="A13" t="s">
        <v>3</v>
      </c>
      <c r="B13" s="1">
        <v>3000</v>
      </c>
      <c r="C13" s="1">
        <v>3000</v>
      </c>
      <c r="D13" t="s">
        <v>25</v>
      </c>
    </row>
    <row r="14" spans="1:4" ht="12.75">
      <c r="A14" t="s">
        <v>22</v>
      </c>
      <c r="B14">
        <f>SUM(B13*B12)</f>
        <v>32847000</v>
      </c>
      <c r="C14">
        <f>SUM(C13*C12)</f>
        <v>47814273.89858687</v>
      </c>
      <c r="D14">
        <f>SUM(C14*12)/1000</f>
        <v>573771.2867830425</v>
      </c>
    </row>
    <row r="15" spans="1:3" ht="12.75">
      <c r="A15" t="s">
        <v>23</v>
      </c>
      <c r="B15">
        <f>SUM(B14*2)</f>
        <v>65694000</v>
      </c>
      <c r="C15">
        <f>SUM(C14*2)</f>
        <v>95628547.79717374</v>
      </c>
    </row>
    <row r="16" spans="1:3" ht="12.75">
      <c r="A16" t="s">
        <v>24</v>
      </c>
      <c r="B16">
        <f>SUM(B15/1000)</f>
        <v>65694</v>
      </c>
      <c r="C16">
        <f>SUM(C15/1000)</f>
        <v>95628.54779717374</v>
      </c>
    </row>
    <row r="18" spans="1:4" ht="12.75">
      <c r="A18" t="s">
        <v>26</v>
      </c>
      <c r="D18">
        <f>SUM(D14-C16)</f>
        <v>478142.73898586875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Eleonóra Janíkova</dc:creator>
  <cp:keywords/>
  <dc:description/>
  <cp:lastModifiedBy>agenda0</cp:lastModifiedBy>
  <cp:lastPrinted>2001-05-04T11:06:25Z</cp:lastPrinted>
  <dcterms:created xsi:type="dcterms:W3CDTF">2001-05-02T08:14:53Z</dcterms:created>
  <dcterms:modified xsi:type="dcterms:W3CDTF">2001-05-07T12:16:25Z</dcterms:modified>
  <cp:category/>
  <cp:version/>
  <cp:contentType/>
  <cp:contentStatus/>
</cp:coreProperties>
</file>