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591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<sst xmlns="http://schemas.openxmlformats.org/spreadsheetml/2006/main" count="87" uniqueCount="50">
  <si>
    <t>Ministry of Culture</t>
  </si>
  <si>
    <t>Admin.</t>
  </si>
  <si>
    <t>Admin. Costs as % of ODA</t>
  </si>
  <si>
    <t>Administrative costs</t>
  </si>
  <si>
    <t>Aid</t>
  </si>
  <si>
    <t>Assistance</t>
  </si>
  <si>
    <t>Bank</t>
  </si>
  <si>
    <t>Bilateral</t>
  </si>
  <si>
    <t>BILATERAL Disbursements</t>
  </si>
  <si>
    <t>Commitments</t>
  </si>
  <si>
    <t>Co-operation</t>
  </si>
  <si>
    <t>Costs</t>
  </si>
  <si>
    <t>Debt Forgiveness</t>
  </si>
  <si>
    <t>Debt Repayments</t>
  </si>
  <si>
    <t>Disbursements</t>
  </si>
  <si>
    <t>Food</t>
  </si>
  <si>
    <t>GRAND TOTAL ODA</t>
  </si>
  <si>
    <t>GRAND TOTAL ODA in USD</t>
  </si>
  <si>
    <t>Humanitarian</t>
  </si>
  <si>
    <t>Ministry of Agriculture</t>
  </si>
  <si>
    <t>Ministry of Education</t>
  </si>
  <si>
    <t>Ministry of Finance</t>
  </si>
  <si>
    <t>Ministry of Foreign Affairs</t>
  </si>
  <si>
    <t>Ministry of the Interior</t>
  </si>
  <si>
    <t>Multi.</t>
  </si>
  <si>
    <t>Multilateral</t>
  </si>
  <si>
    <t>MULTILATERAL Disbursements</t>
  </si>
  <si>
    <t>Nations</t>
  </si>
  <si>
    <t>OA</t>
  </si>
  <si>
    <t>Other</t>
  </si>
  <si>
    <t>Population (Feb.01, 2001)</t>
  </si>
  <si>
    <t>Technical</t>
  </si>
  <si>
    <t>Total Administrative costs</t>
  </si>
  <si>
    <t>Total Bilateral</t>
  </si>
  <si>
    <t>Total Debt Forgiveness</t>
  </si>
  <si>
    <t>Total Debt Repayments</t>
  </si>
  <si>
    <t>Total Multilateral</t>
  </si>
  <si>
    <t xml:space="preserve">United </t>
  </si>
  <si>
    <t>World</t>
  </si>
  <si>
    <t>What Total ODA amount is required to achieve  0.20% ODA/GNI</t>
  </si>
  <si>
    <t>Total OA</t>
  </si>
  <si>
    <t>Ministry of Environment</t>
  </si>
  <si>
    <t>- Office for the Civil Protection of the MI</t>
  </si>
  <si>
    <t>Nuclear Regulatory Authority</t>
  </si>
  <si>
    <t>ODA/GNI Ratio</t>
  </si>
  <si>
    <t>Slovakia ODA 2002 - Worksheet - Koruna (SKK)</t>
  </si>
  <si>
    <t>NGOs</t>
  </si>
  <si>
    <t>GDP 2002 (latest available)</t>
  </si>
  <si>
    <t>- Migration Office</t>
  </si>
  <si>
    <t>Ministry of Defence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</si>
</sst>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00"/>
    <numFmt numFmtId="182" formatCode="#,##0.00000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>
      <alignment/>
      <protection/>
    </xf>
    <xf numFmtId="176" fontId="0" fillId="0" borderId="0">
      <alignment/>
      <protection/>
    </xf>
    <xf numFmtId="4" fontId="0" fillId="0" borderId="0">
      <alignment/>
      <protection/>
    </xf>
    <xf numFmtId="0" fontId="4" fillId="0" borderId="0" applyNumberFormat="0" applyFill="0" applyBorder="0" applyAlignment="0" applyProtection="0"/>
    <xf numFmtId="178" fontId="0" fillId="0" borderId="0">
      <alignment/>
      <protection/>
    </xf>
    <xf numFmtId="9" fontId="0" fillId="0" borderId="0">
      <alignment/>
      <protection/>
    </xf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Alignment="1">
      <alignment/>
    </xf>
    <xf numFmtId="180" fontId="0" fillId="0" borderId="0" xfId="0" applyAlignment="1">
      <alignment/>
    </xf>
    <xf numFmtId="181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 wrapText="1"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wrapText="1"/>
    </xf>
    <xf numFmtId="3" fontId="1" fillId="3" borderId="0" xfId="0" applyFill="1" applyAlignment="1">
      <alignment/>
    </xf>
    <xf numFmtId="3" fontId="0" fillId="3" borderId="0" xfId="0" applyFill="1" applyAlignment="1">
      <alignment/>
    </xf>
    <xf numFmtId="180" fontId="0" fillId="3" borderId="0" xfId="0" applyFill="1" applyAlignment="1">
      <alignment/>
    </xf>
    <xf numFmtId="0" fontId="1" fillId="0" borderId="0" xfId="0" applyFont="1" applyAlignment="1">
      <alignment/>
    </xf>
    <xf numFmtId="1" fontId="0" fillId="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Fill="1" applyAlignment="1">
      <alignment/>
    </xf>
    <xf numFmtId="0" fontId="0" fillId="4" borderId="0" xfId="0" applyFill="1" applyAlignment="1">
      <alignment horizontal="center"/>
    </xf>
  </cellXfs>
  <cellStyles count="8">
    <cellStyle name="Normal" xfId="0"/>
    <cellStyle name="Comma0" xfId="15"/>
    <cellStyle name="Currency0" xfId="16"/>
    <cellStyle name="Comma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7.57421875" style="0" customWidth="1"/>
    <col min="2" max="2" width="19.421875" style="0" customWidth="1"/>
    <col min="3" max="3" width="14.8515625" style="0" customWidth="1"/>
    <col min="4" max="4" width="2.28125" style="0" customWidth="1"/>
    <col min="5" max="5" width="11.8515625" style="0" customWidth="1"/>
    <col min="6" max="6" width="17.140625" style="0" customWidth="1"/>
    <col min="7" max="7" width="10.140625" style="0" bestFit="1" customWidth="1"/>
    <col min="9" max="9" width="2.421875" style="0" customWidth="1"/>
    <col min="10" max="10" width="13.140625" style="20" customWidth="1"/>
    <col min="11" max="11" width="13.8515625" style="0" customWidth="1"/>
    <col min="12" max="12" width="12.7109375" style="0" customWidth="1"/>
    <col min="13" max="13" width="2.57421875" style="0" customWidth="1"/>
    <col min="14" max="14" width="11.28125" style="0" customWidth="1"/>
    <col min="15" max="15" width="13.28125" style="0" customWidth="1"/>
    <col min="16" max="16" width="10.140625" style="0" bestFit="1" customWidth="1"/>
    <col min="17" max="17" width="12.00390625" style="0" customWidth="1"/>
  </cols>
  <sheetData>
    <row r="1" ht="12.75">
      <c r="A1" s="12" t="s">
        <v>45</v>
      </c>
    </row>
    <row r="2" ht="12.75">
      <c r="A2" s="1"/>
    </row>
    <row r="3" ht="12.75">
      <c r="A3" s="1"/>
    </row>
    <row r="4" spans="5:16" ht="12.75">
      <c r="E4" s="25" t="s">
        <v>8</v>
      </c>
      <c r="F4" s="25"/>
      <c r="G4" s="25"/>
      <c r="H4" s="25"/>
      <c r="J4" s="25" t="s">
        <v>26</v>
      </c>
      <c r="K4" s="25"/>
      <c r="L4" s="25"/>
      <c r="N4" t="s">
        <v>14</v>
      </c>
      <c r="P4" t="s">
        <v>9</v>
      </c>
    </row>
    <row r="5" spans="5:17" ht="12.75">
      <c r="E5" s="2" t="s">
        <v>31</v>
      </c>
      <c r="F5" s="2" t="s">
        <v>18</v>
      </c>
      <c r="G5" s="2" t="s">
        <v>1</v>
      </c>
      <c r="H5" s="2" t="s">
        <v>15</v>
      </c>
      <c r="J5" s="21" t="s">
        <v>37</v>
      </c>
      <c r="K5" s="2" t="s">
        <v>38</v>
      </c>
      <c r="L5" s="2" t="s">
        <v>29</v>
      </c>
      <c r="N5" s="8" t="s">
        <v>28</v>
      </c>
      <c r="O5" s="8" t="s">
        <v>28</v>
      </c>
      <c r="P5" s="8" t="s">
        <v>28</v>
      </c>
      <c r="Q5" s="8" t="s">
        <v>28</v>
      </c>
    </row>
    <row r="6" spans="2:17" ht="12.75">
      <c r="B6" s="3" t="s">
        <v>14</v>
      </c>
      <c r="C6" s="3" t="s">
        <v>9</v>
      </c>
      <c r="E6" s="2" t="s">
        <v>10</v>
      </c>
      <c r="F6" s="2" t="s">
        <v>5</v>
      </c>
      <c r="G6" s="2" t="s">
        <v>11</v>
      </c>
      <c r="H6" s="2" t="s">
        <v>4</v>
      </c>
      <c r="J6" s="21" t="s">
        <v>27</v>
      </c>
      <c r="K6" s="2" t="s">
        <v>6</v>
      </c>
      <c r="L6" s="2" t="s">
        <v>24</v>
      </c>
      <c r="N6" t="s">
        <v>7</v>
      </c>
      <c r="O6" t="s">
        <v>25</v>
      </c>
      <c r="P6" t="s">
        <v>7</v>
      </c>
      <c r="Q6" t="s">
        <v>25</v>
      </c>
    </row>
    <row r="8" spans="1:15" ht="12.75">
      <c r="A8" s="1" t="s">
        <v>22</v>
      </c>
      <c r="B8" s="15">
        <f>+B9+B10+B11</f>
        <v>40590579.628000006</v>
      </c>
      <c r="C8" s="15">
        <f>+C9+C10+C11</f>
        <v>40590579.628000006</v>
      </c>
      <c r="D8" s="5"/>
      <c r="E8" s="5"/>
      <c r="F8" s="5"/>
      <c r="G8" s="5"/>
      <c r="H8" s="5"/>
      <c r="I8" s="5"/>
      <c r="K8" s="5"/>
      <c r="L8" s="5"/>
      <c r="M8" s="5"/>
      <c r="N8" s="5"/>
      <c r="O8" s="5"/>
    </row>
    <row r="9" spans="1:17" ht="12.75">
      <c r="A9" t="s">
        <v>7</v>
      </c>
      <c r="B9" s="16">
        <f>SUM(E9:L9)</f>
        <v>0</v>
      </c>
      <c r="C9" s="16">
        <f>B9</f>
        <v>0</v>
      </c>
      <c r="D9" s="5"/>
      <c r="E9" s="5"/>
      <c r="F9" s="5"/>
      <c r="G9" s="5"/>
      <c r="H9" s="5"/>
      <c r="I9" s="5"/>
      <c r="K9" s="5"/>
      <c r="L9" s="5"/>
      <c r="M9" s="5"/>
      <c r="N9" s="5"/>
      <c r="O9" s="5"/>
      <c r="P9" s="22">
        <f>+N9</f>
        <v>0</v>
      </c>
      <c r="Q9" s="22">
        <f>+O9</f>
        <v>0</v>
      </c>
    </row>
    <row r="10" spans="1:17" ht="12.75">
      <c r="A10" t="s">
        <v>25</v>
      </c>
      <c r="B10" s="16">
        <f>SUM(E10:L10)</f>
        <v>40590579.628000006</v>
      </c>
      <c r="C10" s="16">
        <f>B10</f>
        <v>40590579.628000006</v>
      </c>
      <c r="D10" s="5"/>
      <c r="E10" s="5"/>
      <c r="F10" s="5"/>
      <c r="G10" s="5"/>
      <c r="H10" s="5"/>
      <c r="I10" s="5"/>
      <c r="J10" s="20">
        <f>7836600+(1449259)+(5358510*0.528)+(18850993*0.115)+(706841*0.033)+(3884698*0.3)+579555+701300+4146050+10084257</f>
        <v>30982913.628000002</v>
      </c>
      <c r="K10" s="5"/>
      <c r="L10" s="5">
        <f>497857+994350+8115459</f>
        <v>9607666</v>
      </c>
      <c r="M10" s="5"/>
      <c r="N10" s="5"/>
      <c r="O10" s="5"/>
      <c r="P10" s="22">
        <f aca="true" t="shared" si="0" ref="P10:P18">+N10</f>
        <v>0</v>
      </c>
      <c r="Q10" s="22">
        <f aca="true" t="shared" si="1" ref="Q10:Q61">+O10</f>
        <v>0</v>
      </c>
    </row>
    <row r="11" spans="1:17" ht="12.75">
      <c r="A11" t="s">
        <v>3</v>
      </c>
      <c r="B11" s="16">
        <f>SUM(E11:L11)</f>
        <v>0</v>
      </c>
      <c r="C11" s="16">
        <f>B11</f>
        <v>0</v>
      </c>
      <c r="D11" s="5"/>
      <c r="E11" s="5"/>
      <c r="F11" s="5"/>
      <c r="G11" s="5"/>
      <c r="H11" s="5"/>
      <c r="I11" s="5"/>
      <c r="K11" s="5"/>
      <c r="L11" s="5"/>
      <c r="M11" s="5"/>
      <c r="N11" s="5"/>
      <c r="O11" s="5"/>
      <c r="P11" s="22">
        <f t="shared" si="0"/>
        <v>0</v>
      </c>
      <c r="Q11" s="22">
        <f t="shared" si="1"/>
        <v>0</v>
      </c>
    </row>
    <row r="12" spans="2:17" ht="12.75">
      <c r="B12" s="16"/>
      <c r="C12" s="16"/>
      <c r="D12" s="5"/>
      <c r="E12" s="5"/>
      <c r="F12" s="5"/>
      <c r="G12" s="5"/>
      <c r="H12" s="5"/>
      <c r="I12" s="5"/>
      <c r="K12" s="5"/>
      <c r="L12" s="5"/>
      <c r="M12" s="5"/>
      <c r="N12" s="5"/>
      <c r="O12" s="5"/>
      <c r="P12" s="22"/>
      <c r="Q12" s="22"/>
    </row>
    <row r="13" spans="1:17" ht="12.75">
      <c r="A13" s="1" t="s">
        <v>19</v>
      </c>
      <c r="B13" s="15">
        <f>B14+B15+B16</f>
        <v>1845000</v>
      </c>
      <c r="C13" s="15">
        <f>C14+C15+C16</f>
        <v>1845000</v>
      </c>
      <c r="D13" s="5"/>
      <c r="E13" s="5"/>
      <c r="F13" s="5"/>
      <c r="G13" s="5"/>
      <c r="H13" s="5"/>
      <c r="I13" s="5"/>
      <c r="K13" s="5"/>
      <c r="L13" s="5"/>
      <c r="M13" s="5"/>
      <c r="N13" s="5"/>
      <c r="O13" s="5"/>
      <c r="P13" s="22">
        <f t="shared" si="0"/>
        <v>0</v>
      </c>
      <c r="Q13" s="22">
        <f t="shared" si="1"/>
        <v>0</v>
      </c>
    </row>
    <row r="14" spans="1:17" ht="12.75">
      <c r="A14" t="s">
        <v>7</v>
      </c>
      <c r="B14" s="16">
        <f>SUM(E14:L14)</f>
        <v>0</v>
      </c>
      <c r="C14" s="16">
        <f>B14</f>
        <v>0</v>
      </c>
      <c r="D14" s="5"/>
      <c r="E14" s="5"/>
      <c r="F14" s="5"/>
      <c r="G14" s="5"/>
      <c r="H14" s="5"/>
      <c r="I14" s="5"/>
      <c r="K14" s="5"/>
      <c r="L14" s="5"/>
      <c r="M14" s="5"/>
      <c r="N14" s="5"/>
      <c r="O14" s="5"/>
      <c r="P14" s="22">
        <f t="shared" si="0"/>
        <v>0</v>
      </c>
      <c r="Q14" s="22">
        <f t="shared" si="1"/>
        <v>0</v>
      </c>
    </row>
    <row r="15" spans="1:17" ht="12.75">
      <c r="A15" t="s">
        <v>25</v>
      </c>
      <c r="B15" s="16">
        <f>SUM(E15:L15)</f>
        <v>1845000</v>
      </c>
      <c r="C15" s="16">
        <f>B15</f>
        <v>1845000</v>
      </c>
      <c r="D15" s="5"/>
      <c r="E15" s="5"/>
      <c r="F15" s="5"/>
      <c r="G15" s="5"/>
      <c r="H15" s="5"/>
      <c r="I15" s="5"/>
      <c r="J15" s="20">
        <f>15000+1300000+530000</f>
        <v>1845000</v>
      </c>
      <c r="K15" s="5"/>
      <c r="L15" s="5"/>
      <c r="M15" s="5"/>
      <c r="N15" s="5"/>
      <c r="O15" s="5"/>
      <c r="P15" s="22">
        <f t="shared" si="0"/>
        <v>0</v>
      </c>
      <c r="Q15" s="22">
        <f t="shared" si="1"/>
        <v>0</v>
      </c>
    </row>
    <row r="16" spans="1:17" ht="12.75">
      <c r="A16" t="s">
        <v>3</v>
      </c>
      <c r="B16" s="16">
        <f>SUM(E16:L16)</f>
        <v>0</v>
      </c>
      <c r="C16" s="16">
        <f>B16</f>
        <v>0</v>
      </c>
      <c r="D16" s="5"/>
      <c r="E16" s="5"/>
      <c r="F16" s="5"/>
      <c r="G16" s="5"/>
      <c r="H16" s="5"/>
      <c r="I16" s="5"/>
      <c r="K16" s="5"/>
      <c r="L16" s="5"/>
      <c r="M16" s="5"/>
      <c r="N16" s="5"/>
      <c r="O16" s="5"/>
      <c r="P16" s="22">
        <f t="shared" si="0"/>
        <v>0</v>
      </c>
      <c r="Q16" s="22">
        <f t="shared" si="1"/>
        <v>0</v>
      </c>
    </row>
    <row r="17" spans="2:17" ht="12.75">
      <c r="B17" s="16"/>
      <c r="C17" s="16"/>
      <c r="D17" s="5"/>
      <c r="E17" s="5"/>
      <c r="F17" s="5"/>
      <c r="G17" s="5"/>
      <c r="H17" s="5"/>
      <c r="I17" s="5"/>
      <c r="K17" s="5"/>
      <c r="L17" s="5"/>
      <c r="M17" s="5"/>
      <c r="N17" s="5"/>
      <c r="O17" s="5"/>
      <c r="P17" s="22"/>
      <c r="Q17" s="22"/>
    </row>
    <row r="18" spans="1:17" ht="12.75">
      <c r="A18" s="18" t="s">
        <v>0</v>
      </c>
      <c r="B18" s="15">
        <f>B19+B20+B21</f>
        <v>248000</v>
      </c>
      <c r="C18" s="15">
        <f>C19+C20+C21</f>
        <v>497000</v>
      </c>
      <c r="D18" s="5"/>
      <c r="E18" s="5"/>
      <c r="F18" s="5"/>
      <c r="G18" s="5"/>
      <c r="H18" s="5"/>
      <c r="I18" s="5"/>
      <c r="K18" s="5"/>
      <c r="L18" s="5"/>
      <c r="M18" s="5"/>
      <c r="N18" s="5"/>
      <c r="O18" s="5"/>
      <c r="P18" s="22">
        <f t="shared" si="0"/>
        <v>0</v>
      </c>
      <c r="Q18" s="22">
        <f t="shared" si="1"/>
        <v>0</v>
      </c>
    </row>
    <row r="19" spans="1:17" ht="12.75">
      <c r="A19" t="s">
        <v>7</v>
      </c>
      <c r="B19" s="16">
        <f>SUM(E19:L19)</f>
        <v>248000</v>
      </c>
      <c r="C19" s="16">
        <f>75000+30000+14000+56000+30000+40000+68000+28000+99000+28000+29000</f>
        <v>497000</v>
      </c>
      <c r="D19" s="5"/>
      <c r="E19" s="5">
        <f>47000+28000+33000+19000+9000+37000+47000+28000</f>
        <v>248000</v>
      </c>
      <c r="F19" s="5"/>
      <c r="G19" s="5"/>
      <c r="H19" s="5"/>
      <c r="I19" s="5"/>
      <c r="K19" s="5"/>
      <c r="L19" s="5"/>
      <c r="M19" s="5"/>
      <c r="N19" s="5">
        <f>28000+19000</f>
        <v>47000</v>
      </c>
      <c r="O19" s="5"/>
      <c r="P19">
        <f>(37+53+28+56+52+92+37+60+26+26+72+53+32+24+27+42+19+53+297)*1000</f>
        <v>1086000</v>
      </c>
      <c r="Q19" s="22">
        <f t="shared" si="1"/>
        <v>0</v>
      </c>
    </row>
    <row r="20" spans="1:17" ht="12.75">
      <c r="A20" t="s">
        <v>25</v>
      </c>
      <c r="B20" s="16">
        <f>SUM(E20:L20)</f>
        <v>0</v>
      </c>
      <c r="C20" s="16">
        <f>B20</f>
        <v>0</v>
      </c>
      <c r="D20" s="5"/>
      <c r="E20" s="5"/>
      <c r="F20" s="5"/>
      <c r="G20" s="5"/>
      <c r="H20" s="5"/>
      <c r="I20" s="5"/>
      <c r="K20" s="5"/>
      <c r="L20" s="5"/>
      <c r="M20" s="5"/>
      <c r="N20" s="5"/>
      <c r="O20" s="5"/>
      <c r="P20" s="22">
        <f aca="true" t="shared" si="2" ref="P20:P61">+N20</f>
        <v>0</v>
      </c>
      <c r="Q20" s="22">
        <f t="shared" si="1"/>
        <v>0</v>
      </c>
    </row>
    <row r="21" spans="1:17" ht="12.75">
      <c r="A21" t="s">
        <v>3</v>
      </c>
      <c r="B21" s="16">
        <f>SUM(E21:L21)</f>
        <v>0</v>
      </c>
      <c r="C21" s="16">
        <f>B21</f>
        <v>0</v>
      </c>
      <c r="D21" s="5"/>
      <c r="E21" s="5"/>
      <c r="F21" s="5"/>
      <c r="G21" s="5"/>
      <c r="H21" s="5"/>
      <c r="I21" s="5"/>
      <c r="K21" s="5"/>
      <c r="L21" s="5"/>
      <c r="M21" s="5"/>
      <c r="N21" s="5"/>
      <c r="O21" s="5"/>
      <c r="P21" s="22">
        <f t="shared" si="2"/>
        <v>0</v>
      </c>
      <c r="Q21" s="22">
        <f t="shared" si="1"/>
        <v>0</v>
      </c>
    </row>
    <row r="22" spans="2:17" ht="12.75">
      <c r="B22" s="16"/>
      <c r="C22" s="16"/>
      <c r="D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22"/>
      <c r="Q22" s="22"/>
    </row>
    <row r="23" spans="1:17" ht="12.75">
      <c r="A23" s="1" t="s">
        <v>20</v>
      </c>
      <c r="B23" s="15">
        <f>B24+B25+B26</f>
        <v>29499791</v>
      </c>
      <c r="C23" s="15">
        <f>C24+C25+C26</f>
        <v>29499791</v>
      </c>
      <c r="D23" s="5"/>
      <c r="E23" s="5"/>
      <c r="F23" s="5"/>
      <c r="G23" s="5"/>
      <c r="H23" s="5"/>
      <c r="I23" s="5"/>
      <c r="K23" s="5"/>
      <c r="L23" s="5"/>
      <c r="M23" s="5"/>
      <c r="N23" s="5"/>
      <c r="O23" s="5"/>
      <c r="P23" s="22">
        <f t="shared" si="2"/>
        <v>0</v>
      </c>
      <c r="Q23" s="22">
        <f t="shared" si="1"/>
        <v>0</v>
      </c>
    </row>
    <row r="24" spans="1:17" ht="12.75">
      <c r="A24" t="s">
        <v>7</v>
      </c>
      <c r="B24" s="16">
        <f>SUM(E24:L24)</f>
        <v>29499791</v>
      </c>
      <c r="C24" s="16">
        <f>B24</f>
        <v>29499791</v>
      </c>
      <c r="D24" s="5"/>
      <c r="E24" s="5">
        <f>18613436+10938000+16237+16237+40722+32474+4124+16237+64948+73376-316000</f>
        <v>29499791</v>
      </c>
      <c r="F24" s="5"/>
      <c r="G24" s="5"/>
      <c r="H24" s="5"/>
      <c r="I24" s="5"/>
      <c r="K24" s="5"/>
      <c r="L24" s="5"/>
      <c r="M24" s="5"/>
      <c r="N24" s="5">
        <f>48711+81185+48711+203272+138324+85309+48711+142268+32078269</f>
        <v>32874760</v>
      </c>
      <c r="O24" s="5"/>
      <c r="P24" s="22">
        <f t="shared" si="2"/>
        <v>32874760</v>
      </c>
      <c r="Q24" s="22">
        <f t="shared" si="1"/>
        <v>0</v>
      </c>
    </row>
    <row r="25" spans="1:17" ht="12.75">
      <c r="A25" t="s">
        <v>25</v>
      </c>
      <c r="B25" s="16">
        <f>SUM(E25:L25)</f>
        <v>0</v>
      </c>
      <c r="C25" s="16">
        <f>B25</f>
        <v>0</v>
      </c>
      <c r="D25" s="5"/>
      <c r="E25" s="5"/>
      <c r="F25" s="5"/>
      <c r="G25" s="5"/>
      <c r="H25" s="5"/>
      <c r="I25" s="5"/>
      <c r="K25" s="5"/>
      <c r="L25" s="5"/>
      <c r="M25" s="5"/>
      <c r="N25" s="5"/>
      <c r="O25" s="5"/>
      <c r="P25" s="22">
        <f t="shared" si="2"/>
        <v>0</v>
      </c>
      <c r="Q25" s="22">
        <f t="shared" si="1"/>
        <v>0</v>
      </c>
    </row>
    <row r="26" spans="1:17" ht="12.75">
      <c r="A26" t="s">
        <v>3</v>
      </c>
      <c r="B26" s="16">
        <f>SUM(E26:L26)</f>
        <v>0</v>
      </c>
      <c r="C26" s="16">
        <f>B26</f>
        <v>0</v>
      </c>
      <c r="D26" s="5"/>
      <c r="E26" s="5"/>
      <c r="F26" s="5"/>
      <c r="G26" s="5"/>
      <c r="H26" s="5"/>
      <c r="I26" s="5"/>
      <c r="K26" s="5"/>
      <c r="L26" s="5"/>
      <c r="M26" s="5"/>
      <c r="N26" s="5"/>
      <c r="O26" s="5"/>
      <c r="P26" s="22">
        <f t="shared" si="2"/>
        <v>0</v>
      </c>
      <c r="Q26" s="22">
        <f t="shared" si="1"/>
        <v>0</v>
      </c>
    </row>
    <row r="27" spans="2:17" ht="12.75">
      <c r="B27" s="16"/>
      <c r="C27" s="16"/>
      <c r="D27" s="5"/>
      <c r="E27" s="5"/>
      <c r="F27" s="5"/>
      <c r="G27" s="5"/>
      <c r="H27" s="5"/>
      <c r="I27" s="5"/>
      <c r="K27" s="5"/>
      <c r="L27" s="5"/>
      <c r="M27" s="5"/>
      <c r="N27" s="5"/>
      <c r="O27" s="5"/>
      <c r="P27" s="22"/>
      <c r="Q27" s="22"/>
    </row>
    <row r="28" spans="1:17" ht="12.75">
      <c r="A28" s="9" t="s">
        <v>41</v>
      </c>
      <c r="B28" s="15">
        <f>B29+B30+B31</f>
        <v>3651893</v>
      </c>
      <c r="C28" s="15">
        <f>C29+C30+C31</f>
        <v>3651893</v>
      </c>
      <c r="D28" s="5"/>
      <c r="E28" s="5"/>
      <c r="F28" s="5"/>
      <c r="G28" s="5"/>
      <c r="H28" s="5"/>
      <c r="I28" s="5"/>
      <c r="K28" s="5"/>
      <c r="L28" s="5"/>
      <c r="M28" s="5"/>
      <c r="N28" s="5"/>
      <c r="O28" s="5"/>
      <c r="P28" s="22">
        <f t="shared" si="2"/>
        <v>0</v>
      </c>
      <c r="Q28" s="22">
        <f t="shared" si="1"/>
        <v>0</v>
      </c>
    </row>
    <row r="29" spans="1:17" ht="12.75">
      <c r="A29" t="s">
        <v>7</v>
      </c>
      <c r="B29" s="16">
        <f>SUM(E29:L29)</f>
        <v>0</v>
      </c>
      <c r="C29" s="16">
        <f>B29</f>
        <v>0</v>
      </c>
      <c r="D29" s="5"/>
      <c r="E29" s="5"/>
      <c r="F29" s="5"/>
      <c r="G29" s="5"/>
      <c r="H29" s="5"/>
      <c r="I29" s="5"/>
      <c r="K29" s="5"/>
      <c r="L29" s="5"/>
      <c r="M29" s="5"/>
      <c r="N29" s="5"/>
      <c r="O29" s="5"/>
      <c r="P29" s="22">
        <f t="shared" si="2"/>
        <v>0</v>
      </c>
      <c r="Q29" s="22">
        <f t="shared" si="1"/>
        <v>0</v>
      </c>
    </row>
    <row r="30" spans="1:17" ht="12.75">
      <c r="A30" t="s">
        <v>25</v>
      </c>
      <c r="B30" s="16">
        <f>SUM(E30:L30)</f>
        <v>3651893</v>
      </c>
      <c r="C30" s="16">
        <f>B30</f>
        <v>3651893</v>
      </c>
      <c r="D30" s="5"/>
      <c r="E30" s="5"/>
      <c r="F30" s="5"/>
      <c r="G30" s="5"/>
      <c r="H30" s="5"/>
      <c r="I30" s="5"/>
      <c r="J30" s="20">
        <f>765013+2523885+296771+66224</f>
        <v>3651893</v>
      </c>
      <c r="K30" s="5"/>
      <c r="L30" s="5"/>
      <c r="M30" s="5"/>
      <c r="N30" s="5"/>
      <c r="O30" s="5"/>
      <c r="P30" s="22">
        <f t="shared" si="2"/>
        <v>0</v>
      </c>
      <c r="Q30" s="22">
        <f t="shared" si="1"/>
        <v>0</v>
      </c>
    </row>
    <row r="31" spans="1:17" ht="12.75">
      <c r="A31" t="s">
        <v>3</v>
      </c>
      <c r="B31" s="16">
        <f>SUM(E31:L31)</f>
        <v>0</v>
      </c>
      <c r="C31" s="16">
        <f>B31</f>
        <v>0</v>
      </c>
      <c r="D31" s="5"/>
      <c r="E31" s="5"/>
      <c r="F31" s="5"/>
      <c r="G31" s="5"/>
      <c r="H31" s="5"/>
      <c r="I31" s="5"/>
      <c r="K31" s="5"/>
      <c r="L31" s="5"/>
      <c r="M31" s="5"/>
      <c r="N31" s="5"/>
      <c r="O31" s="5"/>
      <c r="P31" s="22">
        <f t="shared" si="2"/>
        <v>0</v>
      </c>
      <c r="Q31" s="22">
        <f t="shared" si="1"/>
        <v>0</v>
      </c>
    </row>
    <row r="32" spans="2:17" ht="12.75">
      <c r="B32" s="16"/>
      <c r="C32" s="16"/>
      <c r="D32" s="5"/>
      <c r="E32" s="5"/>
      <c r="F32" s="5"/>
      <c r="G32" s="5"/>
      <c r="H32" s="5"/>
      <c r="I32" s="5"/>
      <c r="K32" s="5"/>
      <c r="L32" s="5"/>
      <c r="M32" s="5"/>
      <c r="N32" s="5"/>
      <c r="O32" s="5"/>
      <c r="P32" s="22"/>
      <c r="Q32" s="22"/>
    </row>
    <row r="33" spans="1:17" ht="12.75">
      <c r="A33" s="1" t="s">
        <v>21</v>
      </c>
      <c r="B33" s="15">
        <f>B34+B35+B36-B37+B38</f>
        <v>41907000</v>
      </c>
      <c r="C33" s="15">
        <f>C34+C35+C36-C37+C38</f>
        <v>41907000</v>
      </c>
      <c r="D33" s="5"/>
      <c r="E33" s="5"/>
      <c r="F33" s="5"/>
      <c r="G33" s="5"/>
      <c r="H33" s="5"/>
      <c r="I33" s="5"/>
      <c r="K33" s="5"/>
      <c r="L33" s="5"/>
      <c r="M33" s="5"/>
      <c r="N33" s="5"/>
      <c r="O33" s="5"/>
      <c r="P33" s="22">
        <f t="shared" si="2"/>
        <v>0</v>
      </c>
      <c r="Q33" s="22">
        <f t="shared" si="1"/>
        <v>0</v>
      </c>
    </row>
    <row r="34" spans="1:17" ht="12.75">
      <c r="A34" t="s">
        <v>7</v>
      </c>
      <c r="B34" s="16">
        <f>SUM(E34:L34)</f>
        <v>0</v>
      </c>
      <c r="C34" s="16">
        <f>B34</f>
        <v>0</v>
      </c>
      <c r="D34" s="5"/>
      <c r="E34" s="5"/>
      <c r="F34" s="5"/>
      <c r="G34" s="5"/>
      <c r="H34" s="5"/>
      <c r="I34" s="5"/>
      <c r="K34" s="5"/>
      <c r="L34" s="5"/>
      <c r="M34" s="5"/>
      <c r="N34" s="5"/>
      <c r="O34" s="5"/>
      <c r="P34" s="22">
        <f t="shared" si="2"/>
        <v>0</v>
      </c>
      <c r="Q34" s="22">
        <f t="shared" si="1"/>
        <v>0</v>
      </c>
    </row>
    <row r="35" spans="1:17" ht="12.75">
      <c r="A35" t="s">
        <v>25</v>
      </c>
      <c r="B35" s="16">
        <f>SUM(E35:L35)</f>
        <v>41907000</v>
      </c>
      <c r="C35" s="16">
        <f>B35</f>
        <v>41907000</v>
      </c>
      <c r="D35" s="5"/>
      <c r="E35" s="5"/>
      <c r="F35" s="5"/>
      <c r="G35" s="5"/>
      <c r="H35" s="5"/>
      <c r="I35" s="5"/>
      <c r="K35" s="5">
        <v>41907000</v>
      </c>
      <c r="L35" s="5"/>
      <c r="M35" s="5"/>
      <c r="N35" s="5"/>
      <c r="O35" s="5">
        <v>49803000</v>
      </c>
      <c r="P35" s="22">
        <f t="shared" si="2"/>
        <v>0</v>
      </c>
      <c r="Q35" s="22">
        <f t="shared" si="1"/>
        <v>49803000</v>
      </c>
    </row>
    <row r="36" spans="1:17" ht="12.75">
      <c r="A36" t="s">
        <v>3</v>
      </c>
      <c r="B36" s="16">
        <f>SUM(E36:L36)</f>
        <v>0</v>
      </c>
      <c r="C36" s="16">
        <f>B36</f>
        <v>0</v>
      </c>
      <c r="D36" s="5"/>
      <c r="E36" s="5"/>
      <c r="F36" s="5"/>
      <c r="G36" s="5"/>
      <c r="H36" s="5"/>
      <c r="I36" s="5"/>
      <c r="K36" s="11"/>
      <c r="L36" s="5"/>
      <c r="M36" s="5"/>
      <c r="N36" s="5"/>
      <c r="O36" s="10"/>
      <c r="P36" s="22">
        <f t="shared" si="2"/>
        <v>0</v>
      </c>
      <c r="Q36" s="22">
        <f t="shared" si="1"/>
        <v>0</v>
      </c>
    </row>
    <row r="37" spans="1:17" ht="12.75">
      <c r="A37" t="s">
        <v>13</v>
      </c>
      <c r="B37" s="16">
        <f>SUM(E37:L37)</f>
        <v>0</v>
      </c>
      <c r="C37" s="16"/>
      <c r="D37" s="5"/>
      <c r="E37" s="5"/>
      <c r="F37" s="5"/>
      <c r="G37" s="5"/>
      <c r="H37" s="5"/>
      <c r="I37" s="5"/>
      <c r="K37" s="5"/>
      <c r="L37" s="5"/>
      <c r="M37" s="5"/>
      <c r="N37" s="5"/>
      <c r="O37" s="5"/>
      <c r="P37" s="22">
        <f t="shared" si="2"/>
        <v>0</v>
      </c>
      <c r="Q37" s="22">
        <f t="shared" si="1"/>
        <v>0</v>
      </c>
    </row>
    <row r="38" spans="1:17" ht="12.75">
      <c r="A38" t="s">
        <v>12</v>
      </c>
      <c r="B38" s="16">
        <f>SUM(E38:L38)</f>
        <v>0</v>
      </c>
      <c r="C38" s="16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22">
        <f t="shared" si="2"/>
        <v>0</v>
      </c>
      <c r="Q38" s="22">
        <f t="shared" si="1"/>
        <v>0</v>
      </c>
    </row>
    <row r="39" spans="2:17" ht="12.75">
      <c r="B39" s="16"/>
      <c r="C39" s="16"/>
      <c r="D39" s="5"/>
      <c r="E39" s="5"/>
      <c r="F39" s="5"/>
      <c r="G39" s="5"/>
      <c r="H39" s="5"/>
      <c r="I39" s="5"/>
      <c r="K39" s="5"/>
      <c r="L39" s="5"/>
      <c r="M39" s="5"/>
      <c r="N39" s="5"/>
      <c r="O39" s="5"/>
      <c r="P39" s="22"/>
      <c r="Q39" s="22"/>
    </row>
    <row r="40" spans="1:17" ht="12.75">
      <c r="A40" s="18" t="s">
        <v>49</v>
      </c>
      <c r="B40" s="15">
        <f>B41+B42+B43</f>
        <v>1844916.7</v>
      </c>
      <c r="C40" s="15">
        <f>C41+C42+C43</f>
        <v>1844916.7</v>
      </c>
      <c r="D40" s="5"/>
      <c r="E40" s="5"/>
      <c r="F40" s="5"/>
      <c r="G40" s="5"/>
      <c r="H40" s="5"/>
      <c r="I40" s="5"/>
      <c r="K40" s="5"/>
      <c r="L40" s="5"/>
      <c r="M40" s="5"/>
      <c r="N40" s="5"/>
      <c r="O40" s="5"/>
      <c r="P40" s="22"/>
      <c r="Q40" s="22"/>
    </row>
    <row r="41" spans="1:17" ht="12.75">
      <c r="A41" t="s">
        <v>7</v>
      </c>
      <c r="B41" s="16">
        <f>SUM(E41:L41)</f>
        <v>1844916.7</v>
      </c>
      <c r="C41" s="16">
        <f>B41</f>
        <v>1844916.7</v>
      </c>
      <c r="D41" s="5"/>
      <c r="E41" s="5"/>
      <c r="F41" s="5">
        <v>1844916.7</v>
      </c>
      <c r="G41" s="5"/>
      <c r="H41" s="5"/>
      <c r="I41" s="5"/>
      <c r="K41" s="5"/>
      <c r="L41" s="5"/>
      <c r="M41" s="5"/>
      <c r="N41" s="5"/>
      <c r="O41" s="5"/>
      <c r="P41" s="22">
        <f t="shared" si="2"/>
        <v>0</v>
      </c>
      <c r="Q41" s="22">
        <f t="shared" si="1"/>
        <v>0</v>
      </c>
    </row>
    <row r="42" spans="1:17" ht="12.75">
      <c r="A42" t="s">
        <v>25</v>
      </c>
      <c r="B42" s="16">
        <f>SUM(E42:L42)</f>
        <v>0</v>
      </c>
      <c r="C42" s="16">
        <f>B42</f>
        <v>0</v>
      </c>
      <c r="D42" s="5"/>
      <c r="E42" s="5"/>
      <c r="F42" s="5"/>
      <c r="G42" s="5"/>
      <c r="H42" s="5"/>
      <c r="I42" s="5"/>
      <c r="K42" s="5"/>
      <c r="L42" s="5"/>
      <c r="M42" s="5"/>
      <c r="N42" s="5"/>
      <c r="O42" s="5"/>
      <c r="P42" s="22">
        <f t="shared" si="2"/>
        <v>0</v>
      </c>
      <c r="Q42" s="22">
        <f t="shared" si="1"/>
        <v>0</v>
      </c>
    </row>
    <row r="43" spans="1:17" ht="12.75">
      <c r="A43" t="s">
        <v>3</v>
      </c>
      <c r="B43" s="16">
        <f>SUM(E43:L43)</f>
        <v>0</v>
      </c>
      <c r="C43" s="16">
        <f>B43</f>
        <v>0</v>
      </c>
      <c r="D43" s="5"/>
      <c r="E43" s="5"/>
      <c r="F43" s="5"/>
      <c r="G43" s="5"/>
      <c r="H43" s="5"/>
      <c r="I43" s="5"/>
      <c r="K43" s="5"/>
      <c r="L43" s="5"/>
      <c r="M43" s="5"/>
      <c r="N43" s="5"/>
      <c r="O43" s="5"/>
      <c r="P43" s="22">
        <f t="shared" si="2"/>
        <v>0</v>
      </c>
      <c r="Q43" s="22">
        <f t="shared" si="1"/>
        <v>0</v>
      </c>
    </row>
    <row r="44" spans="2:17" ht="12.75">
      <c r="B44" s="16"/>
      <c r="C44" s="16"/>
      <c r="D44" s="5"/>
      <c r="E44" s="5"/>
      <c r="F44" s="5"/>
      <c r="G44" s="5"/>
      <c r="H44" s="5"/>
      <c r="I44" s="5"/>
      <c r="K44" s="5"/>
      <c r="L44" s="5"/>
      <c r="M44" s="5"/>
      <c r="N44" s="5"/>
      <c r="O44" s="5"/>
      <c r="P44" s="22"/>
      <c r="Q44" s="22"/>
    </row>
    <row r="45" spans="1:17" ht="12.75">
      <c r="A45" s="1" t="s">
        <v>23</v>
      </c>
      <c r="B45" s="16"/>
      <c r="C45" s="16"/>
      <c r="D45" s="5"/>
      <c r="E45" s="5"/>
      <c r="F45" s="5"/>
      <c r="G45" s="5"/>
      <c r="H45" s="5"/>
      <c r="I45" s="5"/>
      <c r="K45" s="5"/>
      <c r="L45" s="5"/>
      <c r="M45" s="5"/>
      <c r="N45" s="5"/>
      <c r="O45" s="5"/>
      <c r="P45" s="22">
        <f t="shared" si="2"/>
        <v>0</v>
      </c>
      <c r="Q45" s="22">
        <f t="shared" si="1"/>
        <v>0</v>
      </c>
    </row>
    <row r="46" spans="1:17" ht="12.75">
      <c r="A46" s="13" t="s">
        <v>48</v>
      </c>
      <c r="B46" s="15">
        <f>B47+B48+B49</f>
        <v>101637000</v>
      </c>
      <c r="C46" s="15">
        <f>C47+C48+C49</f>
        <v>101637000</v>
      </c>
      <c r="D46" s="5"/>
      <c r="E46" s="5"/>
      <c r="F46" s="5"/>
      <c r="G46" s="5"/>
      <c r="H46" s="5"/>
      <c r="I46" s="5"/>
      <c r="K46" s="5"/>
      <c r="L46" s="5"/>
      <c r="M46" s="5"/>
      <c r="N46" s="5"/>
      <c r="O46" s="5"/>
      <c r="P46" s="22">
        <f t="shared" si="2"/>
        <v>0</v>
      </c>
      <c r="Q46" s="22">
        <f t="shared" si="1"/>
        <v>0</v>
      </c>
    </row>
    <row r="47" spans="1:17" ht="12.75">
      <c r="A47" t="s">
        <v>7</v>
      </c>
      <c r="B47" s="16">
        <f>SUM(E47:L47)</f>
        <v>80058000</v>
      </c>
      <c r="C47" s="16">
        <f>B47</f>
        <v>80058000</v>
      </c>
      <c r="D47" s="5"/>
      <c r="E47" s="5"/>
      <c r="F47" s="24">
        <v>80058000</v>
      </c>
      <c r="G47" s="5"/>
      <c r="H47" s="5"/>
      <c r="I47" s="5"/>
      <c r="K47" s="5"/>
      <c r="L47" s="5"/>
      <c r="M47" s="5"/>
      <c r="N47" s="5"/>
      <c r="O47" s="5"/>
      <c r="P47" s="22">
        <f t="shared" si="2"/>
        <v>0</v>
      </c>
      <c r="Q47" s="22">
        <f t="shared" si="1"/>
        <v>0</v>
      </c>
    </row>
    <row r="48" spans="1:17" ht="12.75">
      <c r="A48" t="s">
        <v>25</v>
      </c>
      <c r="B48" s="16">
        <f>SUM(E48:L48)</f>
        <v>0</v>
      </c>
      <c r="C48" s="16">
        <f>B48</f>
        <v>0</v>
      </c>
      <c r="D48" s="5"/>
      <c r="E48" s="5"/>
      <c r="F48" s="5"/>
      <c r="G48" s="5"/>
      <c r="H48" s="5"/>
      <c r="I48" s="5"/>
      <c r="K48" s="5"/>
      <c r="L48" s="5"/>
      <c r="M48" s="5"/>
      <c r="N48" s="5"/>
      <c r="O48" s="5"/>
      <c r="P48" s="22">
        <f t="shared" si="2"/>
        <v>0</v>
      </c>
      <c r="Q48" s="22">
        <f t="shared" si="1"/>
        <v>0</v>
      </c>
    </row>
    <row r="49" spans="1:17" ht="12.75">
      <c r="A49" t="s">
        <v>3</v>
      </c>
      <c r="B49" s="16">
        <f>SUM(E49:L49)</f>
        <v>21579000</v>
      </c>
      <c r="C49" s="16">
        <f>B49</f>
        <v>21579000</v>
      </c>
      <c r="D49" s="5"/>
      <c r="E49" s="5"/>
      <c r="F49" s="5"/>
      <c r="G49" s="5">
        <v>21579000</v>
      </c>
      <c r="H49" s="5"/>
      <c r="I49" s="5"/>
      <c r="K49" s="5"/>
      <c r="L49" s="5"/>
      <c r="M49" s="5"/>
      <c r="N49" s="5"/>
      <c r="O49" s="5"/>
      <c r="P49" s="22">
        <f t="shared" si="2"/>
        <v>0</v>
      </c>
      <c r="Q49" s="22">
        <f t="shared" si="1"/>
        <v>0</v>
      </c>
    </row>
    <row r="50" spans="2:17" ht="12.75">
      <c r="B50" s="16"/>
      <c r="C50" s="16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  <c r="P50" s="22"/>
      <c r="Q50" s="22"/>
    </row>
    <row r="51" spans="1:17" ht="25.5">
      <c r="A51" s="14" t="s">
        <v>42</v>
      </c>
      <c r="B51" s="15">
        <f>+B52+B53+B54</f>
        <v>0</v>
      </c>
      <c r="C51" s="15">
        <f>+C52+C53+C54</f>
        <v>0</v>
      </c>
      <c r="D51" s="5"/>
      <c r="E51" s="5"/>
      <c r="F51" s="5"/>
      <c r="G51" s="5"/>
      <c r="H51" s="5"/>
      <c r="I51" s="5"/>
      <c r="K51" s="5"/>
      <c r="L51" s="5"/>
      <c r="M51" s="5"/>
      <c r="N51" s="5"/>
      <c r="O51" s="5"/>
      <c r="P51" s="22"/>
      <c r="Q51" s="22"/>
    </row>
    <row r="52" spans="1:17" ht="12.75">
      <c r="A52" t="s">
        <v>7</v>
      </c>
      <c r="B52" s="16">
        <f>SUM(E52:L52)</f>
        <v>0</v>
      </c>
      <c r="C52" s="16">
        <f>B52</f>
        <v>0</v>
      </c>
      <c r="D52" s="5"/>
      <c r="E52" s="5"/>
      <c r="F52" s="5"/>
      <c r="G52" s="5"/>
      <c r="H52" s="5"/>
      <c r="I52" s="5"/>
      <c r="K52" s="5"/>
      <c r="L52" s="5"/>
      <c r="M52" s="5"/>
      <c r="N52" s="5">
        <v>8556455</v>
      </c>
      <c r="O52" s="5"/>
      <c r="P52" s="22">
        <f t="shared" si="2"/>
        <v>8556455</v>
      </c>
      <c r="Q52" s="22">
        <f t="shared" si="1"/>
        <v>0</v>
      </c>
    </row>
    <row r="53" spans="1:17" ht="12.75">
      <c r="A53" t="s">
        <v>25</v>
      </c>
      <c r="B53" s="16">
        <f>SUM(E53:L53)</f>
        <v>0</v>
      </c>
      <c r="C53" s="16">
        <f>B53</f>
        <v>0</v>
      </c>
      <c r="D53" s="5"/>
      <c r="E53" s="5"/>
      <c r="F53" s="5"/>
      <c r="G53" s="5"/>
      <c r="H53" s="5"/>
      <c r="I53" s="5"/>
      <c r="K53" s="5"/>
      <c r="L53" s="5"/>
      <c r="M53" s="5"/>
      <c r="N53" s="5"/>
      <c r="O53" s="5"/>
      <c r="P53" s="22">
        <f t="shared" si="2"/>
        <v>0</v>
      </c>
      <c r="Q53" s="22">
        <f t="shared" si="1"/>
        <v>0</v>
      </c>
    </row>
    <row r="54" spans="1:17" ht="12.75">
      <c r="A54" t="s">
        <v>3</v>
      </c>
      <c r="B54" s="16">
        <f>SUM(E54:L54)</f>
        <v>0</v>
      </c>
      <c r="C54" s="16">
        <f>B54</f>
        <v>0</v>
      </c>
      <c r="D54" s="5"/>
      <c r="E54" s="5"/>
      <c r="F54" s="5"/>
      <c r="G54" s="5"/>
      <c r="H54" s="5"/>
      <c r="I54" s="5"/>
      <c r="K54" s="5"/>
      <c r="L54" s="5"/>
      <c r="M54" s="5"/>
      <c r="N54" s="5"/>
      <c r="O54" s="5"/>
      <c r="P54" s="22">
        <f t="shared" si="2"/>
        <v>0</v>
      </c>
      <c r="Q54" s="22">
        <f t="shared" si="1"/>
        <v>0</v>
      </c>
    </row>
    <row r="55" spans="2:17" ht="12.75">
      <c r="B55" s="16"/>
      <c r="C55" s="16"/>
      <c r="D55" s="5"/>
      <c r="E55" s="5"/>
      <c r="F55" s="5"/>
      <c r="G55" s="5"/>
      <c r="H55" s="5"/>
      <c r="I55" s="5"/>
      <c r="K55" s="5"/>
      <c r="L55" s="5"/>
      <c r="M55" s="5"/>
      <c r="N55" s="5"/>
      <c r="O55" s="5"/>
      <c r="P55" s="22"/>
      <c r="Q55" s="22"/>
    </row>
    <row r="56" spans="1:17" ht="12.75">
      <c r="A56" s="12" t="s">
        <v>43</v>
      </c>
      <c r="B56" s="15">
        <f>B57+B58+B59</f>
        <v>27512336.5</v>
      </c>
      <c r="C56" s="15">
        <f>C57+C58+C59</f>
        <v>27512336.5</v>
      </c>
      <c r="D56" s="5"/>
      <c r="E56" s="5"/>
      <c r="F56" s="5"/>
      <c r="G56" s="5"/>
      <c r="H56" s="5"/>
      <c r="I56" s="5"/>
      <c r="K56" s="5"/>
      <c r="L56" s="5"/>
      <c r="M56" s="5"/>
      <c r="N56" s="5"/>
      <c r="O56" s="5"/>
      <c r="P56" s="22">
        <f t="shared" si="2"/>
        <v>0</v>
      </c>
      <c r="Q56" s="22">
        <f t="shared" si="1"/>
        <v>0</v>
      </c>
    </row>
    <row r="57" spans="1:17" ht="12.75">
      <c r="A57" t="s">
        <v>7</v>
      </c>
      <c r="B57" s="16">
        <f>SUM(E57:L57)</f>
        <v>1388336.5</v>
      </c>
      <c r="C57" s="16">
        <f>B57</f>
        <v>1388336.5</v>
      </c>
      <c r="D57" s="5"/>
      <c r="E57" s="5">
        <f>588581.5+799755</f>
        <v>1388336.5</v>
      </c>
      <c r="F57" s="5"/>
      <c r="G57" s="5"/>
      <c r="H57" s="5"/>
      <c r="I57" s="5"/>
      <c r="K57" s="5"/>
      <c r="L57" s="5"/>
      <c r="M57" s="5"/>
      <c r="N57" s="5"/>
      <c r="O57" s="5"/>
      <c r="P57" s="22">
        <f t="shared" si="2"/>
        <v>0</v>
      </c>
      <c r="Q57" s="22">
        <f t="shared" si="1"/>
        <v>0</v>
      </c>
    </row>
    <row r="58" spans="1:17" ht="12.75">
      <c r="A58" t="s">
        <v>25</v>
      </c>
      <c r="B58" s="16">
        <f>SUM(E58:L58)</f>
        <v>25904000</v>
      </c>
      <c r="C58" s="16">
        <f>B58</f>
        <v>25904000</v>
      </c>
      <c r="D58" s="5"/>
      <c r="E58" s="5"/>
      <c r="F58" s="5"/>
      <c r="G58" s="5"/>
      <c r="H58" s="5"/>
      <c r="I58" s="5"/>
      <c r="J58" s="20">
        <f>3704000</f>
        <v>3704000</v>
      </c>
      <c r="K58" s="5">
        <v>22200000</v>
      </c>
      <c r="L58" s="5"/>
      <c r="M58" s="5"/>
      <c r="N58" s="5"/>
      <c r="O58" s="5"/>
      <c r="P58" s="22">
        <f t="shared" si="2"/>
        <v>0</v>
      </c>
      <c r="Q58" s="22">
        <f t="shared" si="1"/>
        <v>0</v>
      </c>
    </row>
    <row r="59" spans="1:17" ht="12.75">
      <c r="A59" t="s">
        <v>3</v>
      </c>
      <c r="B59" s="16">
        <f>SUM(E59:L59)</f>
        <v>220000</v>
      </c>
      <c r="C59" s="16">
        <f>B59</f>
        <v>220000</v>
      </c>
      <c r="D59" s="5"/>
      <c r="E59" s="5"/>
      <c r="F59" s="5"/>
      <c r="G59" s="5">
        <v>220000</v>
      </c>
      <c r="H59" s="5"/>
      <c r="I59" s="5"/>
      <c r="K59" s="5"/>
      <c r="L59" s="5"/>
      <c r="M59" s="5"/>
      <c r="N59" s="5"/>
      <c r="O59" s="5"/>
      <c r="P59" s="22">
        <f t="shared" si="2"/>
        <v>0</v>
      </c>
      <c r="Q59" s="22">
        <f t="shared" si="1"/>
        <v>0</v>
      </c>
    </row>
    <row r="60" spans="2:17" ht="12.75">
      <c r="B60" s="16"/>
      <c r="C60" s="16"/>
      <c r="D60" s="5"/>
      <c r="E60" s="5"/>
      <c r="F60" s="5"/>
      <c r="G60" s="5"/>
      <c r="H60" s="5"/>
      <c r="I60" s="5"/>
      <c r="K60" s="5"/>
      <c r="L60" s="5"/>
      <c r="M60" s="5"/>
      <c r="N60" s="5"/>
      <c r="O60" s="5"/>
      <c r="P60" s="22"/>
      <c r="Q60" s="22"/>
    </row>
    <row r="61" spans="1:17" ht="12.75">
      <c r="A61" s="18" t="s">
        <v>46</v>
      </c>
      <c r="B61" s="16">
        <f>SUM(E61:L61)</f>
        <v>8870000</v>
      </c>
      <c r="C61" s="16">
        <f>B61</f>
        <v>8870000</v>
      </c>
      <c r="D61" s="5"/>
      <c r="E61" s="5">
        <f>100000+150000+200000+80000+20000+8225000</f>
        <v>8775000</v>
      </c>
      <c r="F61" s="5">
        <f>25000+70000</f>
        <v>95000</v>
      </c>
      <c r="G61" s="5"/>
      <c r="H61" s="5"/>
      <c r="I61" s="5"/>
      <c r="K61" s="5"/>
      <c r="L61" s="5"/>
      <c r="M61" s="5"/>
      <c r="N61" s="5">
        <f>1300000+503158+11415.6+558045.75+50000+730500</f>
        <v>3153119.35</v>
      </c>
      <c r="O61" s="5"/>
      <c r="P61" s="22">
        <f t="shared" si="2"/>
        <v>3153119.35</v>
      </c>
      <c r="Q61" s="22">
        <f t="shared" si="1"/>
        <v>0</v>
      </c>
    </row>
    <row r="62" spans="2:17" ht="12.75">
      <c r="B62" s="16"/>
      <c r="C62" s="16"/>
      <c r="D62" s="5"/>
      <c r="E62" s="5"/>
      <c r="F62" s="5"/>
      <c r="G62" s="5"/>
      <c r="H62" s="5"/>
      <c r="I62" s="5"/>
      <c r="K62" s="5"/>
      <c r="L62" s="5"/>
      <c r="M62" s="5"/>
      <c r="N62" s="5"/>
      <c r="O62" s="5"/>
      <c r="P62" s="22"/>
      <c r="Q62" s="22"/>
    </row>
    <row r="63" spans="2:15" ht="12.75">
      <c r="B63" s="16"/>
      <c r="C63" s="16"/>
      <c r="D63" s="5"/>
      <c r="E63" s="5"/>
      <c r="F63" s="5"/>
      <c r="G63" s="5"/>
      <c r="H63" s="5"/>
      <c r="I63" s="5"/>
      <c r="K63" s="5"/>
      <c r="L63" s="5"/>
      <c r="M63" s="5"/>
      <c r="N63" s="5"/>
      <c r="O63" s="5"/>
    </row>
    <row r="64" spans="1:17" ht="12.75">
      <c r="A64" t="s">
        <v>33</v>
      </c>
      <c r="B64" s="16">
        <f>B9+B14+B24+B29+B34+B41+B52+B47+B57+B61+B19</f>
        <v>121909044.2</v>
      </c>
      <c r="C64" s="16">
        <f>C9+C14+C24+C29+C34+C52+C41+C47+C57+C61+C19</f>
        <v>122158044.2</v>
      </c>
      <c r="D64" s="5"/>
      <c r="E64" s="16">
        <f aca="true" t="shared" si="3" ref="E64:H66">E9+E14+E24+E29+E34+E52+E47+E57+E61+E19+E41</f>
        <v>39911127.5</v>
      </c>
      <c r="F64" s="16">
        <f t="shared" si="3"/>
        <v>81997916.7</v>
      </c>
      <c r="G64" s="16">
        <f t="shared" si="3"/>
        <v>0</v>
      </c>
      <c r="H64" s="16">
        <f t="shared" si="3"/>
        <v>0</v>
      </c>
      <c r="I64" s="5"/>
      <c r="J64" s="16">
        <f aca="true" t="shared" si="4" ref="J64:L66">J9+J14+J24+J29+J34+J52+J47+J57+J61+J19+J41</f>
        <v>0</v>
      </c>
      <c r="K64" s="16">
        <f t="shared" si="4"/>
        <v>0</v>
      </c>
      <c r="L64" s="16">
        <f t="shared" si="4"/>
        <v>0</v>
      </c>
      <c r="M64" s="5"/>
      <c r="N64" s="16">
        <f aca="true" t="shared" si="5" ref="N64:Q66">N9+N14+N24+N29+N34+N52+N47+N57+N61+N19+N41</f>
        <v>44631334.35</v>
      </c>
      <c r="O64" s="16">
        <f t="shared" si="5"/>
        <v>0</v>
      </c>
      <c r="P64" s="16">
        <f t="shared" si="5"/>
        <v>45670334.35</v>
      </c>
      <c r="Q64" s="16">
        <f t="shared" si="5"/>
        <v>0</v>
      </c>
    </row>
    <row r="65" spans="1:17" ht="12.75">
      <c r="A65" t="s">
        <v>36</v>
      </c>
      <c r="B65" s="16">
        <f>B10+B15+B25+B30+B35+B42+B53+B48+B58+B62+B20</f>
        <v>113898472.628</v>
      </c>
      <c r="C65" s="16">
        <f>C10+C15+C25+C30+C35+C42+C53+C48+C58+C62+C20</f>
        <v>113898472.628</v>
      </c>
      <c r="D65" s="5"/>
      <c r="E65" s="16">
        <f t="shared" si="3"/>
        <v>0</v>
      </c>
      <c r="F65" s="16">
        <f t="shared" si="3"/>
        <v>0</v>
      </c>
      <c r="G65" s="16">
        <f t="shared" si="3"/>
        <v>0</v>
      </c>
      <c r="H65" s="16">
        <f t="shared" si="3"/>
        <v>0</v>
      </c>
      <c r="I65" s="5"/>
      <c r="J65" s="16">
        <f t="shared" si="4"/>
        <v>40183806.628000006</v>
      </c>
      <c r="K65" s="16">
        <f t="shared" si="4"/>
        <v>64107000</v>
      </c>
      <c r="L65" s="16">
        <f t="shared" si="4"/>
        <v>9607666</v>
      </c>
      <c r="M65" s="5"/>
      <c r="N65" s="16">
        <f t="shared" si="5"/>
        <v>0</v>
      </c>
      <c r="O65" s="16">
        <f t="shared" si="5"/>
        <v>49803000</v>
      </c>
      <c r="P65" s="16">
        <f t="shared" si="5"/>
        <v>0</v>
      </c>
      <c r="Q65" s="16">
        <f t="shared" si="5"/>
        <v>49803000</v>
      </c>
    </row>
    <row r="66" spans="1:17" ht="12.75">
      <c r="A66" t="s">
        <v>32</v>
      </c>
      <c r="B66" s="16">
        <f>B11+B16+B26+B31+B36+B43+B54+B49+B59+B63+B21</f>
        <v>21799000</v>
      </c>
      <c r="C66" s="16">
        <f>C11+C16+C26+C31+C36+C43+C54+C49+C59+C63+C21</f>
        <v>21799000</v>
      </c>
      <c r="D66" s="5"/>
      <c r="E66" s="16">
        <f t="shared" si="3"/>
        <v>0</v>
      </c>
      <c r="F66" s="16">
        <f t="shared" si="3"/>
        <v>0</v>
      </c>
      <c r="G66" s="16">
        <f t="shared" si="3"/>
        <v>21799000</v>
      </c>
      <c r="H66" s="16">
        <f t="shared" si="3"/>
        <v>0</v>
      </c>
      <c r="I66" s="5"/>
      <c r="J66" s="16">
        <f t="shared" si="4"/>
        <v>0</v>
      </c>
      <c r="K66" s="16">
        <f t="shared" si="4"/>
        <v>0</v>
      </c>
      <c r="L66" s="16">
        <f t="shared" si="4"/>
        <v>0</v>
      </c>
      <c r="M66" s="5"/>
      <c r="N66" s="16">
        <f t="shared" si="5"/>
        <v>0</v>
      </c>
      <c r="O66" s="16">
        <f t="shared" si="5"/>
        <v>0</v>
      </c>
      <c r="P66" s="16">
        <f t="shared" si="5"/>
        <v>0</v>
      </c>
      <c r="Q66" s="16">
        <f t="shared" si="5"/>
        <v>0</v>
      </c>
    </row>
    <row r="67" spans="1:15" ht="12.75">
      <c r="A67" t="s">
        <v>35</v>
      </c>
      <c r="B67" s="16">
        <f>+B37</f>
        <v>0</v>
      </c>
      <c r="C67" s="16">
        <f>+C37</f>
        <v>0</v>
      </c>
      <c r="D67" s="5"/>
      <c r="E67" s="16">
        <f aca="true" t="shared" si="6" ref="E67:H68">+E37</f>
        <v>0</v>
      </c>
      <c r="F67" s="16">
        <f t="shared" si="6"/>
        <v>0</v>
      </c>
      <c r="G67" s="16">
        <f t="shared" si="6"/>
        <v>0</v>
      </c>
      <c r="H67" s="16">
        <f t="shared" si="6"/>
        <v>0</v>
      </c>
      <c r="I67" s="5"/>
      <c r="J67" s="19">
        <f aca="true" t="shared" si="7" ref="J67:L68">+J37</f>
        <v>0</v>
      </c>
      <c r="K67" s="16">
        <f t="shared" si="7"/>
        <v>0</v>
      </c>
      <c r="L67" s="16">
        <f t="shared" si="7"/>
        <v>0</v>
      </c>
      <c r="M67" s="5"/>
      <c r="N67" s="5"/>
      <c r="O67" s="5"/>
    </row>
    <row r="68" spans="1:15" ht="12.75">
      <c r="A68" t="s">
        <v>34</v>
      </c>
      <c r="B68" s="16">
        <f>+B38</f>
        <v>0</v>
      </c>
      <c r="C68" s="16">
        <f>+C38</f>
        <v>0</v>
      </c>
      <c r="D68" s="5"/>
      <c r="E68" s="16">
        <f t="shared" si="6"/>
        <v>0</v>
      </c>
      <c r="F68" s="16">
        <f t="shared" si="6"/>
        <v>0</v>
      </c>
      <c r="G68" s="16">
        <f t="shared" si="6"/>
        <v>0</v>
      </c>
      <c r="H68" s="16">
        <f t="shared" si="6"/>
        <v>0</v>
      </c>
      <c r="I68" s="5"/>
      <c r="J68" s="19">
        <f t="shared" si="7"/>
        <v>0</v>
      </c>
      <c r="K68" s="16">
        <f t="shared" si="7"/>
        <v>0</v>
      </c>
      <c r="L68" s="16">
        <f t="shared" si="7"/>
        <v>0</v>
      </c>
      <c r="M68" s="5"/>
      <c r="N68" s="5"/>
      <c r="O68" s="5"/>
    </row>
    <row r="69" spans="2:15" ht="12.75">
      <c r="B69" s="16"/>
      <c r="C69" s="16"/>
      <c r="D69" s="5"/>
      <c r="E69" s="5"/>
      <c r="F69" s="5"/>
      <c r="G69" s="5"/>
      <c r="H69" s="5"/>
      <c r="I69" s="5"/>
      <c r="K69" s="5"/>
      <c r="L69" s="5"/>
      <c r="M69" s="5"/>
      <c r="N69" s="5"/>
      <c r="O69" s="5"/>
    </row>
    <row r="70" spans="2:15" ht="12.75">
      <c r="B70" s="16"/>
      <c r="C70" s="16"/>
      <c r="D70" s="5"/>
      <c r="E70" s="5"/>
      <c r="F70" s="5"/>
      <c r="G70" s="5"/>
      <c r="H70" s="5"/>
      <c r="I70" s="5"/>
      <c r="K70" s="5"/>
      <c r="L70" s="5"/>
      <c r="M70" s="5"/>
      <c r="N70" s="5"/>
      <c r="O70" s="5"/>
    </row>
    <row r="71" spans="1:17" ht="12.75">
      <c r="A71" t="s">
        <v>16</v>
      </c>
      <c r="B71" s="16">
        <f>SUM(B64:B68)</f>
        <v>257606516.828</v>
      </c>
      <c r="C71" s="16">
        <f>SUM(C64:C68)</f>
        <v>257855516.828</v>
      </c>
      <c r="D71" s="5"/>
      <c r="E71" s="16">
        <f>SUM(E64:E68)</f>
        <v>39911127.5</v>
      </c>
      <c r="F71" s="16">
        <f>SUM(F64:F68)</f>
        <v>81997916.7</v>
      </c>
      <c r="G71" s="16">
        <f>SUM(G64:G68)</f>
        <v>21799000</v>
      </c>
      <c r="H71" s="16">
        <f>SUM(H64:H68)</f>
        <v>0</v>
      </c>
      <c r="I71" s="5"/>
      <c r="J71" s="19">
        <f>SUM(J64:J68)</f>
        <v>40183806.628000006</v>
      </c>
      <c r="K71" s="16">
        <f>SUM(K64:K68)</f>
        <v>64107000</v>
      </c>
      <c r="L71" s="16">
        <f>SUM(L64:L68)</f>
        <v>9607666</v>
      </c>
      <c r="M71" s="5"/>
      <c r="N71" s="16">
        <f>SUM(N64:N68)</f>
        <v>44631334.35</v>
      </c>
      <c r="O71" s="16">
        <f>SUM(O64:O68)</f>
        <v>49803000</v>
      </c>
      <c r="P71" s="16">
        <f>SUM(P64:P68)</f>
        <v>45670334.35</v>
      </c>
      <c r="Q71" s="16">
        <f>SUM(Q64:Q68)</f>
        <v>49803000</v>
      </c>
    </row>
    <row r="72" spans="1:15" ht="12.75">
      <c r="A72" t="s">
        <v>47</v>
      </c>
      <c r="B72" s="5">
        <v>1073613000000</v>
      </c>
      <c r="C72" s="5"/>
      <c r="D72" s="5"/>
      <c r="E72" s="5"/>
      <c r="F72" s="5"/>
      <c r="G72" s="5"/>
      <c r="H72" s="5"/>
      <c r="I72" s="5"/>
      <c r="K72" s="5"/>
      <c r="L72" s="5"/>
      <c r="M72" s="5"/>
      <c r="N72" s="5"/>
      <c r="O72" s="5"/>
    </row>
    <row r="73" spans="1:15" ht="12.75">
      <c r="A73" t="s">
        <v>44</v>
      </c>
      <c r="B73" s="17">
        <f>B71/B72*100</f>
        <v>0.023994355212539342</v>
      </c>
      <c r="C73" s="5"/>
      <c r="D73" s="5"/>
      <c r="E73" s="5"/>
      <c r="F73" s="5"/>
      <c r="G73" s="5"/>
      <c r="H73" s="5"/>
      <c r="I73" s="5"/>
      <c r="K73" s="5"/>
      <c r="L73" s="5"/>
      <c r="M73" s="5"/>
      <c r="N73" s="5"/>
      <c r="O73" s="5"/>
    </row>
    <row r="74" spans="2:17" ht="12.75">
      <c r="B74" s="5"/>
      <c r="C74" s="5"/>
      <c r="D74" s="5"/>
      <c r="E74" s="5"/>
      <c r="F74" s="5"/>
      <c r="G74" s="5"/>
      <c r="H74" s="5"/>
      <c r="I74" s="5"/>
      <c r="K74" s="5"/>
      <c r="L74" s="5"/>
      <c r="M74" s="5"/>
      <c r="N74" s="16" t="s">
        <v>40</v>
      </c>
      <c r="O74" s="16">
        <f>O71+N71</f>
        <v>94434334.35</v>
      </c>
      <c r="P74" s="16" t="s">
        <v>40</v>
      </c>
      <c r="Q74" s="16">
        <f>Q71+P71</f>
        <v>95473334.35</v>
      </c>
    </row>
    <row r="75" spans="1:15" ht="12.75">
      <c r="A75" t="s">
        <v>30</v>
      </c>
      <c r="B75" s="5">
        <v>5378951</v>
      </c>
      <c r="C75" s="5"/>
      <c r="D75" s="5"/>
      <c r="E75" s="20"/>
      <c r="F75" s="5"/>
      <c r="G75" s="5"/>
      <c r="H75" s="5"/>
      <c r="I75" s="5"/>
      <c r="K75" s="5"/>
      <c r="L75" s="5"/>
      <c r="M75" s="5"/>
      <c r="N75" s="5"/>
      <c r="O75" s="5"/>
    </row>
    <row r="76" spans="1:15" ht="12.75">
      <c r="A76" t="s">
        <v>2</v>
      </c>
      <c r="B76" s="16">
        <f>+B66/B71/100</f>
        <v>0.0008462130643439764</v>
      </c>
      <c r="C76" s="5"/>
      <c r="D76" s="5"/>
      <c r="E76" s="20"/>
      <c r="F76" s="6"/>
      <c r="G76" s="5"/>
      <c r="H76" s="5"/>
      <c r="I76" s="5"/>
      <c r="K76" s="5"/>
      <c r="L76" s="5"/>
      <c r="M76" s="5"/>
      <c r="N76" s="5"/>
      <c r="O76" s="5"/>
    </row>
    <row r="77" spans="1:14" ht="38.25">
      <c r="A77" s="4" t="s">
        <v>39</v>
      </c>
      <c r="B77" s="16">
        <f>B72*0.2/100</f>
        <v>2147226000</v>
      </c>
      <c r="C77" s="5"/>
      <c r="D77" s="5"/>
      <c r="E77" s="7"/>
      <c r="F77" s="5"/>
      <c r="G77" s="5"/>
      <c r="H77" s="5"/>
      <c r="I77" s="5"/>
      <c r="K77" s="5"/>
      <c r="L77" s="5"/>
      <c r="M77" s="5"/>
      <c r="N77" s="5"/>
    </row>
    <row r="78" ht="12.75">
      <c r="E78" s="23"/>
    </row>
    <row r="79" spans="1:2" ht="12.75">
      <c r="A79" t="s">
        <v>17</v>
      </c>
      <c r="B79" s="16">
        <f>B71/38.637</f>
        <v>6667352.97326397</v>
      </c>
    </row>
  </sheetData>
  <mergeCells count="2">
    <mergeCell ref="J4:L4"/>
    <mergeCell ref="E4:H4"/>
  </mergeCells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2003-04-01T11:03:23Z</cp:lastPrinted>
  <dcterms:created xsi:type="dcterms:W3CDTF">2003-02-07T15:08:06Z</dcterms:created>
  <dcterms:modified xsi:type="dcterms:W3CDTF">2003-04-03T07:25:14Z</dcterms:modified>
  <cp:category/>
  <cp:version/>
  <cp:contentType/>
  <cp:contentStatus/>
</cp:coreProperties>
</file>