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60" windowWidth="11970" windowHeight="2460" firstSheet="3" activeTab="5"/>
  </bookViews>
  <sheets>
    <sheet name="Prog.1998" sheetId="1" r:id="rId1"/>
    <sheet name="Prog.1999" sheetId="2" r:id="rId2"/>
    <sheet name="Prog.99-2str" sheetId="3" r:id="rId3"/>
    <sheet name="IA 2000" sheetId="4" r:id="rId4"/>
    <sheet name="IA2001" sheetId="5" r:id="rId5"/>
    <sheet name="IA 1999" sheetId="6" r:id="rId6"/>
    <sheet name="IA 1998" sheetId="7" r:id="rId7"/>
  </sheets>
  <definedNames>
    <definedName name="_xlnm.Print_Titles" localSheetId="5">'IA 1999'!$4:$5</definedName>
    <definedName name="_xlnm.Print_Titles" localSheetId="3">'IA 2000'!$6:$7</definedName>
    <definedName name="_xlnm.Print_Titles" localSheetId="4">'IA2001'!$6:$7</definedName>
  </definedNames>
  <calcPr fullCalcOnLoad="1"/>
</workbook>
</file>

<file path=xl/sharedStrings.xml><?xml version="1.0" encoding="utf-8"?>
<sst xmlns="http://schemas.openxmlformats.org/spreadsheetml/2006/main" count="841" uniqueCount="478">
  <si>
    <t>PHARE</t>
  </si>
  <si>
    <t>Code</t>
  </si>
  <si>
    <t>SR9806</t>
  </si>
  <si>
    <t>SR9806.01</t>
  </si>
  <si>
    <t>SR9807</t>
  </si>
  <si>
    <t>SR9807.01</t>
  </si>
  <si>
    <t>SR9807.02</t>
  </si>
  <si>
    <t>SR9808</t>
  </si>
  <si>
    <t>SR9808.01</t>
  </si>
  <si>
    <t>SR9808.02</t>
  </si>
  <si>
    <t>SR9808.03</t>
  </si>
  <si>
    <t>SR9809</t>
  </si>
  <si>
    <t>SR9809.01</t>
  </si>
  <si>
    <t>SR9809.02</t>
  </si>
  <si>
    <t>SR9809.03</t>
  </si>
  <si>
    <t>SR9809.04</t>
  </si>
  <si>
    <t>SR9810</t>
  </si>
  <si>
    <t>SR9810.01</t>
  </si>
  <si>
    <t>SR9810.02</t>
  </si>
  <si>
    <t>SR9811</t>
  </si>
  <si>
    <t>SR9808.04</t>
  </si>
  <si>
    <t>SR9905</t>
  </si>
  <si>
    <t>SR9905.01</t>
  </si>
  <si>
    <t>SR9905.02</t>
  </si>
  <si>
    <t>CFCU</t>
  </si>
  <si>
    <t>SR9906</t>
  </si>
  <si>
    <t>SR9906.01.1</t>
  </si>
  <si>
    <t>SR9906.01.2</t>
  </si>
  <si>
    <t>SR9906.01.3</t>
  </si>
  <si>
    <t>SR9906.02</t>
  </si>
  <si>
    <t>SR9906.03</t>
  </si>
  <si>
    <t>SPPF</t>
  </si>
  <si>
    <t>SR9906.04</t>
  </si>
  <si>
    <t>SR9907</t>
  </si>
  <si>
    <t>SR9907.01</t>
  </si>
  <si>
    <t>SR9907.02</t>
  </si>
  <si>
    <t>SR9907.03</t>
  </si>
  <si>
    <t>SR9908</t>
  </si>
  <si>
    <t>SR9909</t>
  </si>
  <si>
    <t>SR9910</t>
  </si>
  <si>
    <t>SR9911</t>
  </si>
  <si>
    <t>SR9912</t>
  </si>
  <si>
    <t>SR9913</t>
  </si>
  <si>
    <t>SR9913.01</t>
  </si>
  <si>
    <t>SR9913.02</t>
  </si>
  <si>
    <t>SR9913.03</t>
  </si>
  <si>
    <t>SR9913.04</t>
  </si>
  <si>
    <t>SR9913.05</t>
  </si>
  <si>
    <t>SR9913.06</t>
  </si>
  <si>
    <t xml:space="preserve">CFCU </t>
  </si>
  <si>
    <t>SR9914</t>
  </si>
  <si>
    <t>FM 9806-11</t>
  </si>
  <si>
    <t>FM 9812</t>
  </si>
  <si>
    <t>FM 9813</t>
  </si>
  <si>
    <t>FM 9814</t>
  </si>
  <si>
    <t>SR9813.01</t>
  </si>
  <si>
    <t>SR9813.02</t>
  </si>
  <si>
    <t>SR9813.03</t>
  </si>
  <si>
    <t>SR9813.04</t>
  </si>
  <si>
    <t>SR9814.01</t>
  </si>
  <si>
    <t>SR9814.02.01</t>
  </si>
  <si>
    <t>SR9814.02.02</t>
  </si>
  <si>
    <t>SR9814.03</t>
  </si>
  <si>
    <t>SR9814.04</t>
  </si>
  <si>
    <t>FM9903</t>
  </si>
  <si>
    <t>FM9904</t>
  </si>
  <si>
    <t>FM9905-14</t>
  </si>
  <si>
    <t>FM9916</t>
  </si>
  <si>
    <t>FM9917</t>
  </si>
  <si>
    <t>FM9918</t>
  </si>
  <si>
    <t>FM9919</t>
  </si>
  <si>
    <t>FM9920</t>
  </si>
  <si>
    <t>SR9916.01.01</t>
  </si>
  <si>
    <t>SR9916.01.02</t>
  </si>
  <si>
    <t>SR9916.02.01</t>
  </si>
  <si>
    <t>SR9917.01</t>
  </si>
  <si>
    <t>SR9917.02</t>
  </si>
  <si>
    <t>JSPF</t>
  </si>
  <si>
    <t>SR9918.01.01</t>
  </si>
  <si>
    <t>SR9918.02.01</t>
  </si>
  <si>
    <t>Phare 2000/2001:PPF</t>
  </si>
  <si>
    <t>FM9921</t>
  </si>
  <si>
    <t>SR9812</t>
  </si>
  <si>
    <t>SR9919</t>
  </si>
  <si>
    <t>SR9920</t>
  </si>
  <si>
    <t>SR921</t>
  </si>
  <si>
    <t>SR9904</t>
  </si>
  <si>
    <t>SR9903</t>
  </si>
  <si>
    <t>SR9806.02.01</t>
  </si>
  <si>
    <t>SR9806.02.02</t>
  </si>
  <si>
    <t>Project1</t>
  </si>
  <si>
    <t>Project2</t>
  </si>
  <si>
    <t>SR9808.04.01</t>
  </si>
  <si>
    <t>SR9808.04.02</t>
  </si>
  <si>
    <t>Subproject 1</t>
  </si>
  <si>
    <t>Subproject 2</t>
  </si>
  <si>
    <t>Subproject 3</t>
  </si>
  <si>
    <t>Leonardo da Vinci</t>
  </si>
  <si>
    <t>Socrates</t>
  </si>
  <si>
    <t>SR9906.01</t>
  </si>
  <si>
    <t>IB - Twinning</t>
  </si>
  <si>
    <t>Twinning</t>
  </si>
  <si>
    <t>Subprogramme 1</t>
  </si>
  <si>
    <t>Subprogramme 2</t>
  </si>
  <si>
    <t>Subproject 1.1</t>
  </si>
  <si>
    <t>Subproject 1.2</t>
  </si>
  <si>
    <t>Subproject 2.1</t>
  </si>
  <si>
    <t>Subproject 2.2</t>
  </si>
  <si>
    <t>ASYCUDA</t>
  </si>
  <si>
    <t>Subproject 4</t>
  </si>
  <si>
    <t>Subproject 5</t>
  </si>
  <si>
    <t>Project3</t>
  </si>
  <si>
    <t>Project4</t>
  </si>
  <si>
    <t>NR SR</t>
  </si>
  <si>
    <t>EUR</t>
  </si>
  <si>
    <t>TOTAL FM 1998</t>
  </si>
  <si>
    <t>FM9806-11</t>
  </si>
  <si>
    <t>FM9812</t>
  </si>
  <si>
    <t>FM9813</t>
  </si>
  <si>
    <t>FM9814</t>
  </si>
  <si>
    <t>TOTAL FM 1999</t>
  </si>
  <si>
    <t>Phare 2000/2001: PPF</t>
  </si>
  <si>
    <t>Kód</t>
  </si>
  <si>
    <t>Príjemca (Inštitúcia)</t>
  </si>
  <si>
    <t>Príjemca</t>
  </si>
  <si>
    <t>Politické kritériá</t>
  </si>
  <si>
    <t>Posilnenie Ústavného súdu</t>
  </si>
  <si>
    <t>Posilnenie súdnictva</t>
  </si>
  <si>
    <t>Ekonomické reformy - štrukturálne opatrenia</t>
  </si>
  <si>
    <t>Rozšírená integrácia katastrálneho systému</t>
  </si>
  <si>
    <t>Posilňovanie kapacít vnútorného trhu</t>
  </si>
  <si>
    <t>Právna aproximácia, EÚ Integrácia a koordinácia pomoci</t>
  </si>
  <si>
    <t>Poľnohospodárstvo</t>
  </si>
  <si>
    <t>Harmonizácia a implementácia v rámci vnútorného trhu</t>
  </si>
  <si>
    <t>Spoločná poľnohospodárska politika (CAP)</t>
  </si>
  <si>
    <t>Priame náklady</t>
  </si>
  <si>
    <t>Tréning</t>
  </si>
  <si>
    <t>Podpora vybavenia</t>
  </si>
  <si>
    <t>Príprava na štrukturálne fondy</t>
  </si>
  <si>
    <t>Špeciálny prípravný program - Priorita A</t>
  </si>
  <si>
    <t>Špeciálny prípravný program - Priorita B</t>
  </si>
  <si>
    <t>Životné prostredie</t>
  </si>
  <si>
    <t>IB pre administratívne štruktúry živ. Prostredia</t>
  </si>
  <si>
    <t>Programe na odstránenie znečistenia vzduchu</t>
  </si>
  <si>
    <t>Grantová schéma pre životné prostredie (EGS)</t>
  </si>
  <si>
    <t>TA pre EGS Investičný projekt</t>
  </si>
  <si>
    <t>Komunitárne programy na poli vzdelávania</t>
  </si>
  <si>
    <t>Komunitáne programy</t>
  </si>
  <si>
    <t>Inštitút aproximácie práva</t>
  </si>
  <si>
    <t>ÚGKaKatastra</t>
  </si>
  <si>
    <t>Ústavný súd</t>
  </si>
  <si>
    <t>Názov</t>
  </si>
  <si>
    <t>1998 Program Pre-Ins Facility</t>
  </si>
  <si>
    <t>Podpora Najvyššieho kontrolného úradu</t>
  </si>
  <si>
    <t>Nadácia na podporu poprivatizačného podnikania</t>
  </si>
  <si>
    <t>1998 Cezhraničná spolupráca SR/Rakúsko</t>
  </si>
  <si>
    <t>Rekonštrukcia obchvatu Mierová-Senecká</t>
  </si>
  <si>
    <t>Ekonomický rozvoj Bratislavy a jej okolia</t>
  </si>
  <si>
    <t>Rozvoj turistiky na Záhorí</t>
  </si>
  <si>
    <t>Zlepšenie čističiek vôd v okrese Malacky</t>
  </si>
  <si>
    <t>Inštitucionálna podpora/SPF/HRD/Tréning</t>
  </si>
  <si>
    <t>Finančné memorandá 1998</t>
  </si>
  <si>
    <t xml:space="preserve">1998 Program Pre-Ins Facility </t>
  </si>
  <si>
    <t>NPOA</t>
  </si>
  <si>
    <t>Ochrana menšín</t>
  </si>
  <si>
    <t>Verejná informačná kampaň</t>
  </si>
  <si>
    <t>Materiály pre menšinové školy</t>
  </si>
  <si>
    <t>Ekonomická reforma</t>
  </si>
  <si>
    <t>Zahraničné investície pre Slovensko</t>
  </si>
  <si>
    <t>Agentúra pre investície a podporu exportu</t>
  </si>
  <si>
    <t>Podporné aktivity pre investície</t>
  </si>
  <si>
    <t>EDIS / Exportné podporné služby</t>
  </si>
  <si>
    <t>Rozvoj malých a stredných podnikov(MSP)</t>
  </si>
  <si>
    <t>Schémy finančnej podpory</t>
  </si>
  <si>
    <t>Porady a tréningy</t>
  </si>
  <si>
    <t>Vylepšenie politiky MSP</t>
  </si>
  <si>
    <t>Nadácia na podporu poprivatiz. podnikania</t>
  </si>
  <si>
    <t>Kataster</t>
  </si>
  <si>
    <t>TA pre ÚGKaK - Národná politika územia</t>
  </si>
  <si>
    <t>Investície - zdokonalenie informačnej techniky</t>
  </si>
  <si>
    <t>Vnútorný trh</t>
  </si>
  <si>
    <t>Normy a certifikácia</t>
  </si>
  <si>
    <t>Národný inštitút pre štandardizáciu</t>
  </si>
  <si>
    <t>Slovenský inštitút pre metrológiu</t>
  </si>
  <si>
    <t>Štátna pomoc</t>
  </si>
  <si>
    <t>Verejné obstarávanie</t>
  </si>
  <si>
    <t>Investície a TA</t>
  </si>
  <si>
    <t>Modernizácia súdov</t>
  </si>
  <si>
    <t>Tréning sudcov</t>
  </si>
  <si>
    <t>Manažment hraníc</t>
  </si>
  <si>
    <t>Kooperácia polície</t>
  </si>
  <si>
    <t>Hlavná stratégia pre prijatie Spoločnej Poľnohospodárskej Politiky</t>
  </si>
  <si>
    <t>Identifikačný systém zvierat</t>
  </si>
  <si>
    <t>Iegislatíva vnútorného trhu</t>
  </si>
  <si>
    <t>Štatistika</t>
  </si>
  <si>
    <t>ŠÚ SR</t>
  </si>
  <si>
    <t>MŽP SR</t>
  </si>
  <si>
    <t>Harmonizácia legislatívy</t>
  </si>
  <si>
    <t>Štruktúra sčítania</t>
  </si>
  <si>
    <t>Implementácia Acquis Communautaire</t>
  </si>
  <si>
    <t>Hodnotenie toxicity vody</t>
  </si>
  <si>
    <t>Zásobovanie pitnou vodou</t>
  </si>
  <si>
    <t>Energia</t>
  </si>
  <si>
    <t>MH SR</t>
  </si>
  <si>
    <t>Legislatíva v oblasti energetiky</t>
  </si>
  <si>
    <t>Vytvorenie príslušných inštitúcií</t>
  </si>
  <si>
    <t>Štruktúra TPA</t>
  </si>
  <si>
    <t>Inštitucionálne a administratívne kapacity</t>
  </si>
  <si>
    <t>Clo</t>
  </si>
  <si>
    <t>FIS, MIS, záručný systém</t>
  </si>
  <si>
    <t>Podpora vybavenia IT</t>
  </si>
  <si>
    <t>Nepriame zdaňovanie</t>
  </si>
  <si>
    <t>Podpora investícií</t>
  </si>
  <si>
    <t>MF SR</t>
  </si>
  <si>
    <t>Daňové riaditeľstvo (MF SR)</t>
  </si>
  <si>
    <t>MDPT SR</t>
  </si>
  <si>
    <t>Legislatíva</t>
  </si>
  <si>
    <t>NRA &amp; Reštrukturalizácia divízie telekomu</t>
  </si>
  <si>
    <t>Frekvenčný monitorovací systém</t>
  </si>
  <si>
    <t>Frekvenčný manažérsky systém</t>
  </si>
  <si>
    <t>Bezpečnosť a zdravie pri práci</t>
  </si>
  <si>
    <t>Legislatíva ochrany pri práci</t>
  </si>
  <si>
    <t>Manažment ochrany pri práci</t>
  </si>
  <si>
    <t>Informačný systém ochrany pri práci</t>
  </si>
  <si>
    <t>Verejné informácie o ochrane pri práci</t>
  </si>
  <si>
    <t>Príprava rehabilitácie ...</t>
  </si>
  <si>
    <t>Reforma verejnej správy</t>
  </si>
  <si>
    <t>Lokálna pomoc</t>
  </si>
  <si>
    <t>Technická asistencia</t>
  </si>
  <si>
    <t>Prevádzkové náklady</t>
  </si>
  <si>
    <t>MPSVaR SR</t>
  </si>
  <si>
    <t>MDPaT SR</t>
  </si>
  <si>
    <t>CBC Slovensko/Rakúsko</t>
  </si>
  <si>
    <t>WTP a vodovod v Kútoch</t>
  </si>
  <si>
    <t>Redukcia emisií v Pezinku</t>
  </si>
  <si>
    <t>Fond pre malé projekty</t>
  </si>
  <si>
    <t>CBC Slovensko/Česká Republika</t>
  </si>
  <si>
    <t>Kanalizácia a WWTP v Skalici</t>
  </si>
  <si>
    <t>CBC Slovensko/Maďarsko</t>
  </si>
  <si>
    <t>WWTP v Lučenci</t>
  </si>
  <si>
    <t>Štátna pokladnica</t>
  </si>
  <si>
    <t>MŠ SR</t>
  </si>
  <si>
    <t>Boj proti korupcii</t>
  </si>
  <si>
    <t>Boj proti drogám</t>
  </si>
  <si>
    <t>MVaRR SR</t>
  </si>
  <si>
    <t>MDPaT+MŽP</t>
  </si>
  <si>
    <t>MPSaR SR</t>
  </si>
  <si>
    <t>Finančné Memorandum</t>
  </si>
  <si>
    <t>SR9908.01</t>
  </si>
  <si>
    <t>SR9908.02</t>
  </si>
  <si>
    <t>MP SR</t>
  </si>
  <si>
    <t>MS SR</t>
  </si>
  <si>
    <t>GP SR</t>
  </si>
  <si>
    <t>MV SR</t>
  </si>
  <si>
    <t>NKÚ SR</t>
  </si>
  <si>
    <t>Úrad vlády SR</t>
  </si>
  <si>
    <t>Ministerstvo výstavby a regionálneho rozvoja SR</t>
  </si>
  <si>
    <t>ÚGKaK SR</t>
  </si>
  <si>
    <t>ÚNMaS SR</t>
  </si>
  <si>
    <t>Koniec</t>
  </si>
  <si>
    <t>vyplácania</t>
  </si>
  <si>
    <t>ÚV SR, Mikloš</t>
  </si>
  <si>
    <t xml:space="preserve">FM SR1999 </t>
  </si>
  <si>
    <t xml:space="preserve">FM SR1998 </t>
  </si>
  <si>
    <t>Národný program 1998</t>
  </si>
  <si>
    <t>Posilňovanie kapacít samospráv</t>
  </si>
  <si>
    <t>Investície a harmonizácia legislatívy vo finančnom sektore</t>
  </si>
  <si>
    <t>Podpora Ministerstva spravodlivosti SR</t>
  </si>
  <si>
    <t>Podpora Generálnej prokuratúry SR</t>
  </si>
  <si>
    <t>Podpora Ministerstva vnútra SR</t>
  </si>
  <si>
    <t>Colné riaditeľstvo SR</t>
  </si>
  <si>
    <t>SPP Monitoring Commitee</t>
  </si>
  <si>
    <t>Inštitucionálne posilnenie MŽP SR</t>
  </si>
  <si>
    <t>Mladí pre Európu III</t>
  </si>
  <si>
    <t>Posilnenie kapacít Národnej rady SR</t>
  </si>
  <si>
    <t xml:space="preserve">Zlepšenie pozície Rómov v regióne Spišská Nová Ves </t>
  </si>
  <si>
    <t>Stupava - Diaľničná križovatka k rakúskej hranici</t>
  </si>
  <si>
    <t>1998 Národný program</t>
  </si>
  <si>
    <t>1999 Národný program</t>
  </si>
  <si>
    <t>Posilnenie nevládnych organizácií - Nadácia na podporu občianskych aktivít</t>
  </si>
  <si>
    <t>Tréningový program pre samosprávy</t>
  </si>
  <si>
    <t>Asociácia sudcov</t>
  </si>
  <si>
    <t>Spravodlivosť a vnútorné záležitosti</t>
  </si>
  <si>
    <t>Ministerstvo spravodlivosti SR</t>
  </si>
  <si>
    <t>Ministerstvo vnútra SR</t>
  </si>
  <si>
    <t>Podporný systém pre SPP</t>
  </si>
  <si>
    <t>Komplexná správa hraníc</t>
  </si>
  <si>
    <t>Telekomunikácie</t>
  </si>
  <si>
    <t>Most Štúrovo-Ostrihom</t>
  </si>
  <si>
    <t>1999 Phare Pre-Ins Facility</t>
  </si>
  <si>
    <t>Menšinový program</t>
  </si>
  <si>
    <t>Consensus III</t>
  </si>
  <si>
    <t>Účasť v 5. Rámcovom programe pre vedu a techniku</t>
  </si>
  <si>
    <t>LSIF IV. - ISPA Príprava programu</t>
  </si>
  <si>
    <t>ISPA Príprava programu</t>
  </si>
  <si>
    <t>Účasť v 5.RDT Rámcovom programe pre vedu a techniku</t>
  </si>
  <si>
    <t>1998 Veľké infraštruktúrne projekty</t>
  </si>
  <si>
    <t>Tab. Prehľad programov v rámci Finančných memoránd 1998-2000</t>
  </si>
  <si>
    <t>SK0006.01</t>
  </si>
  <si>
    <t>Audit, monitoring</t>
  </si>
  <si>
    <t>SR0012</t>
  </si>
  <si>
    <t>SR0013</t>
  </si>
  <si>
    <t>SR0016.02</t>
  </si>
  <si>
    <t>SR0018</t>
  </si>
  <si>
    <t>Ekonomické kritériá</t>
  </si>
  <si>
    <t>Zamestnanosť a sociálne otázky</t>
  </si>
  <si>
    <t>Právo a vnútorné záležitosti</t>
  </si>
  <si>
    <t>Ekonomická a sociálna kohézia</t>
  </si>
  <si>
    <t>Posilňovanie administratívnych kapacít</t>
  </si>
  <si>
    <t>Fond malých projektov</t>
  </si>
  <si>
    <t>Veterný park Cerová</t>
  </si>
  <si>
    <t>Investment cez SARIO</t>
  </si>
  <si>
    <t>Technická asistencia cez CFCU</t>
  </si>
  <si>
    <t>x</t>
  </si>
  <si>
    <t>Pre-Ins Facility</t>
  </si>
  <si>
    <t xml:space="preserve">SR9808 </t>
  </si>
  <si>
    <t>EGS</t>
  </si>
  <si>
    <t>MoE</t>
  </si>
  <si>
    <t xml:space="preserve">SR9812 </t>
  </si>
  <si>
    <t>SRA</t>
  </si>
  <si>
    <t>SR9813.1,2,4</t>
  </si>
  <si>
    <t xml:space="preserve"> Pre-Ins Facility</t>
  </si>
  <si>
    <t xml:space="preserve"> SPPF</t>
  </si>
  <si>
    <t>SR9814</t>
  </si>
  <si>
    <t>SR9921</t>
  </si>
  <si>
    <t>CSDF</t>
  </si>
  <si>
    <t>SARIO</t>
  </si>
  <si>
    <t>MTPT,CFCU</t>
  </si>
  <si>
    <t>SR9916.01</t>
  </si>
  <si>
    <t>SR9916.02</t>
  </si>
  <si>
    <t>SR9917.01-</t>
  </si>
  <si>
    <t>SR9918.01</t>
  </si>
  <si>
    <t>SR9918.02</t>
  </si>
  <si>
    <t>PPFacility</t>
  </si>
  <si>
    <t>SR0001</t>
  </si>
  <si>
    <t>closed</t>
  </si>
  <si>
    <t>SR0002</t>
  </si>
  <si>
    <t>SR0004</t>
  </si>
  <si>
    <t>SR0005</t>
  </si>
  <si>
    <t>SR0007</t>
  </si>
  <si>
    <t>SR0008</t>
  </si>
  <si>
    <t>SR0010</t>
  </si>
  <si>
    <t>Spolu</t>
  </si>
  <si>
    <t xml:space="preserve">SR9904      </t>
  </si>
  <si>
    <t>Brussel</t>
  </si>
  <si>
    <t>Program</t>
  </si>
  <si>
    <t>Spolu  FM 9806-11</t>
  </si>
  <si>
    <t>SME</t>
  </si>
  <si>
    <t>SR0003.01</t>
  </si>
  <si>
    <t>SR0003.02</t>
  </si>
  <si>
    <t>SR0006.02</t>
  </si>
  <si>
    <t>SR0008.02</t>
  </si>
  <si>
    <t>SR0008.01</t>
  </si>
  <si>
    <t>SR0009.01</t>
  </si>
  <si>
    <t>SR0009.02</t>
  </si>
  <si>
    <t>SR0009.03</t>
  </si>
  <si>
    <t>NADSME</t>
  </si>
  <si>
    <t>SR 0011.01</t>
  </si>
  <si>
    <t>SR0011.02</t>
  </si>
  <si>
    <t>SR0011.03</t>
  </si>
  <si>
    <t>SR0015.01</t>
  </si>
  <si>
    <t>SR0015.02</t>
  </si>
  <si>
    <t>SR0015.03</t>
  </si>
  <si>
    <t>SR 0016.01</t>
  </si>
  <si>
    <t>SR0017.01</t>
  </si>
  <si>
    <t>SR0017.02</t>
  </si>
  <si>
    <t>SR0017.03</t>
  </si>
  <si>
    <t>SR0017.04</t>
  </si>
  <si>
    <t>FM</t>
  </si>
  <si>
    <t>IA</t>
  </si>
  <si>
    <t>CBC SR/CR</t>
  </si>
  <si>
    <t>CBC SR/PL</t>
  </si>
  <si>
    <t>Rozpočet</t>
  </si>
  <si>
    <t>Prijaté prostriedky</t>
  </si>
  <si>
    <t>Čerpanie</t>
  </si>
  <si>
    <t>Bankový zostatok (EUR)</t>
  </si>
  <si>
    <t>% z rozpočtu</t>
  </si>
  <si>
    <t>Spolu FM 9806-11/ CFCU</t>
  </si>
  <si>
    <t>Spolu FM 9813</t>
  </si>
  <si>
    <t>Implementačné agentúry</t>
  </si>
  <si>
    <t>Kontrahovanie</t>
  </si>
  <si>
    <t>Bankový zostatok     (EUR)</t>
  </si>
  <si>
    <t>Spolu SR0003</t>
  </si>
  <si>
    <t>Spolu SR0006</t>
  </si>
  <si>
    <t>Spolu SR0009</t>
  </si>
  <si>
    <t>Spolu FM 0002-10/ CFCU</t>
  </si>
  <si>
    <t>Spolu SR0011</t>
  </si>
  <si>
    <t>Spolu SR0015</t>
  </si>
  <si>
    <t>Spolu  SR0016</t>
  </si>
  <si>
    <t>Spolu SR0017</t>
  </si>
  <si>
    <t xml:space="preserve">Bankový zostatok      (EUR)        </t>
  </si>
  <si>
    <t>Spolu  9917</t>
  </si>
  <si>
    <t>Spolu 9918</t>
  </si>
  <si>
    <t>Spolu  9916</t>
  </si>
  <si>
    <t>Spolu  9905-14</t>
  </si>
  <si>
    <t>Spolu SR 9913</t>
  </si>
  <si>
    <t>Spolu SR9908</t>
  </si>
  <si>
    <t>Spolu SR 9907</t>
  </si>
  <si>
    <t>Spolu SR9906</t>
  </si>
  <si>
    <t>Spolu SR9905</t>
  </si>
  <si>
    <t>Rozvoj malých a stredných podnikov</t>
  </si>
  <si>
    <t>Ministerstvo spravodlivosti</t>
  </si>
  <si>
    <t>Ministerstvo vnútra</t>
  </si>
  <si>
    <t>Komunitárne programy</t>
  </si>
  <si>
    <t>Politické kritériiá</t>
  </si>
  <si>
    <t>Účasť SR v komunitárnych programoch: MSP, SAVE II v roku 2000</t>
  </si>
  <si>
    <t>Špeciálny program na osilnenie obč. spoločnosti a príprava na vstup do EÚ.</t>
  </si>
  <si>
    <t>Dodatočná investičná podpora pre SR v r.2000</t>
  </si>
  <si>
    <t>Účasť SR v komunitárnych programoch: 5. Rámcovom programe pre vedu a techniku, Fiscalis, Leonardo da Vinci II, Socrates II, Mládež a Kultúra 2000</t>
  </si>
  <si>
    <t>CBC SR/Rakúsko</t>
  </si>
  <si>
    <t>LSIF IV.-ISPA - Príprava programu</t>
  </si>
  <si>
    <t>Menšiny</t>
  </si>
  <si>
    <t>Clá</t>
  </si>
  <si>
    <t>Dane</t>
  </si>
  <si>
    <t>CBC SR/Maďarsko</t>
  </si>
  <si>
    <t>Komunitárne projekty</t>
  </si>
  <si>
    <t>Návratnosť zlých úverov</t>
  </si>
  <si>
    <t>Sociálny dialóg</t>
  </si>
  <si>
    <t>Posilnenie gar.fondu zamestnanosti</t>
  </si>
  <si>
    <t>Posilnenie prod.sektora v regióne Slovensko-východ-infraštruktúra pre podnikanie</t>
  </si>
  <si>
    <t>Podporná fin. schéma pre MSP</t>
  </si>
  <si>
    <t>Zavedienie stratégie rozvoja ľudských zdrojov na reg. úovni</t>
  </si>
  <si>
    <t>Spoločné riešenie odkanializovania a čistenia odpadových vôd v Tok.oblasti</t>
  </si>
  <si>
    <t>Rek.cesty II/575 Palota-Sk-PL št. hranica - Radoszyce</t>
  </si>
  <si>
    <t>Odkanalizovanie obcí a čistenie odpadových vôd v povodí rieky Polhoranka</t>
  </si>
  <si>
    <t>Rozvoj mikroreg. Sninské rybníky</t>
  </si>
  <si>
    <t>Rekreačný komplex Rim. Sobota Zelená voda</t>
  </si>
  <si>
    <t>Dokončenie odpad.hospodárstva v obciach a mestách združeniach GHKPV</t>
  </si>
  <si>
    <t>Vybudovanie pešej zóny medzi žel. St. Ba-Petržalka a St. mestom</t>
  </si>
  <si>
    <t>Prehľad čerpania finančných prostriedkovf FM 1998 (15.10.2002)</t>
  </si>
  <si>
    <t>Prehľad čerpania finančných prostriedkov pre FM 1999 (15.10.2002)</t>
  </si>
  <si>
    <t>Prehľad čerpania finančných prostriedkov FM 2000 (15.10.2002)</t>
  </si>
  <si>
    <t>Prehľad čerpania finančných prostriedkov FM 2001 (15.10.2002)</t>
  </si>
  <si>
    <t>SR0101</t>
  </si>
  <si>
    <t>RDSA</t>
  </si>
  <si>
    <t>SR0102</t>
  </si>
  <si>
    <t>Slovenská cezhraničná spolupráca SR/Poľsko</t>
  </si>
  <si>
    <t>Slovenská cezhraničná spolupráca SR/Maďarsko</t>
  </si>
  <si>
    <t>SR0103.01</t>
  </si>
  <si>
    <t>SR0103.02</t>
  </si>
  <si>
    <t>Podpora infraštruktúry rómskych osád</t>
  </si>
  <si>
    <t>Spolu SR0103</t>
  </si>
  <si>
    <t>SR0104.01</t>
  </si>
  <si>
    <t>SR0104.02</t>
  </si>
  <si>
    <t>Podpora rómskej menšiny v oblasti vzdelávania</t>
  </si>
  <si>
    <t>Podpora systému trhového dozoru v oblasti ochrany spotrebiteľa</t>
  </si>
  <si>
    <t>Rozvoj národného riadiaceho informačného systému kompatibilného s EÚ</t>
  </si>
  <si>
    <t>Spolu SR0104</t>
  </si>
  <si>
    <t>Ekonomiké kritériá</t>
  </si>
  <si>
    <t>SR0105</t>
  </si>
  <si>
    <t>Podpora energetiskej politiky</t>
  </si>
  <si>
    <t>SR0106</t>
  </si>
  <si>
    <t>Harmonizácia v železničnom sektore</t>
  </si>
  <si>
    <t>SR0107.01</t>
  </si>
  <si>
    <t>Rozvoj inštitucionálneho rámca a administratívnej kapacity pre programovanie a implementáciu štrukturálnych fondov SR</t>
  </si>
  <si>
    <t>SR0107.02</t>
  </si>
  <si>
    <t>SR0107.03</t>
  </si>
  <si>
    <t>SR0107.04</t>
  </si>
  <si>
    <t>SR0107.05</t>
  </si>
  <si>
    <t>SR0107.06</t>
  </si>
  <si>
    <t>Rozvoj ľudských zdrojov prostredníctvom preventívnych a individuálnych opatrení pre nezamestnaných</t>
  </si>
  <si>
    <t>Turistický rozvoj - Zemplínska Šírava</t>
  </si>
  <si>
    <t>Industriálny park Humenné</t>
  </si>
  <si>
    <t>Industriálny park Rožňava</t>
  </si>
  <si>
    <t>Industriálny park Spišská Nová Ves</t>
  </si>
  <si>
    <t>SR0107.07</t>
  </si>
  <si>
    <t>Turistický rozvoj - Veľká Domaša</t>
  </si>
  <si>
    <t>Spolu SR0107</t>
  </si>
  <si>
    <t>SR0108</t>
  </si>
  <si>
    <t>Posilnenie nezávislosti súdnictva</t>
  </si>
  <si>
    <t>SR0109</t>
  </si>
  <si>
    <t>Verejná vnútorná finančná kontrola</t>
  </si>
  <si>
    <t>SR0110</t>
  </si>
  <si>
    <t>Twinning light</t>
  </si>
  <si>
    <t>SR0111</t>
  </si>
  <si>
    <t>Brusel</t>
  </si>
  <si>
    <t>SR0113</t>
  </si>
  <si>
    <t>Spolu SR0103-11 Národný program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</si>
</sst>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d/m/yy"/>
    <numFmt numFmtId="174" formatCode="0.0%"/>
    <numFmt numFmtId="175" formatCode="#,##0.0"/>
    <numFmt numFmtId="176" formatCode="0.0"/>
    <numFmt numFmtId="177" formatCode="0.000"/>
    <numFmt numFmtId="178" formatCode="0.0000"/>
    <numFmt numFmtId="179" formatCode="#,##0.000"/>
    <numFmt numFmtId="180" formatCode="#,##0.000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</numFmts>
  <fonts count="2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sz val="10"/>
      <color indexed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14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13" fillId="0" borderId="2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vertical="top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15" fillId="0" borderId="1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4" fontId="15" fillId="0" borderId="1" xfId="0" applyNumberFormat="1" applyFont="1" applyFill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4" fontId="0" fillId="4" borderId="1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 wrapText="1"/>
    </xf>
    <xf numFmtId="4" fontId="14" fillId="0" borderId="1" xfId="0" applyNumberFormat="1" applyFont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" fontId="14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4" fontId="17" fillId="0" borderId="7" xfId="0" applyNumberFormat="1" applyFont="1" applyFill="1" applyBorder="1" applyAlignment="1">
      <alignment wrapText="1"/>
    </xf>
    <xf numFmtId="4" fontId="0" fillId="0" borderId="7" xfId="0" applyNumberFormat="1" applyFill="1" applyBorder="1" applyAlignment="1">
      <alignment wrapText="1"/>
    </xf>
    <xf numFmtId="4" fontId="14" fillId="0" borderId="7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0" fontId="0" fillId="0" borderId="7" xfId="0" applyBorder="1" applyAlignment="1">
      <alignment/>
    </xf>
    <xf numFmtId="0" fontId="1" fillId="3" borderId="10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Fill="1" applyBorder="1" applyAlignment="1">
      <alignment horizontal="right" wrapText="1"/>
    </xf>
    <xf numFmtId="0" fontId="0" fillId="5" borderId="1" xfId="0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 vertical="top"/>
    </xf>
    <xf numFmtId="4" fontId="1" fillId="0" borderId="1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6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 horizontal="right" vertical="top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right" vertical="top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4" xfId="0" applyFill="1" applyBorder="1" applyAlignment="1">
      <alignment horizontal="right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13" xfId="0" applyFill="1" applyBorder="1" applyAlignment="1">
      <alignment horizontal="right"/>
    </xf>
    <xf numFmtId="0" fontId="6" fillId="0" borderId="2" xfId="0" applyFon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2" xfId="0" applyFill="1" applyBorder="1" applyAlignment="1">
      <alignment horizontal="right"/>
    </xf>
    <xf numFmtId="4" fontId="14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14" fillId="0" borderId="13" xfId="0" applyNumberFormat="1" applyFon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wrapText="1"/>
    </xf>
    <xf numFmtId="4" fontId="0" fillId="0" borderId="13" xfId="0" applyNumberForma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wrapText="1"/>
    </xf>
    <xf numFmtId="4" fontId="14" fillId="0" borderId="4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4" fontId="0" fillId="0" borderId="2" xfId="0" applyNumberFormat="1" applyFill="1" applyBorder="1" applyAlignment="1">
      <alignment horizontal="center" wrapText="1"/>
    </xf>
    <xf numFmtId="4" fontId="16" fillId="0" borderId="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15" fillId="0" borderId="15" xfId="0" applyFont="1" applyBorder="1" applyAlignment="1">
      <alignment vertical="top" wrapText="1"/>
    </xf>
    <xf numFmtId="4" fontId="15" fillId="0" borderId="15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0" fillId="4" borderId="4" xfId="0" applyNumberFormat="1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" fontId="0" fillId="4" borderId="13" xfId="0" applyNumberFormat="1" applyFont="1" applyFill="1" applyBorder="1" applyAlignment="1">
      <alignment wrapText="1"/>
    </xf>
    <xf numFmtId="0" fontId="0" fillId="5" borderId="4" xfId="0" applyFill="1" applyBorder="1" applyAlignment="1">
      <alignment/>
    </xf>
    <xf numFmtId="4" fontId="17" fillId="0" borderId="8" xfId="0" applyNumberFormat="1" applyFont="1" applyFill="1" applyBorder="1" applyAlignment="1">
      <alignment wrapText="1"/>
    </xf>
    <xf numFmtId="4" fontId="0" fillId="0" borderId="8" xfId="0" applyNumberForma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4" borderId="13" xfId="0" applyFont="1" applyFill="1" applyBorder="1" applyAlignment="1">
      <alignment wrapText="1"/>
    </xf>
    <xf numFmtId="4" fontId="1" fillId="4" borderId="13" xfId="0" applyNumberFormat="1" applyFont="1" applyFill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4" fontId="6" fillId="4" borderId="13" xfId="0" applyNumberFormat="1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wrapText="1"/>
    </xf>
    <xf numFmtId="4" fontId="0" fillId="0" borderId="4" xfId="0" applyNumberFormat="1" applyFill="1" applyBorder="1" applyAlignment="1">
      <alignment/>
    </xf>
    <xf numFmtId="4" fontId="15" fillId="0" borderId="13" xfId="0" applyNumberFormat="1" applyFont="1" applyFill="1" applyBorder="1" applyAlignment="1">
      <alignment wrapText="1"/>
    </xf>
    <xf numFmtId="0" fontId="15" fillId="0" borderId="13" xfId="0" applyFont="1" applyBorder="1" applyAlignment="1">
      <alignment/>
    </xf>
    <xf numFmtId="4" fontId="0" fillId="4" borderId="2" xfId="0" applyNumberFormat="1" applyFont="1" applyFill="1" applyBorder="1" applyAlignment="1">
      <alignment wrapText="1"/>
    </xf>
    <xf numFmtId="4" fontId="0" fillId="0" borderId="20" xfId="0" applyNumberForma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wrapText="1"/>
    </xf>
    <xf numFmtId="4" fontId="15" fillId="4" borderId="13" xfId="0" applyNumberFormat="1" applyFont="1" applyFill="1" applyBorder="1" applyAlignment="1">
      <alignment wrapText="1"/>
    </xf>
    <xf numFmtId="4" fontId="15" fillId="0" borderId="19" xfId="0" applyNumberFormat="1" applyFont="1" applyBorder="1" applyAlignment="1">
      <alignment wrapText="1"/>
    </xf>
    <xf numFmtId="4" fontId="15" fillId="0" borderId="13" xfId="0" applyNumberFormat="1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vertical="top" wrapText="1"/>
    </xf>
    <xf numFmtId="0" fontId="21" fillId="0" borderId="4" xfId="0" applyFont="1" applyBorder="1" applyAlignment="1">
      <alignment wrapText="1"/>
    </xf>
    <xf numFmtId="0" fontId="0" fillId="0" borderId="4" xfId="0" applyFont="1" applyFill="1" applyBorder="1" applyAlignment="1">
      <alignment vertical="top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" xfId="0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/>
    </xf>
    <xf numFmtId="49" fontId="1" fillId="0" borderId="22" xfId="0" applyNumberFormat="1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4" fontId="1" fillId="0" borderId="21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 vertical="top"/>
    </xf>
    <xf numFmtId="0" fontId="1" fillId="0" borderId="8" xfId="0" applyFont="1" applyFill="1" applyBorder="1" applyAlignment="1">
      <alignment horizontal="left" wrapText="1"/>
    </xf>
    <xf numFmtId="4" fontId="15" fillId="0" borderId="3" xfId="0" applyNumberFormat="1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5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3" xfId="0" applyFont="1" applyFill="1" applyBorder="1" applyAlignment="1">
      <alignment vertical="top"/>
    </xf>
    <xf numFmtId="4" fontId="1" fillId="0" borderId="29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vertical="top" wrapText="1"/>
    </xf>
    <xf numFmtId="4" fontId="1" fillId="0" borderId="3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3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3" fillId="0" borderId="6" xfId="0" applyNumberFormat="1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1" fillId="0" borderId="4" xfId="0" applyFont="1" applyBorder="1" applyAlignment="1">
      <alignment horizontal="center" vertical="center" textRotation="180"/>
    </xf>
    <xf numFmtId="0" fontId="0" fillId="0" borderId="1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textRotation="180"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 textRotation="180"/>
    </xf>
    <xf numFmtId="0" fontId="0" fillId="0" borderId="4" xfId="0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textRotation="180"/>
    </xf>
    <xf numFmtId="0" fontId="1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3" fillId="0" borderId="2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9" fontId="1" fillId="3" borderId="7" xfId="0" applyNumberFormat="1" applyFont="1" applyFill="1" applyBorder="1" applyAlignment="1">
      <alignment horizontal="center"/>
    </xf>
    <xf numFmtId="9" fontId="1" fillId="3" borderId="1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3" xfId="0" applyFont="1" applyFill="1" applyBorder="1" applyAlignment="1">
      <alignment vertical="top"/>
    </xf>
    <xf numFmtId="0" fontId="1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4" borderId="18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8" fillId="0" borderId="31" xfId="0" applyFont="1" applyBorder="1" applyAlignment="1">
      <alignment/>
    </xf>
    <xf numFmtId="0" fontId="19" fillId="0" borderId="28" xfId="0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4" borderId="15" xfId="0" applyNumberFormat="1" applyFont="1" applyFill="1" applyBorder="1" applyAlignment="1">
      <alignment wrapText="1"/>
    </xf>
    <xf numFmtId="0" fontId="19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1">
      <selection activeCell="A1" sqref="A1:F1"/>
    </sheetView>
  </sheetViews>
  <sheetFormatPr defaultColWidth="9.00390625" defaultRowHeight="12.75"/>
  <cols>
    <col min="1" max="1" width="15.75390625" style="0" bestFit="1" customWidth="1"/>
    <col min="2" max="2" width="41.375" style="0" customWidth="1"/>
    <col min="3" max="3" width="21.625" style="0" customWidth="1"/>
    <col min="4" max="4" width="13.375" style="0" customWidth="1"/>
    <col min="5" max="5" width="13.125" style="0" customWidth="1"/>
    <col min="6" max="6" width="10.125" style="0" bestFit="1" customWidth="1"/>
    <col min="7" max="8" width="14.875" style="0" customWidth="1"/>
    <col min="9" max="9" width="14.125" style="0" bestFit="1" customWidth="1"/>
    <col min="10" max="10" width="10.125" style="0" bestFit="1" customWidth="1"/>
  </cols>
  <sheetData>
    <row r="1" spans="1:9" ht="18" customHeight="1">
      <c r="A1" s="339" t="s">
        <v>263</v>
      </c>
      <c r="B1" s="340"/>
      <c r="C1" s="340"/>
      <c r="D1" s="340"/>
      <c r="E1" s="340"/>
      <c r="F1" s="341"/>
      <c r="G1" s="47"/>
      <c r="H1" s="47"/>
      <c r="I1" s="47"/>
    </row>
    <row r="2" spans="1:9" ht="15" customHeight="1">
      <c r="A2" s="347" t="s">
        <v>297</v>
      </c>
      <c r="B2" s="348"/>
      <c r="C2" s="348"/>
      <c r="D2" s="348"/>
      <c r="E2" s="84"/>
      <c r="F2" s="47" t="s">
        <v>114</v>
      </c>
      <c r="G2" s="47"/>
      <c r="H2" s="47"/>
      <c r="I2" s="47"/>
    </row>
    <row r="3" spans="1:6" ht="12.75" customHeight="1">
      <c r="A3" s="337" t="s">
        <v>122</v>
      </c>
      <c r="B3" s="337" t="s">
        <v>151</v>
      </c>
      <c r="C3" s="337" t="s">
        <v>123</v>
      </c>
      <c r="D3" s="337" t="s">
        <v>0</v>
      </c>
      <c r="E3" s="337" t="s">
        <v>124</v>
      </c>
      <c r="F3" s="83" t="s">
        <v>259</v>
      </c>
    </row>
    <row r="4" spans="1:6" ht="13.5" thickBot="1">
      <c r="A4" s="338"/>
      <c r="B4" s="338"/>
      <c r="C4" s="338"/>
      <c r="D4" s="338"/>
      <c r="E4" s="338"/>
      <c r="F4" s="105" t="s">
        <v>260</v>
      </c>
    </row>
    <row r="5" spans="1:6" ht="16.5" thickTop="1">
      <c r="A5" s="106" t="s">
        <v>51</v>
      </c>
      <c r="B5" s="107" t="s">
        <v>264</v>
      </c>
      <c r="C5" s="108"/>
      <c r="D5" s="109">
        <v>45900000</v>
      </c>
      <c r="E5" s="109">
        <f>SUM(E6:E40)</f>
        <v>12405000</v>
      </c>
      <c r="F5" s="342">
        <v>37256</v>
      </c>
    </row>
    <row r="6" spans="1:6" ht="12.75">
      <c r="A6" s="13" t="s">
        <v>2</v>
      </c>
      <c r="B6" s="14" t="s">
        <v>125</v>
      </c>
      <c r="C6" s="14"/>
      <c r="D6" s="15">
        <v>1500000</v>
      </c>
      <c r="E6" s="15"/>
      <c r="F6" s="343"/>
    </row>
    <row r="7" spans="1:6" ht="12.75">
      <c r="A7" s="11" t="s">
        <v>3</v>
      </c>
      <c r="B7" s="10" t="s">
        <v>265</v>
      </c>
      <c r="C7" s="10" t="s">
        <v>255</v>
      </c>
      <c r="D7" s="16">
        <v>500000</v>
      </c>
      <c r="E7" s="31">
        <v>0</v>
      </c>
      <c r="F7" s="343"/>
    </row>
    <row r="8" spans="1:6" ht="12.75">
      <c r="A8" s="11" t="s">
        <v>88</v>
      </c>
      <c r="B8" s="10" t="s">
        <v>126</v>
      </c>
      <c r="C8" s="10" t="s">
        <v>150</v>
      </c>
      <c r="D8" s="16">
        <v>300000</v>
      </c>
      <c r="E8" s="31">
        <v>0</v>
      </c>
      <c r="F8" s="343"/>
    </row>
    <row r="9" spans="1:6" ht="12.75">
      <c r="A9" s="11" t="s">
        <v>89</v>
      </c>
      <c r="B9" s="10" t="s">
        <v>127</v>
      </c>
      <c r="C9" s="10" t="s">
        <v>281</v>
      </c>
      <c r="D9" s="16">
        <v>700000</v>
      </c>
      <c r="E9" s="31">
        <v>0</v>
      </c>
      <c r="F9" s="343"/>
    </row>
    <row r="10" spans="1:6" ht="25.5">
      <c r="A10" s="13" t="s">
        <v>4</v>
      </c>
      <c r="B10" s="14" t="s">
        <v>128</v>
      </c>
      <c r="C10" s="14"/>
      <c r="D10" s="15">
        <v>3500000</v>
      </c>
      <c r="E10" s="15"/>
      <c r="F10" s="343"/>
    </row>
    <row r="11" spans="1:6" ht="12.75">
      <c r="A11" s="11" t="s">
        <v>5</v>
      </c>
      <c r="B11" s="10" t="s">
        <v>228</v>
      </c>
      <c r="C11" s="10" t="s">
        <v>149</v>
      </c>
      <c r="D11" s="16">
        <v>500000</v>
      </c>
      <c r="E11" s="16">
        <v>0</v>
      </c>
      <c r="F11" s="343"/>
    </row>
    <row r="12" spans="1:6" ht="12.75">
      <c r="A12" s="11" t="s">
        <v>6</v>
      </c>
      <c r="B12" s="10" t="s">
        <v>129</v>
      </c>
      <c r="C12" s="10" t="s">
        <v>149</v>
      </c>
      <c r="D12" s="16">
        <v>3000000</v>
      </c>
      <c r="E12" s="31"/>
      <c r="F12" s="343"/>
    </row>
    <row r="13" spans="1:6" ht="12.75">
      <c r="A13" s="13" t="s">
        <v>7</v>
      </c>
      <c r="B13" s="14" t="s">
        <v>130</v>
      </c>
      <c r="C13" s="14"/>
      <c r="D13" s="15">
        <v>17000000</v>
      </c>
      <c r="E13" s="15"/>
      <c r="F13" s="343"/>
    </row>
    <row r="14" spans="1:6" ht="25.5">
      <c r="A14" s="11" t="s">
        <v>8</v>
      </c>
      <c r="B14" s="10" t="s">
        <v>131</v>
      </c>
      <c r="C14" s="10" t="s">
        <v>148</v>
      </c>
      <c r="D14" s="16">
        <v>2900000</v>
      </c>
      <c r="E14" s="31">
        <v>0</v>
      </c>
      <c r="F14" s="343"/>
    </row>
    <row r="15" spans="1:6" ht="12.75">
      <c r="A15" s="11" t="s">
        <v>9</v>
      </c>
      <c r="B15" s="10" t="s">
        <v>132</v>
      </c>
      <c r="C15" s="10" t="s">
        <v>250</v>
      </c>
      <c r="D15" s="16">
        <v>5000000</v>
      </c>
      <c r="E15" s="45"/>
      <c r="F15" s="343"/>
    </row>
    <row r="16" spans="1:6" ht="25.5">
      <c r="A16" s="42" t="s">
        <v>90</v>
      </c>
      <c r="B16" s="32" t="s">
        <v>133</v>
      </c>
      <c r="C16" s="32"/>
      <c r="D16" s="33">
        <v>2800000</v>
      </c>
      <c r="E16" s="31">
        <v>1560000</v>
      </c>
      <c r="F16" s="343"/>
    </row>
    <row r="17" spans="1:6" ht="12.75">
      <c r="A17" s="42" t="s">
        <v>91</v>
      </c>
      <c r="B17" s="32" t="s">
        <v>134</v>
      </c>
      <c r="C17" s="32"/>
      <c r="D17" s="33">
        <v>2200000</v>
      </c>
      <c r="E17" s="31">
        <v>0</v>
      </c>
      <c r="F17" s="343"/>
    </row>
    <row r="18" spans="1:6" ht="25.5">
      <c r="A18" s="11" t="s">
        <v>10</v>
      </c>
      <c r="B18" s="10" t="s">
        <v>266</v>
      </c>
      <c r="C18" s="10" t="s">
        <v>213</v>
      </c>
      <c r="D18" s="16">
        <v>2100000</v>
      </c>
      <c r="E18" s="45"/>
      <c r="F18" s="343"/>
    </row>
    <row r="19" spans="1:6" ht="12.75">
      <c r="A19" s="42" t="s">
        <v>90</v>
      </c>
      <c r="B19" s="32" t="s">
        <v>228</v>
      </c>
      <c r="C19" s="32"/>
      <c r="D19" s="33">
        <v>1449000</v>
      </c>
      <c r="E19" s="31">
        <v>400000</v>
      </c>
      <c r="F19" s="343"/>
    </row>
    <row r="20" spans="1:6" ht="12.75">
      <c r="A20" s="42" t="s">
        <v>91</v>
      </c>
      <c r="B20" s="32" t="s">
        <v>135</v>
      </c>
      <c r="C20" s="32"/>
      <c r="D20" s="33">
        <v>28000</v>
      </c>
      <c r="E20" s="31">
        <v>700000</v>
      </c>
      <c r="F20" s="343"/>
    </row>
    <row r="21" spans="1:6" ht="12.75">
      <c r="A21" s="42" t="s">
        <v>111</v>
      </c>
      <c r="B21" s="32" t="s">
        <v>136</v>
      </c>
      <c r="C21" s="32"/>
      <c r="D21" s="33">
        <v>353000</v>
      </c>
      <c r="E21" s="31">
        <v>400000</v>
      </c>
      <c r="F21" s="343"/>
    </row>
    <row r="22" spans="1:6" ht="12.75">
      <c r="A22" s="42" t="s">
        <v>112</v>
      </c>
      <c r="B22" s="32" t="s">
        <v>137</v>
      </c>
      <c r="C22" s="43"/>
      <c r="D22" s="33">
        <v>270000</v>
      </c>
      <c r="E22" s="31">
        <v>1900000</v>
      </c>
      <c r="F22" s="343"/>
    </row>
    <row r="23" spans="1:6" ht="25.5">
      <c r="A23" s="11" t="s">
        <v>20</v>
      </c>
      <c r="B23" s="10" t="s">
        <v>138</v>
      </c>
      <c r="C23" s="10" t="s">
        <v>271</v>
      </c>
      <c r="D23" s="16">
        <v>7000000</v>
      </c>
      <c r="E23" s="45"/>
      <c r="F23" s="343"/>
    </row>
    <row r="24" spans="1:6" ht="12.75">
      <c r="A24" s="42" t="s">
        <v>92</v>
      </c>
      <c r="B24" s="32" t="s">
        <v>139</v>
      </c>
      <c r="C24" s="32"/>
      <c r="D24" s="33">
        <v>3000000</v>
      </c>
      <c r="E24" s="31">
        <v>0</v>
      </c>
      <c r="F24" s="343"/>
    </row>
    <row r="25" spans="1:6" ht="12.75">
      <c r="A25" s="42" t="s">
        <v>93</v>
      </c>
      <c r="B25" s="32" t="s">
        <v>140</v>
      </c>
      <c r="C25" s="32"/>
      <c r="D25" s="33">
        <v>4000000</v>
      </c>
      <c r="E25" s="31">
        <v>1320000</v>
      </c>
      <c r="F25" s="343"/>
    </row>
    <row r="26" spans="1:6" ht="12.75">
      <c r="A26" s="13" t="s">
        <v>11</v>
      </c>
      <c r="B26" s="14" t="s">
        <v>282</v>
      </c>
      <c r="C26" s="14"/>
      <c r="D26" s="15">
        <v>5200000</v>
      </c>
      <c r="E26" s="15"/>
      <c r="F26" s="343"/>
    </row>
    <row r="27" spans="1:6" ht="12.75">
      <c r="A27" s="11" t="s">
        <v>12</v>
      </c>
      <c r="B27" s="10" t="s">
        <v>267</v>
      </c>
      <c r="C27" s="11" t="s">
        <v>251</v>
      </c>
      <c r="D27" s="16">
        <v>2000000</v>
      </c>
      <c r="E27" s="16">
        <v>470000</v>
      </c>
      <c r="F27" s="343"/>
    </row>
    <row r="28" spans="1:6" ht="12.75">
      <c r="A28" s="11" t="s">
        <v>13</v>
      </c>
      <c r="B28" s="10" t="s">
        <v>268</v>
      </c>
      <c r="C28" s="11" t="s">
        <v>252</v>
      </c>
      <c r="D28" s="16">
        <v>500000</v>
      </c>
      <c r="E28" s="16">
        <v>55000</v>
      </c>
      <c r="F28" s="343"/>
    </row>
    <row r="29" spans="1:6" ht="12.75">
      <c r="A29" s="11" t="s">
        <v>14</v>
      </c>
      <c r="B29" s="10" t="s">
        <v>269</v>
      </c>
      <c r="C29" s="11" t="s">
        <v>253</v>
      </c>
      <c r="D29" s="16">
        <v>2000000</v>
      </c>
      <c r="E29" s="16">
        <v>0</v>
      </c>
      <c r="F29" s="343"/>
    </row>
    <row r="30" spans="1:6" ht="12.75">
      <c r="A30" s="11" t="s">
        <v>15</v>
      </c>
      <c r="B30" s="10" t="s">
        <v>270</v>
      </c>
      <c r="C30" s="11" t="s">
        <v>213</v>
      </c>
      <c r="D30" s="16">
        <v>700000</v>
      </c>
      <c r="E30" s="16">
        <v>5300000</v>
      </c>
      <c r="F30" s="343"/>
    </row>
    <row r="31" spans="1:6" ht="12.75">
      <c r="A31" s="13" t="s">
        <v>16</v>
      </c>
      <c r="B31" s="14" t="s">
        <v>141</v>
      </c>
      <c r="C31" s="13"/>
      <c r="D31" s="15">
        <v>17500000</v>
      </c>
      <c r="E31" s="15"/>
      <c r="F31" s="344"/>
    </row>
    <row r="32" spans="1:6" ht="12.75">
      <c r="A32" s="11" t="s">
        <v>17</v>
      </c>
      <c r="B32" s="10" t="s">
        <v>144</v>
      </c>
      <c r="C32" s="11" t="s">
        <v>196</v>
      </c>
      <c r="D32" s="16">
        <v>15000000</v>
      </c>
      <c r="E32" s="16">
        <v>0</v>
      </c>
      <c r="F32" s="12">
        <v>37621</v>
      </c>
    </row>
    <row r="33" spans="1:6" ht="12.75">
      <c r="A33" s="11" t="s">
        <v>18</v>
      </c>
      <c r="B33" s="10" t="s">
        <v>142</v>
      </c>
      <c r="C33" s="11" t="s">
        <v>196</v>
      </c>
      <c r="D33" s="16">
        <v>2500000</v>
      </c>
      <c r="E33" s="16">
        <v>0</v>
      </c>
      <c r="F33" s="346">
        <v>37256</v>
      </c>
    </row>
    <row r="34" spans="1:6" ht="12.75">
      <c r="A34" s="42" t="s">
        <v>94</v>
      </c>
      <c r="B34" s="32" t="s">
        <v>272</v>
      </c>
      <c r="C34" s="44"/>
      <c r="D34" s="33">
        <v>625000</v>
      </c>
      <c r="E34" s="33">
        <v>0</v>
      </c>
      <c r="F34" s="343"/>
    </row>
    <row r="35" spans="1:6" ht="12.75">
      <c r="A35" s="42" t="s">
        <v>95</v>
      </c>
      <c r="B35" s="32" t="s">
        <v>143</v>
      </c>
      <c r="C35" s="44"/>
      <c r="D35" s="33">
        <v>1200000</v>
      </c>
      <c r="E35" s="33">
        <v>0</v>
      </c>
      <c r="F35" s="343"/>
    </row>
    <row r="36" spans="1:6" ht="12.75">
      <c r="A36" s="42" t="s">
        <v>96</v>
      </c>
      <c r="B36" s="32" t="s">
        <v>145</v>
      </c>
      <c r="C36" s="44"/>
      <c r="D36" s="33">
        <v>675000</v>
      </c>
      <c r="E36" s="33">
        <v>0</v>
      </c>
      <c r="F36" s="343"/>
    </row>
    <row r="37" spans="1:6" ht="12.75">
      <c r="A37" s="13" t="s">
        <v>19</v>
      </c>
      <c r="B37" s="14" t="s">
        <v>146</v>
      </c>
      <c r="C37" s="13"/>
      <c r="D37" s="15">
        <v>1200000</v>
      </c>
      <c r="E37" s="15"/>
      <c r="F37" s="343"/>
    </row>
    <row r="38" spans="1:6" ht="12.75">
      <c r="A38" s="345" t="s">
        <v>147</v>
      </c>
      <c r="B38" s="30" t="s">
        <v>97</v>
      </c>
      <c r="C38" s="46" t="s">
        <v>241</v>
      </c>
      <c r="D38" s="31">
        <v>416000</v>
      </c>
      <c r="E38" s="16">
        <v>104000</v>
      </c>
      <c r="F38" s="343"/>
    </row>
    <row r="39" spans="1:6" ht="12.75">
      <c r="A39" s="345"/>
      <c r="B39" s="30" t="s">
        <v>98</v>
      </c>
      <c r="C39" s="46" t="s">
        <v>241</v>
      </c>
      <c r="D39" s="31">
        <v>704000</v>
      </c>
      <c r="E39" s="16">
        <v>176000</v>
      </c>
      <c r="F39" s="343"/>
    </row>
    <row r="40" spans="1:6" ht="12.75">
      <c r="A40" s="345"/>
      <c r="B40" s="30" t="s">
        <v>273</v>
      </c>
      <c r="C40" s="46" t="s">
        <v>241</v>
      </c>
      <c r="D40" s="31">
        <v>80000</v>
      </c>
      <c r="E40" s="16">
        <v>20000</v>
      </c>
      <c r="F40" s="344"/>
    </row>
    <row r="41" spans="1:9" ht="3.75" customHeight="1">
      <c r="A41" s="17"/>
      <c r="B41" s="17"/>
      <c r="C41" s="17"/>
      <c r="D41" s="18"/>
      <c r="E41" s="18"/>
      <c r="F41" s="17"/>
      <c r="G41" s="17"/>
      <c r="H41" s="17"/>
      <c r="I41" s="17"/>
    </row>
    <row r="42" spans="1:6" ht="15.75">
      <c r="A42" s="20" t="s">
        <v>52</v>
      </c>
      <c r="B42" s="20" t="s">
        <v>296</v>
      </c>
      <c r="C42" s="13"/>
      <c r="D42" s="21">
        <v>15000000</v>
      </c>
      <c r="E42" s="21">
        <v>63200000</v>
      </c>
      <c r="F42" s="332">
        <v>37986</v>
      </c>
    </row>
    <row r="43" spans="1:6" ht="12.75">
      <c r="A43" s="11" t="s">
        <v>82</v>
      </c>
      <c r="B43" s="11" t="s">
        <v>156</v>
      </c>
      <c r="C43" s="11" t="s">
        <v>215</v>
      </c>
      <c r="D43" s="16">
        <v>15000000</v>
      </c>
      <c r="E43" s="16">
        <v>63200000</v>
      </c>
      <c r="F43" s="333"/>
    </row>
    <row r="44" spans="1:6" ht="3.75" customHeight="1">
      <c r="A44" s="17"/>
      <c r="B44" s="17"/>
      <c r="C44" s="17"/>
      <c r="D44" s="17"/>
      <c r="E44" s="18"/>
      <c r="F44" s="17"/>
    </row>
    <row r="45" spans="1:6" ht="15.75">
      <c r="A45" s="20" t="s">
        <v>53</v>
      </c>
      <c r="B45" s="20" t="s">
        <v>152</v>
      </c>
      <c r="C45" s="13"/>
      <c r="D45" s="21">
        <v>7502000</v>
      </c>
      <c r="E45" s="21">
        <f>6050000</f>
        <v>6050000</v>
      </c>
      <c r="F45" s="346">
        <v>37256</v>
      </c>
    </row>
    <row r="46" spans="1:6" ht="12.75">
      <c r="A46" s="11" t="s">
        <v>55</v>
      </c>
      <c r="B46" s="22" t="s">
        <v>153</v>
      </c>
      <c r="C46" s="10" t="s">
        <v>254</v>
      </c>
      <c r="D46" s="16">
        <v>1052000</v>
      </c>
      <c r="E46" s="16">
        <v>0</v>
      </c>
      <c r="F46" s="351"/>
    </row>
    <row r="47" spans="1:6" ht="12.75">
      <c r="A47" s="11" t="s">
        <v>56</v>
      </c>
      <c r="B47" s="22" t="s">
        <v>274</v>
      </c>
      <c r="C47" s="10" t="s">
        <v>113</v>
      </c>
      <c r="D47" s="16">
        <v>2000000</v>
      </c>
      <c r="E47" s="16">
        <v>200000</v>
      </c>
      <c r="F47" s="351"/>
    </row>
    <row r="48" spans="1:6" ht="25.5">
      <c r="A48" s="11" t="s">
        <v>57</v>
      </c>
      <c r="B48" s="22" t="s">
        <v>154</v>
      </c>
      <c r="C48" s="10" t="s">
        <v>31</v>
      </c>
      <c r="D48" s="16">
        <v>4000000</v>
      </c>
      <c r="E48" s="16">
        <v>0</v>
      </c>
      <c r="F48" s="351"/>
    </row>
    <row r="49" spans="1:6" ht="25.5">
      <c r="A49" s="11" t="s">
        <v>58</v>
      </c>
      <c r="B49" s="22" t="s">
        <v>275</v>
      </c>
      <c r="C49" s="10" t="s">
        <v>255</v>
      </c>
      <c r="D49" s="16">
        <v>450000</v>
      </c>
      <c r="E49" s="16">
        <v>1850000</v>
      </c>
      <c r="F49" s="352"/>
    </row>
    <row r="50" spans="1:6" ht="3.75" customHeight="1">
      <c r="A50" s="17"/>
      <c r="B50" s="19"/>
      <c r="C50" s="17"/>
      <c r="D50" s="18"/>
      <c r="E50" s="18"/>
      <c r="F50" s="17"/>
    </row>
    <row r="51" spans="1:6" ht="15.75">
      <c r="A51" s="20" t="s">
        <v>54</v>
      </c>
      <c r="B51" s="92" t="s">
        <v>155</v>
      </c>
      <c r="C51" s="13"/>
      <c r="D51" s="21">
        <v>5000000</v>
      </c>
      <c r="E51" s="21">
        <f>SUM(E52:E56)</f>
        <v>3380000</v>
      </c>
      <c r="F51" s="346">
        <v>37256</v>
      </c>
    </row>
    <row r="52" spans="1:6" ht="25.5">
      <c r="A52" s="11" t="s">
        <v>59</v>
      </c>
      <c r="B52" s="22" t="s">
        <v>276</v>
      </c>
      <c r="C52" s="334" t="s">
        <v>256</v>
      </c>
      <c r="D52" s="16">
        <v>500000</v>
      </c>
      <c r="E52" s="16">
        <v>164000</v>
      </c>
      <c r="F52" s="353"/>
    </row>
    <row r="53" spans="1:6" ht="12.75">
      <c r="A53" s="11" t="s">
        <v>60</v>
      </c>
      <c r="B53" s="22" t="s">
        <v>157</v>
      </c>
      <c r="C53" s="335"/>
      <c r="D53" s="16">
        <v>700000</v>
      </c>
      <c r="E53" s="16">
        <v>170000</v>
      </c>
      <c r="F53" s="353"/>
    </row>
    <row r="54" spans="1:6" ht="12.75">
      <c r="A54" s="11" t="s">
        <v>61</v>
      </c>
      <c r="B54" s="11" t="s">
        <v>158</v>
      </c>
      <c r="C54" s="335"/>
      <c r="D54" s="16">
        <v>1500000</v>
      </c>
      <c r="E54" s="16">
        <v>546000</v>
      </c>
      <c r="F54" s="353"/>
    </row>
    <row r="55" spans="1:6" ht="12.75">
      <c r="A55" s="11" t="s">
        <v>62</v>
      </c>
      <c r="B55" s="22" t="s">
        <v>159</v>
      </c>
      <c r="C55" s="335"/>
      <c r="D55" s="16">
        <v>1250000</v>
      </c>
      <c r="E55" s="16">
        <v>2460000</v>
      </c>
      <c r="F55" s="353"/>
    </row>
    <row r="56" spans="1:6" ht="12.75">
      <c r="A56" s="11" t="s">
        <v>63</v>
      </c>
      <c r="B56" s="11" t="s">
        <v>160</v>
      </c>
      <c r="C56" s="336"/>
      <c r="D56" s="16">
        <v>1050000</v>
      </c>
      <c r="E56" s="16">
        <v>40000</v>
      </c>
      <c r="F56" s="354"/>
    </row>
    <row r="57" spans="1:6" ht="3.75" customHeight="1">
      <c r="A57" s="17"/>
      <c r="B57" s="17"/>
      <c r="C57" s="17"/>
      <c r="D57" s="18"/>
      <c r="E57" s="18"/>
      <c r="F57" s="17"/>
    </row>
    <row r="58" spans="4:5" ht="3.75" customHeight="1">
      <c r="D58" s="81"/>
      <c r="E58" s="48"/>
    </row>
    <row r="59" spans="1:6" ht="18">
      <c r="A59" s="349" t="s">
        <v>122</v>
      </c>
      <c r="B59" s="349" t="s">
        <v>161</v>
      </c>
      <c r="C59" s="349"/>
      <c r="D59" s="349" t="s">
        <v>0</v>
      </c>
      <c r="E59" s="349" t="s">
        <v>124</v>
      </c>
      <c r="F59" s="80"/>
    </row>
    <row r="60" spans="1:5" ht="12.75">
      <c r="A60" s="349"/>
      <c r="B60" s="349"/>
      <c r="C60" s="349"/>
      <c r="D60" s="349"/>
      <c r="E60" s="349"/>
    </row>
    <row r="61" spans="1:5" ht="18">
      <c r="A61" s="89"/>
      <c r="B61" s="355" t="s">
        <v>115</v>
      </c>
      <c r="C61" s="356"/>
      <c r="D61" s="91">
        <f>SUM(D62:D65)</f>
        <v>73402000</v>
      </c>
      <c r="E61" s="91">
        <f>SUM(E62:E65)</f>
        <v>81035000</v>
      </c>
    </row>
    <row r="62" spans="1:6" ht="14.25">
      <c r="A62" s="86" t="s">
        <v>116</v>
      </c>
      <c r="B62" s="350" t="s">
        <v>277</v>
      </c>
      <c r="C62" s="350"/>
      <c r="D62" s="87">
        <v>45900000</v>
      </c>
      <c r="E62" s="87">
        <v>12405000</v>
      </c>
      <c r="F62" s="85"/>
    </row>
    <row r="63" spans="1:6" ht="14.25">
      <c r="A63" s="86" t="s">
        <v>117</v>
      </c>
      <c r="B63" s="350" t="s">
        <v>296</v>
      </c>
      <c r="C63" s="350"/>
      <c r="D63" s="87">
        <v>15000000</v>
      </c>
      <c r="E63" s="87">
        <v>63200000</v>
      </c>
      <c r="F63" s="85"/>
    </row>
    <row r="64" spans="1:6" ht="14.25">
      <c r="A64" s="86" t="s">
        <v>118</v>
      </c>
      <c r="B64" s="350" t="s">
        <v>162</v>
      </c>
      <c r="C64" s="350"/>
      <c r="D64" s="87">
        <v>7502000</v>
      </c>
      <c r="E64" s="87">
        <v>2050000</v>
      </c>
      <c r="F64" s="85"/>
    </row>
    <row r="65" spans="1:6" ht="14.25">
      <c r="A65" s="86" t="s">
        <v>119</v>
      </c>
      <c r="B65" s="350" t="s">
        <v>155</v>
      </c>
      <c r="C65" s="350"/>
      <c r="D65" s="87">
        <v>5000000</v>
      </c>
      <c r="E65" s="87">
        <v>3380000</v>
      </c>
      <c r="F65" s="85"/>
    </row>
    <row r="66" spans="4:6" ht="18">
      <c r="D66" s="2"/>
      <c r="E66" s="2"/>
      <c r="F66" s="80"/>
    </row>
    <row r="67" spans="4:5" ht="12.75">
      <c r="D67" s="2"/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</sheetData>
  <mergeCells count="23">
    <mergeCell ref="E59:E60"/>
    <mergeCell ref="B65:C65"/>
    <mergeCell ref="F45:F49"/>
    <mergeCell ref="F51:F56"/>
    <mergeCell ref="B61:C61"/>
    <mergeCell ref="B62:C62"/>
    <mergeCell ref="B63:C63"/>
    <mergeCell ref="B64:C64"/>
    <mergeCell ref="D3:D4"/>
    <mergeCell ref="A2:D2"/>
    <mergeCell ref="A59:A60"/>
    <mergeCell ref="B59:C60"/>
    <mergeCell ref="D59:D60"/>
    <mergeCell ref="F42:F43"/>
    <mergeCell ref="C52:C56"/>
    <mergeCell ref="E3:E4"/>
    <mergeCell ref="A1:F1"/>
    <mergeCell ref="F5:F31"/>
    <mergeCell ref="A38:A40"/>
    <mergeCell ref="F33:F40"/>
    <mergeCell ref="A3:A4"/>
    <mergeCell ref="B3:B4"/>
    <mergeCell ref="C3:C4"/>
  </mergeCells>
  <printOptions/>
  <pageMargins left="0.28" right="0.3" top="0.57" bottom="0.63" header="0.36" footer="0.41"/>
  <pageSetup fitToHeight="1" fitToWidth="1" horizontalDpi="300" verticalDpi="300" orientation="portrait" paperSize="9" scale="83" r:id="rId1"/>
  <headerFooter alignWithMargins="0">
    <oddHeader>&amp;LMinisterstvo financií SR
Národný Fond&amp;R&amp;8PHARE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 topLeftCell="A1">
      <selection activeCell="D3" sqref="D3:D4"/>
    </sheetView>
  </sheetViews>
  <sheetFormatPr defaultColWidth="9.00390625" defaultRowHeight="12.75"/>
  <cols>
    <col min="1" max="1" width="18.00390625" style="0" customWidth="1"/>
    <col min="2" max="2" width="51.875" style="0" customWidth="1"/>
    <col min="3" max="3" width="19.00390625" style="0" customWidth="1"/>
    <col min="4" max="4" width="20.25390625" style="2" customWidth="1"/>
    <col min="5" max="5" width="24.00390625" style="2" customWidth="1"/>
    <col min="6" max="6" width="22.00390625" style="0" customWidth="1"/>
    <col min="7" max="7" width="7.125" style="0" customWidth="1"/>
    <col min="8" max="9" width="13.00390625" style="0" customWidth="1"/>
    <col min="10" max="10" width="8.25390625" style="0" customWidth="1"/>
    <col min="11" max="11" width="13.125" style="0" customWidth="1"/>
    <col min="12" max="12" width="10.00390625" style="0" customWidth="1"/>
  </cols>
  <sheetData>
    <row r="1" spans="1:6" ht="18" customHeight="1">
      <c r="A1" s="339" t="s">
        <v>262</v>
      </c>
      <c r="B1" s="340"/>
      <c r="C1" s="340"/>
      <c r="D1" s="340"/>
      <c r="E1" s="340"/>
      <c r="F1" s="341"/>
    </row>
    <row r="2" spans="1:6" ht="13.5" customHeight="1">
      <c r="A2" s="88" t="s">
        <v>297</v>
      </c>
      <c r="B2" s="84"/>
      <c r="C2" s="84"/>
      <c r="D2" s="84"/>
      <c r="E2" s="84"/>
      <c r="F2" s="47" t="s">
        <v>114</v>
      </c>
    </row>
    <row r="3" spans="1:6" ht="13.5" customHeight="1">
      <c r="A3" s="337" t="s">
        <v>122</v>
      </c>
      <c r="B3" s="337" t="s">
        <v>151</v>
      </c>
      <c r="C3" s="357" t="s">
        <v>123</v>
      </c>
      <c r="D3" s="337" t="s">
        <v>0</v>
      </c>
      <c r="E3" s="337" t="s">
        <v>124</v>
      </c>
      <c r="F3" s="83" t="s">
        <v>259</v>
      </c>
    </row>
    <row r="4" spans="1:6" ht="13.5" customHeight="1" thickBot="1">
      <c r="A4" s="338"/>
      <c r="B4" s="338"/>
      <c r="C4" s="358"/>
      <c r="D4" s="338"/>
      <c r="E4" s="338"/>
      <c r="F4" s="105" t="s">
        <v>260</v>
      </c>
    </row>
    <row r="5" spans="1:6" ht="16.5" thickTop="1">
      <c r="A5" s="110" t="s">
        <v>66</v>
      </c>
      <c r="B5" s="111" t="s">
        <v>278</v>
      </c>
      <c r="C5" s="111"/>
      <c r="D5" s="112">
        <v>69500000</v>
      </c>
      <c r="E5" s="113">
        <f>27890000+16710000</f>
        <v>44600000</v>
      </c>
      <c r="F5" s="342">
        <v>37621</v>
      </c>
    </row>
    <row r="6" spans="1:6" ht="12.75">
      <c r="A6" s="7" t="s">
        <v>21</v>
      </c>
      <c r="B6" s="7" t="s">
        <v>125</v>
      </c>
      <c r="C6" s="8"/>
      <c r="D6" s="8">
        <v>4300000</v>
      </c>
      <c r="E6" s="75"/>
      <c r="F6" s="351"/>
    </row>
    <row r="7" spans="1:6" ht="25.5">
      <c r="A7" s="58" t="s">
        <v>22</v>
      </c>
      <c r="B7" s="114" t="s">
        <v>279</v>
      </c>
      <c r="C7" s="58" t="s">
        <v>163</v>
      </c>
      <c r="D7" s="67">
        <v>2500000</v>
      </c>
      <c r="E7" s="68">
        <v>0</v>
      </c>
      <c r="F7" s="351"/>
    </row>
    <row r="8" spans="1:6" ht="12.75">
      <c r="A8" s="89" t="s">
        <v>23</v>
      </c>
      <c r="B8" s="89" t="s">
        <v>164</v>
      </c>
      <c r="C8" s="89" t="s">
        <v>255</v>
      </c>
      <c r="D8" s="94">
        <v>1800000</v>
      </c>
      <c r="E8" s="100"/>
      <c r="F8" s="351"/>
    </row>
    <row r="9" spans="1:6" ht="12.75">
      <c r="A9" s="69" t="s">
        <v>94</v>
      </c>
      <c r="B9" s="70" t="s">
        <v>280</v>
      </c>
      <c r="C9" s="70"/>
      <c r="D9" s="71">
        <v>196000</v>
      </c>
      <c r="E9" s="72">
        <v>150000</v>
      </c>
      <c r="F9" s="351"/>
    </row>
    <row r="10" spans="1:6" ht="12.75">
      <c r="A10" s="34" t="s">
        <v>95</v>
      </c>
      <c r="B10" s="35" t="s">
        <v>165</v>
      </c>
      <c r="C10" s="35"/>
      <c r="D10" s="40">
        <v>226000</v>
      </c>
      <c r="E10" s="56">
        <v>200000</v>
      </c>
      <c r="F10" s="351"/>
    </row>
    <row r="11" spans="1:6" ht="12.75">
      <c r="A11" s="49" t="s">
        <v>96</v>
      </c>
      <c r="B11" s="50" t="s">
        <v>166</v>
      </c>
      <c r="C11" s="50"/>
      <c r="D11" s="55">
        <f>197000+1181000</f>
        <v>1378000</v>
      </c>
      <c r="E11" s="57">
        <v>150000</v>
      </c>
      <c r="F11" s="351"/>
    </row>
    <row r="12" spans="1:6" ht="12.75">
      <c r="A12" s="7" t="s">
        <v>25</v>
      </c>
      <c r="B12" s="7" t="s">
        <v>167</v>
      </c>
      <c r="C12" s="7"/>
      <c r="D12" s="8">
        <v>26700000</v>
      </c>
      <c r="E12" s="75"/>
      <c r="F12" s="351"/>
    </row>
    <row r="13" spans="1:6" ht="12.75">
      <c r="A13" s="96" t="s">
        <v>99</v>
      </c>
      <c r="B13" s="104" t="s">
        <v>168</v>
      </c>
      <c r="C13" s="104" t="s">
        <v>203</v>
      </c>
      <c r="D13" s="98">
        <v>5500000</v>
      </c>
      <c r="E13" s="101"/>
      <c r="F13" s="351"/>
    </row>
    <row r="14" spans="1:6" ht="12.75">
      <c r="A14" s="34" t="s">
        <v>26</v>
      </c>
      <c r="B14" s="35" t="s">
        <v>169</v>
      </c>
      <c r="C14" s="35"/>
      <c r="D14" s="39">
        <v>1300000</v>
      </c>
      <c r="E14" s="56">
        <v>400000</v>
      </c>
      <c r="F14" s="351"/>
    </row>
    <row r="15" spans="1:6" ht="12.75">
      <c r="A15" s="34" t="s">
        <v>27</v>
      </c>
      <c r="B15" s="35" t="s">
        <v>170</v>
      </c>
      <c r="C15" s="35"/>
      <c r="D15" s="39">
        <v>750000</v>
      </c>
      <c r="E15" s="56">
        <v>1300000</v>
      </c>
      <c r="F15" s="351"/>
    </row>
    <row r="16" spans="1:6" ht="12.75">
      <c r="A16" s="49" t="s">
        <v>28</v>
      </c>
      <c r="B16" s="50" t="s">
        <v>171</v>
      </c>
      <c r="C16" s="50"/>
      <c r="D16" s="51">
        <v>3450000</v>
      </c>
      <c r="E16" s="57">
        <v>1300000</v>
      </c>
      <c r="F16" s="351"/>
    </row>
    <row r="17" spans="1:6" ht="12.75">
      <c r="A17" s="49"/>
      <c r="B17" s="50" t="s">
        <v>311</v>
      </c>
      <c r="C17" s="50"/>
      <c r="D17" s="120">
        <v>3000000</v>
      </c>
      <c r="E17" s="57"/>
      <c r="F17" s="351"/>
    </row>
    <row r="18" spans="1:6" ht="12.75">
      <c r="A18" s="49"/>
      <c r="B18" s="50" t="s">
        <v>312</v>
      </c>
      <c r="C18" s="50"/>
      <c r="D18" s="120">
        <v>450000</v>
      </c>
      <c r="E18" s="57"/>
      <c r="F18" s="351"/>
    </row>
    <row r="19" spans="1:6" ht="12.75">
      <c r="A19" s="89" t="s">
        <v>29</v>
      </c>
      <c r="B19" s="89" t="s">
        <v>172</v>
      </c>
      <c r="C19" s="89" t="s">
        <v>203</v>
      </c>
      <c r="D19" s="94">
        <v>11000000</v>
      </c>
      <c r="E19" s="100"/>
      <c r="F19" s="351"/>
    </row>
    <row r="20" spans="1:6" s="37" customFormat="1" ht="12.75">
      <c r="A20" s="69" t="s">
        <v>94</v>
      </c>
      <c r="B20" s="70" t="s">
        <v>173</v>
      </c>
      <c r="C20" s="70"/>
      <c r="D20" s="73">
        <v>7900000</v>
      </c>
      <c r="E20" s="72">
        <v>11100000</v>
      </c>
      <c r="F20" s="351"/>
    </row>
    <row r="21" spans="1:6" s="37" customFormat="1" ht="12.75">
      <c r="A21" s="34" t="s">
        <v>95</v>
      </c>
      <c r="B21" s="35" t="s">
        <v>174</v>
      </c>
      <c r="C21" s="35"/>
      <c r="D21" s="41">
        <v>2350000</v>
      </c>
      <c r="E21" s="56">
        <v>2700000</v>
      </c>
      <c r="F21" s="351"/>
    </row>
    <row r="22" spans="1:6" s="37" customFormat="1" ht="12.75">
      <c r="A22" s="34" t="s">
        <v>96</v>
      </c>
      <c r="B22" s="35" t="s">
        <v>175</v>
      </c>
      <c r="C22" s="35"/>
      <c r="D22" s="41">
        <v>750000</v>
      </c>
      <c r="E22" s="56">
        <v>2000000</v>
      </c>
      <c r="F22" s="352"/>
    </row>
    <row r="23" spans="1:6" ht="12.75">
      <c r="A23" s="89" t="s">
        <v>30</v>
      </c>
      <c r="B23" s="89" t="s">
        <v>176</v>
      </c>
      <c r="C23" s="89" t="s">
        <v>31</v>
      </c>
      <c r="D23" s="94">
        <v>6000000</v>
      </c>
      <c r="E23" s="102">
        <v>0</v>
      </c>
      <c r="F23" s="103">
        <v>38352</v>
      </c>
    </row>
    <row r="24" spans="1:6" ht="12.75">
      <c r="A24" s="89" t="s">
        <v>32</v>
      </c>
      <c r="B24" s="89" t="s">
        <v>177</v>
      </c>
      <c r="C24" s="89" t="s">
        <v>257</v>
      </c>
      <c r="D24" s="94">
        <v>4200000</v>
      </c>
      <c r="E24" s="102"/>
      <c r="F24" s="346">
        <v>37621</v>
      </c>
    </row>
    <row r="25" spans="1:6" ht="12.75">
      <c r="A25" s="69" t="s">
        <v>94</v>
      </c>
      <c r="B25" s="76" t="s">
        <v>178</v>
      </c>
      <c r="C25" s="76"/>
      <c r="D25" s="78">
        <v>1700000</v>
      </c>
      <c r="E25" s="78">
        <v>500000</v>
      </c>
      <c r="F25" s="351"/>
    </row>
    <row r="26" spans="1:6" ht="12.75">
      <c r="A26" s="34" t="s">
        <v>95</v>
      </c>
      <c r="B26" s="77" t="s">
        <v>179</v>
      </c>
      <c r="C26" s="77"/>
      <c r="D26" s="79">
        <v>2500000</v>
      </c>
      <c r="E26" s="79">
        <v>3000000</v>
      </c>
      <c r="F26" s="351"/>
    </row>
    <row r="27" spans="1:6" ht="12.75">
      <c r="A27" s="7" t="s">
        <v>33</v>
      </c>
      <c r="B27" s="7" t="s">
        <v>180</v>
      </c>
      <c r="C27" s="7"/>
      <c r="D27" s="8">
        <v>4400000</v>
      </c>
      <c r="E27" s="75"/>
      <c r="F27" s="351"/>
    </row>
    <row r="28" spans="1:6" ht="12.75">
      <c r="A28" s="96" t="s">
        <v>34</v>
      </c>
      <c r="B28" s="96" t="s">
        <v>181</v>
      </c>
      <c r="C28" s="96" t="s">
        <v>258</v>
      </c>
      <c r="D28" s="97">
        <v>1800000</v>
      </c>
      <c r="E28" s="101"/>
      <c r="F28" s="351"/>
    </row>
    <row r="29" spans="1:6" s="37" customFormat="1" ht="12.75">
      <c r="A29" s="34" t="s">
        <v>94</v>
      </c>
      <c r="B29" s="35" t="s">
        <v>182</v>
      </c>
      <c r="C29" s="6"/>
      <c r="D29" s="41">
        <v>1115000</v>
      </c>
      <c r="E29" s="56">
        <v>150000</v>
      </c>
      <c r="F29" s="351"/>
    </row>
    <row r="30" spans="1:6" s="37" customFormat="1" ht="12.75">
      <c r="A30" s="49" t="s">
        <v>95</v>
      </c>
      <c r="B30" s="53" t="s">
        <v>183</v>
      </c>
      <c r="C30" s="53"/>
      <c r="D30" s="52">
        <v>685000</v>
      </c>
      <c r="E30" s="57">
        <v>10000</v>
      </c>
      <c r="F30" s="351"/>
    </row>
    <row r="31" spans="1:6" ht="12.75">
      <c r="A31" s="89" t="s">
        <v>35</v>
      </c>
      <c r="B31" s="89" t="s">
        <v>184</v>
      </c>
      <c r="C31" s="89" t="s">
        <v>213</v>
      </c>
      <c r="D31" s="94">
        <v>1500000</v>
      </c>
      <c r="E31" s="100"/>
      <c r="F31" s="351"/>
    </row>
    <row r="32" spans="1:6" s="37" customFormat="1" ht="12.75">
      <c r="A32" s="69" t="s">
        <v>94</v>
      </c>
      <c r="B32" s="70" t="s">
        <v>100</v>
      </c>
      <c r="C32" s="70"/>
      <c r="D32" s="73">
        <v>710000</v>
      </c>
      <c r="E32" s="72">
        <v>1000000</v>
      </c>
      <c r="F32" s="351"/>
    </row>
    <row r="33" spans="1:6" s="37" customFormat="1" ht="12.75">
      <c r="A33" s="49" t="s">
        <v>95</v>
      </c>
      <c r="B33" s="50" t="s">
        <v>137</v>
      </c>
      <c r="C33" s="50"/>
      <c r="D33" s="52">
        <v>790000</v>
      </c>
      <c r="E33" s="57">
        <v>1000000</v>
      </c>
      <c r="F33" s="351"/>
    </row>
    <row r="34" spans="1:6" ht="12.75">
      <c r="A34" s="89" t="s">
        <v>36</v>
      </c>
      <c r="B34" s="89" t="s">
        <v>185</v>
      </c>
      <c r="C34" s="89" t="s">
        <v>244</v>
      </c>
      <c r="D34" s="94">
        <v>1100000</v>
      </c>
      <c r="E34" s="100"/>
      <c r="F34" s="351"/>
    </row>
    <row r="35" spans="1:6" ht="12.75">
      <c r="A35" s="69" t="s">
        <v>94</v>
      </c>
      <c r="B35" s="70" t="s">
        <v>101</v>
      </c>
      <c r="C35" s="59"/>
      <c r="D35" s="73">
        <v>700000</v>
      </c>
      <c r="E35" s="72">
        <v>1050000</v>
      </c>
      <c r="F35" s="351"/>
    </row>
    <row r="36" spans="1:6" ht="12.75">
      <c r="A36" s="49" t="s">
        <v>95</v>
      </c>
      <c r="B36" s="50" t="s">
        <v>186</v>
      </c>
      <c r="C36" s="54"/>
      <c r="D36" s="52">
        <v>400000</v>
      </c>
      <c r="E36" s="57">
        <v>80000</v>
      </c>
      <c r="F36" s="351"/>
    </row>
    <row r="37" spans="1:6" ht="12.75">
      <c r="A37" s="7" t="s">
        <v>37</v>
      </c>
      <c r="B37" s="7" t="s">
        <v>282</v>
      </c>
      <c r="C37" s="7"/>
      <c r="D37" s="8">
        <v>10000000</v>
      </c>
      <c r="E37" s="75"/>
      <c r="F37" s="351"/>
    </row>
    <row r="38" spans="1:6" ht="12.75">
      <c r="A38" s="96" t="s">
        <v>248</v>
      </c>
      <c r="B38" s="96" t="s">
        <v>283</v>
      </c>
      <c r="C38" s="96" t="s">
        <v>251</v>
      </c>
      <c r="D38" s="97">
        <v>5000000</v>
      </c>
      <c r="E38" s="101"/>
      <c r="F38" s="351"/>
    </row>
    <row r="39" spans="1:6" ht="12.75">
      <c r="A39" s="34" t="s">
        <v>94</v>
      </c>
      <c r="B39" s="35" t="s">
        <v>187</v>
      </c>
      <c r="C39" s="35"/>
      <c r="D39" s="41">
        <v>4200000</v>
      </c>
      <c r="E39" s="56">
        <v>600000</v>
      </c>
      <c r="F39" s="351"/>
    </row>
    <row r="40" spans="1:6" ht="12.75">
      <c r="A40" s="49" t="s">
        <v>95</v>
      </c>
      <c r="B40" s="50" t="s">
        <v>188</v>
      </c>
      <c r="C40" s="50"/>
      <c r="D40" s="52">
        <v>800000</v>
      </c>
      <c r="E40" s="57">
        <v>100000</v>
      </c>
      <c r="F40" s="351"/>
    </row>
    <row r="41" spans="1:6" ht="12.75">
      <c r="A41" s="89" t="s">
        <v>249</v>
      </c>
      <c r="B41" s="89" t="s">
        <v>284</v>
      </c>
      <c r="C41" s="89" t="s">
        <v>253</v>
      </c>
      <c r="D41" s="94">
        <v>5000000</v>
      </c>
      <c r="E41" s="100"/>
      <c r="F41" s="351"/>
    </row>
    <row r="42" spans="1:6" ht="12.75">
      <c r="A42" s="74" t="s">
        <v>102</v>
      </c>
      <c r="B42" s="70" t="s">
        <v>189</v>
      </c>
      <c r="C42" s="70"/>
      <c r="D42" s="73">
        <v>3100000</v>
      </c>
      <c r="E42" s="72">
        <v>850000</v>
      </c>
      <c r="F42" s="351"/>
    </row>
    <row r="43" spans="1:7" ht="12.75">
      <c r="A43" s="38" t="s">
        <v>103</v>
      </c>
      <c r="B43" s="35" t="s">
        <v>190</v>
      </c>
      <c r="C43" s="35"/>
      <c r="D43" s="41">
        <v>1900000</v>
      </c>
      <c r="E43" s="56">
        <v>250000</v>
      </c>
      <c r="F43" s="351"/>
      <c r="G43" s="81"/>
    </row>
    <row r="44" spans="1:6" ht="12.75">
      <c r="A44" s="7" t="s">
        <v>38</v>
      </c>
      <c r="B44" s="7" t="s">
        <v>132</v>
      </c>
      <c r="C44" s="26" t="s">
        <v>250</v>
      </c>
      <c r="D44" s="8">
        <v>4000000</v>
      </c>
      <c r="E44" s="8"/>
      <c r="F44" s="351"/>
    </row>
    <row r="45" spans="1:6" ht="24">
      <c r="A45" s="60" t="s">
        <v>104</v>
      </c>
      <c r="B45" s="93" t="s">
        <v>191</v>
      </c>
      <c r="C45" s="62"/>
      <c r="D45" s="41">
        <v>410000</v>
      </c>
      <c r="E45" s="41">
        <v>0</v>
      </c>
      <c r="F45" s="351"/>
    </row>
    <row r="46" spans="1:6" ht="12.75">
      <c r="A46" s="60" t="s">
        <v>105</v>
      </c>
      <c r="B46" s="61" t="s">
        <v>285</v>
      </c>
      <c r="C46" s="62"/>
      <c r="D46" s="41">
        <v>610000</v>
      </c>
      <c r="E46" s="41">
        <v>500000</v>
      </c>
      <c r="F46" s="351"/>
    </row>
    <row r="47" spans="1:6" ht="12.75">
      <c r="A47" s="60" t="s">
        <v>106</v>
      </c>
      <c r="B47" s="61" t="s">
        <v>192</v>
      </c>
      <c r="C47" s="62"/>
      <c r="D47" s="41">
        <v>1700000</v>
      </c>
      <c r="E47" s="41">
        <v>500000</v>
      </c>
      <c r="F47" s="351"/>
    </row>
    <row r="48" spans="1:6" s="37" customFormat="1" ht="12.75">
      <c r="A48" s="63" t="s">
        <v>107</v>
      </c>
      <c r="B48" s="64" t="s">
        <v>193</v>
      </c>
      <c r="C48" s="65"/>
      <c r="D48" s="52">
        <v>1280000</v>
      </c>
      <c r="E48" s="52">
        <v>1000000</v>
      </c>
      <c r="F48" s="351"/>
    </row>
    <row r="49" spans="1:6" s="37" customFormat="1" ht="12.75">
      <c r="A49" s="7" t="s">
        <v>39</v>
      </c>
      <c r="B49" s="7" t="s">
        <v>194</v>
      </c>
      <c r="C49" s="26" t="s">
        <v>195</v>
      </c>
      <c r="D49" s="8">
        <v>2000000</v>
      </c>
      <c r="E49" s="8"/>
      <c r="F49" s="351"/>
    </row>
    <row r="50" spans="1:6" ht="12.75">
      <c r="A50" s="60" t="s">
        <v>94</v>
      </c>
      <c r="B50" s="61" t="s">
        <v>198</v>
      </c>
      <c r="C50" s="61"/>
      <c r="D50" s="41">
        <v>1400000</v>
      </c>
      <c r="E50" s="41">
        <v>2000000</v>
      </c>
      <c r="F50" s="351"/>
    </row>
    <row r="51" spans="1:6" s="4" customFormat="1" ht="12.75">
      <c r="A51" s="63" t="s">
        <v>95</v>
      </c>
      <c r="B51" s="64" t="s">
        <v>197</v>
      </c>
      <c r="C51" s="64"/>
      <c r="D51" s="52">
        <v>600000</v>
      </c>
      <c r="E51" s="52">
        <v>0</v>
      </c>
      <c r="F51" s="351"/>
    </row>
    <row r="52" spans="1:6" s="4" customFormat="1" ht="12.75">
      <c r="A52" s="7" t="s">
        <v>40</v>
      </c>
      <c r="B52" s="7" t="s">
        <v>141</v>
      </c>
      <c r="C52" s="26" t="s">
        <v>196</v>
      </c>
      <c r="D52" s="8">
        <v>1500000</v>
      </c>
      <c r="E52" s="8"/>
      <c r="F52" s="351"/>
    </row>
    <row r="53" spans="1:6" s="4" customFormat="1" ht="12.75">
      <c r="A53" s="60" t="s">
        <v>94</v>
      </c>
      <c r="B53" s="61" t="s">
        <v>199</v>
      </c>
      <c r="C53" s="61"/>
      <c r="D53" s="41">
        <v>620000</v>
      </c>
      <c r="E53" s="41">
        <v>535000</v>
      </c>
      <c r="F53" s="351"/>
    </row>
    <row r="54" spans="1:6" ht="12.75">
      <c r="A54" s="60" t="s">
        <v>95</v>
      </c>
      <c r="B54" s="61" t="s">
        <v>200</v>
      </c>
      <c r="C54" s="61"/>
      <c r="D54" s="41">
        <v>230000</v>
      </c>
      <c r="E54" s="41">
        <v>20000</v>
      </c>
      <c r="F54" s="351"/>
    </row>
    <row r="55" spans="1:6" ht="12.75">
      <c r="A55" s="63" t="s">
        <v>96</v>
      </c>
      <c r="B55" s="64" t="s">
        <v>201</v>
      </c>
      <c r="C55" s="64"/>
      <c r="D55" s="52">
        <v>650000</v>
      </c>
      <c r="E55" s="52">
        <v>20000</v>
      </c>
      <c r="F55" s="351"/>
    </row>
    <row r="56" spans="1:6" ht="12.75">
      <c r="A56" s="7" t="s">
        <v>41</v>
      </c>
      <c r="B56" s="7" t="s">
        <v>202</v>
      </c>
      <c r="C56" s="26" t="s">
        <v>203</v>
      </c>
      <c r="D56" s="8">
        <v>1200000</v>
      </c>
      <c r="E56" s="8"/>
      <c r="F56" s="351"/>
    </row>
    <row r="57" spans="1:6" ht="12.75">
      <c r="A57" s="60" t="s">
        <v>94</v>
      </c>
      <c r="B57" s="61" t="s">
        <v>204</v>
      </c>
      <c r="C57" s="61"/>
      <c r="D57" s="41">
        <v>580000</v>
      </c>
      <c r="E57" s="41">
        <v>20000</v>
      </c>
      <c r="F57" s="351"/>
    </row>
    <row r="58" spans="1:6" ht="12.75">
      <c r="A58" s="60" t="s">
        <v>95</v>
      </c>
      <c r="B58" s="61" t="s">
        <v>205</v>
      </c>
      <c r="C58" s="61"/>
      <c r="D58" s="41">
        <v>310000</v>
      </c>
      <c r="E58" s="41">
        <v>15000</v>
      </c>
      <c r="F58" s="351"/>
    </row>
    <row r="59" spans="1:6" ht="12.75">
      <c r="A59" s="63" t="s">
        <v>96</v>
      </c>
      <c r="B59" s="64" t="s">
        <v>206</v>
      </c>
      <c r="C59" s="64"/>
      <c r="D59" s="52">
        <v>310000</v>
      </c>
      <c r="E59" s="52">
        <v>15000</v>
      </c>
      <c r="F59" s="351"/>
    </row>
    <row r="60" spans="1:6" ht="12.75">
      <c r="A60" s="7" t="s">
        <v>42</v>
      </c>
      <c r="B60" s="7" t="s">
        <v>207</v>
      </c>
      <c r="C60" s="7"/>
      <c r="D60" s="8">
        <v>10400000</v>
      </c>
      <c r="E60" s="8"/>
      <c r="F60" s="351"/>
    </row>
    <row r="61" spans="1:6" ht="12.75">
      <c r="A61" s="89" t="s">
        <v>43</v>
      </c>
      <c r="B61" s="89" t="s">
        <v>208</v>
      </c>
      <c r="C61" s="89" t="s">
        <v>213</v>
      </c>
      <c r="D61" s="94">
        <v>3100000</v>
      </c>
      <c r="E61" s="99"/>
      <c r="F61" s="351"/>
    </row>
    <row r="62" spans="1:6" ht="12.75">
      <c r="A62" s="60" t="s">
        <v>94</v>
      </c>
      <c r="B62" s="61" t="s">
        <v>286</v>
      </c>
      <c r="C62" s="61"/>
      <c r="D62" s="41">
        <v>450000</v>
      </c>
      <c r="E62" s="41">
        <v>100000</v>
      </c>
      <c r="F62" s="351"/>
    </row>
    <row r="63" spans="1:6" ht="12.75">
      <c r="A63" s="60" t="s">
        <v>95</v>
      </c>
      <c r="B63" s="61" t="s">
        <v>108</v>
      </c>
      <c r="C63" s="61"/>
      <c r="D63" s="41">
        <v>500000</v>
      </c>
      <c r="E63" s="41">
        <v>2200000</v>
      </c>
      <c r="F63" s="351"/>
    </row>
    <row r="64" spans="1:6" ht="12.75">
      <c r="A64" s="60" t="s">
        <v>96</v>
      </c>
      <c r="B64" s="61" t="s">
        <v>209</v>
      </c>
      <c r="C64" s="61"/>
      <c r="D64" s="41">
        <v>1440000</v>
      </c>
      <c r="E64" s="41">
        <v>1200000</v>
      </c>
      <c r="F64" s="351"/>
    </row>
    <row r="65" spans="1:6" ht="12.75">
      <c r="A65" s="63" t="s">
        <v>109</v>
      </c>
      <c r="B65" s="64" t="s">
        <v>210</v>
      </c>
      <c r="C65" s="64"/>
      <c r="D65" s="52">
        <v>710000</v>
      </c>
      <c r="E65" s="52">
        <v>3500000</v>
      </c>
      <c r="F65" s="351"/>
    </row>
    <row r="66" spans="1:6" ht="12.75">
      <c r="A66" s="89" t="s">
        <v>44</v>
      </c>
      <c r="B66" s="89" t="s">
        <v>211</v>
      </c>
      <c r="C66" s="89" t="s">
        <v>214</v>
      </c>
      <c r="D66" s="94">
        <v>1500000</v>
      </c>
      <c r="E66" s="99"/>
      <c r="F66" s="351"/>
    </row>
    <row r="67" spans="1:6" ht="12.75">
      <c r="A67" s="60" t="s">
        <v>94</v>
      </c>
      <c r="B67" s="61" t="s">
        <v>101</v>
      </c>
      <c r="C67" s="62"/>
      <c r="D67" s="41">
        <v>800000</v>
      </c>
      <c r="E67" s="41">
        <v>40000</v>
      </c>
      <c r="F67" s="351"/>
    </row>
    <row r="68" spans="1:6" ht="12.75">
      <c r="A68" s="63" t="s">
        <v>95</v>
      </c>
      <c r="B68" s="64" t="s">
        <v>212</v>
      </c>
      <c r="C68" s="65"/>
      <c r="D68" s="52">
        <v>700000</v>
      </c>
      <c r="E68" s="52">
        <v>300000</v>
      </c>
      <c r="F68" s="351"/>
    </row>
    <row r="69" spans="1:6" ht="12.75">
      <c r="A69" s="89" t="s">
        <v>45</v>
      </c>
      <c r="B69" s="89" t="s">
        <v>287</v>
      </c>
      <c r="C69" s="89" t="s">
        <v>215</v>
      </c>
      <c r="D69" s="94">
        <v>1500000</v>
      </c>
      <c r="E69" s="99"/>
      <c r="F69" s="351"/>
    </row>
    <row r="70" spans="1:6" ht="12.75">
      <c r="A70" s="60" t="s">
        <v>104</v>
      </c>
      <c r="B70" s="61" t="s">
        <v>216</v>
      </c>
      <c r="C70" s="61"/>
      <c r="D70" s="41">
        <v>190000</v>
      </c>
      <c r="E70" s="41">
        <v>80000</v>
      </c>
      <c r="F70" s="351"/>
    </row>
    <row r="71" spans="1:6" ht="12.75">
      <c r="A71" s="60" t="s">
        <v>105</v>
      </c>
      <c r="B71" s="61" t="s">
        <v>217</v>
      </c>
      <c r="C71" s="61"/>
      <c r="D71" s="41">
        <v>110000</v>
      </c>
      <c r="E71" s="41">
        <v>2000000</v>
      </c>
      <c r="F71" s="351"/>
    </row>
    <row r="72" spans="1:6" ht="12.75">
      <c r="A72" s="60" t="s">
        <v>106</v>
      </c>
      <c r="B72" s="61" t="s">
        <v>218</v>
      </c>
      <c r="C72" s="61"/>
      <c r="D72" s="41">
        <v>1050000</v>
      </c>
      <c r="E72" s="41">
        <v>250000</v>
      </c>
      <c r="F72" s="351"/>
    </row>
    <row r="73" spans="1:6" ht="12.75">
      <c r="A73" s="63" t="s">
        <v>107</v>
      </c>
      <c r="B73" s="64" t="s">
        <v>219</v>
      </c>
      <c r="C73" s="64"/>
      <c r="D73" s="52">
        <v>150000</v>
      </c>
      <c r="E73" s="52">
        <v>400000</v>
      </c>
      <c r="F73" s="351"/>
    </row>
    <row r="74" spans="1:6" ht="12.75">
      <c r="A74" s="89" t="s">
        <v>46</v>
      </c>
      <c r="B74" s="89" t="s">
        <v>220</v>
      </c>
      <c r="C74" s="89" t="s">
        <v>230</v>
      </c>
      <c r="D74" s="94">
        <v>2500000</v>
      </c>
      <c r="E74" s="99"/>
      <c r="F74" s="351"/>
    </row>
    <row r="75" spans="1:6" ht="12.75">
      <c r="A75" s="60" t="s">
        <v>94</v>
      </c>
      <c r="B75" s="61" t="s">
        <v>221</v>
      </c>
      <c r="C75" s="61"/>
      <c r="D75" s="41">
        <v>700000</v>
      </c>
      <c r="E75" s="41">
        <v>300000</v>
      </c>
      <c r="F75" s="351"/>
    </row>
    <row r="76" spans="1:6" ht="12.75">
      <c r="A76" s="60" t="s">
        <v>95</v>
      </c>
      <c r="B76" s="61" t="s">
        <v>222</v>
      </c>
      <c r="C76" s="61"/>
      <c r="D76" s="41">
        <v>300000</v>
      </c>
      <c r="E76" s="41">
        <v>150000</v>
      </c>
      <c r="F76" s="351"/>
    </row>
    <row r="77" spans="1:6" ht="12.75">
      <c r="A77" s="60" t="s">
        <v>96</v>
      </c>
      <c r="B77" s="61" t="s">
        <v>223</v>
      </c>
      <c r="C77" s="61"/>
      <c r="D77" s="41">
        <v>980000</v>
      </c>
      <c r="E77" s="41">
        <v>300000</v>
      </c>
      <c r="F77" s="351"/>
    </row>
    <row r="78" spans="1:6" ht="12.75">
      <c r="A78" s="60" t="s">
        <v>109</v>
      </c>
      <c r="B78" s="61" t="s">
        <v>224</v>
      </c>
      <c r="C78" s="61"/>
      <c r="D78" s="41">
        <v>260000</v>
      </c>
      <c r="E78" s="41">
        <v>100000</v>
      </c>
      <c r="F78" s="351"/>
    </row>
    <row r="79" spans="1:6" ht="12.75">
      <c r="A79" s="63" t="s">
        <v>110</v>
      </c>
      <c r="B79" s="64" t="s">
        <v>225</v>
      </c>
      <c r="C79" s="64"/>
      <c r="D79" s="52">
        <v>260000</v>
      </c>
      <c r="E79" s="52">
        <v>100000</v>
      </c>
      <c r="F79" s="351"/>
    </row>
    <row r="80" spans="1:6" ht="12.75">
      <c r="A80" s="89" t="s">
        <v>47</v>
      </c>
      <c r="B80" s="89" t="s">
        <v>226</v>
      </c>
      <c r="C80" s="89" t="s">
        <v>261</v>
      </c>
      <c r="D80" s="94">
        <v>1200000</v>
      </c>
      <c r="E80" s="95">
        <v>0</v>
      </c>
      <c r="F80" s="351"/>
    </row>
    <row r="81" spans="1:6" ht="12.75">
      <c r="A81" s="96" t="s">
        <v>48</v>
      </c>
      <c r="B81" s="96" t="s">
        <v>49</v>
      </c>
      <c r="C81" s="96" t="s">
        <v>24</v>
      </c>
      <c r="D81" s="97">
        <v>600000</v>
      </c>
      <c r="E81" s="98"/>
      <c r="F81" s="351"/>
    </row>
    <row r="82" spans="1:6" ht="12.75">
      <c r="A82" s="60" t="s">
        <v>94</v>
      </c>
      <c r="B82" s="61" t="s">
        <v>227</v>
      </c>
      <c r="C82" s="61"/>
      <c r="D82" s="41">
        <v>410000</v>
      </c>
      <c r="E82" s="41">
        <v>0</v>
      </c>
      <c r="F82" s="351"/>
    </row>
    <row r="83" spans="1:6" ht="12.75">
      <c r="A83" s="60" t="s">
        <v>95</v>
      </c>
      <c r="B83" s="61" t="s">
        <v>228</v>
      </c>
      <c r="C83" s="61"/>
      <c r="D83" s="41">
        <v>190000</v>
      </c>
      <c r="E83" s="41">
        <v>0</v>
      </c>
      <c r="F83" s="351"/>
    </row>
    <row r="84" spans="1:6" ht="12.75">
      <c r="A84" s="63" t="s">
        <v>96</v>
      </c>
      <c r="B84" s="64" t="s">
        <v>229</v>
      </c>
      <c r="C84" s="64"/>
      <c r="D84" s="52">
        <v>0</v>
      </c>
      <c r="E84" s="52">
        <v>80000</v>
      </c>
      <c r="F84" s="352"/>
    </row>
    <row r="85" spans="1:10" ht="12.75">
      <c r="A85" s="7" t="s">
        <v>50</v>
      </c>
      <c r="B85" s="7" t="s">
        <v>288</v>
      </c>
      <c r="C85" s="26" t="s">
        <v>231</v>
      </c>
      <c r="D85" s="8">
        <v>5000000</v>
      </c>
      <c r="E85" s="8">
        <v>985000</v>
      </c>
      <c r="F85" s="66">
        <v>37986</v>
      </c>
      <c r="G85" s="2"/>
      <c r="H85" s="2"/>
      <c r="I85" s="2"/>
      <c r="J85" s="3"/>
    </row>
    <row r="94" s="4" customFormat="1" ht="12.75"/>
    <row r="95" s="4" customFormat="1" ht="12.75"/>
  </sheetData>
  <mergeCells count="8">
    <mergeCell ref="F24:F84"/>
    <mergeCell ref="C3:C4"/>
    <mergeCell ref="A1:F1"/>
    <mergeCell ref="A3:A4"/>
    <mergeCell ref="B3:B4"/>
    <mergeCell ref="D3:D4"/>
    <mergeCell ref="E3:E4"/>
    <mergeCell ref="F5:F22"/>
  </mergeCells>
  <printOptions/>
  <pageMargins left="0.57" right="0.16" top="0.33" bottom="0.41" header="0.36" footer="0.41"/>
  <pageSetup fitToHeight="1" fitToWidth="1" horizontalDpi="300" verticalDpi="300" orientation="portrait" paperSize="9" scale="62" r:id="rId1"/>
  <headerFooter alignWithMargins="0">
    <oddHeader>&amp;LMinisterstvo financií SR
Národný Fond&amp;R&amp;8PHARE</oddHeader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G1" sqref="G1"/>
    </sheetView>
  </sheetViews>
  <sheetFormatPr defaultColWidth="9.00390625" defaultRowHeight="12.75"/>
  <cols>
    <col min="1" max="1" width="12.75390625" style="0" bestFit="1" customWidth="1"/>
    <col min="2" max="2" width="38.375" style="0" customWidth="1"/>
    <col min="3" max="3" width="17.125" style="0" customWidth="1"/>
    <col min="4" max="5" width="12.75390625" style="0" bestFit="1" customWidth="1"/>
    <col min="6" max="6" width="13.125" style="0" bestFit="1" customWidth="1"/>
    <col min="7" max="11" width="12.625" style="0" customWidth="1"/>
  </cols>
  <sheetData>
    <row r="1" spans="1:6" ht="18" customHeight="1">
      <c r="A1" s="339" t="s">
        <v>262</v>
      </c>
      <c r="B1" s="340"/>
      <c r="C1" s="340"/>
      <c r="D1" s="340"/>
      <c r="E1" s="340"/>
      <c r="F1" s="341"/>
    </row>
    <row r="2" spans="1:6" ht="12.75">
      <c r="A2" t="s">
        <v>297</v>
      </c>
      <c r="F2" t="s">
        <v>114</v>
      </c>
    </row>
    <row r="3" spans="1:6" ht="12.75">
      <c r="A3" s="337" t="s">
        <v>122</v>
      </c>
      <c r="B3" s="337" t="s">
        <v>151</v>
      </c>
      <c r="C3" s="359" t="s">
        <v>123</v>
      </c>
      <c r="D3" s="337" t="s">
        <v>0</v>
      </c>
      <c r="E3" s="337" t="s">
        <v>124</v>
      </c>
      <c r="F3" s="83" t="s">
        <v>259</v>
      </c>
    </row>
    <row r="4" spans="1:6" ht="12.75">
      <c r="A4" s="337"/>
      <c r="B4" s="337"/>
      <c r="C4" s="360"/>
      <c r="D4" s="337"/>
      <c r="E4" s="337"/>
      <c r="F4" s="82" t="s">
        <v>260</v>
      </c>
    </row>
    <row r="5" spans="1:6" ht="31.5">
      <c r="A5" s="23" t="s">
        <v>64</v>
      </c>
      <c r="B5" s="24" t="s">
        <v>293</v>
      </c>
      <c r="C5" s="6"/>
      <c r="D5" s="25">
        <v>2400000</v>
      </c>
      <c r="E5" s="36">
        <v>0</v>
      </c>
      <c r="F5" s="361">
        <v>37042</v>
      </c>
    </row>
    <row r="6" spans="1:6" ht="12.75">
      <c r="A6" s="6" t="s">
        <v>87</v>
      </c>
      <c r="B6" s="5" t="s">
        <v>294</v>
      </c>
      <c r="C6" s="5" t="s">
        <v>245</v>
      </c>
      <c r="D6" s="9">
        <v>2400000</v>
      </c>
      <c r="E6" s="9">
        <v>0</v>
      </c>
      <c r="F6" s="362"/>
    </row>
    <row r="7" spans="2:6" ht="12.75">
      <c r="B7" s="1"/>
      <c r="C7" s="1"/>
      <c r="D7" s="2"/>
      <c r="E7" s="2"/>
      <c r="F7" s="29"/>
    </row>
    <row r="8" spans="1:6" ht="15.75">
      <c r="A8" s="23" t="s">
        <v>65</v>
      </c>
      <c r="B8" s="24" t="s">
        <v>289</v>
      </c>
      <c r="C8" s="6"/>
      <c r="D8" s="25">
        <v>2000000</v>
      </c>
      <c r="E8" s="36">
        <v>0</v>
      </c>
      <c r="F8" s="361">
        <v>37621</v>
      </c>
    </row>
    <row r="9" spans="1:6" ht="12.75">
      <c r="A9" s="6" t="s">
        <v>86</v>
      </c>
      <c r="B9" s="27" t="s">
        <v>290</v>
      </c>
      <c r="C9" s="5" t="s">
        <v>163</v>
      </c>
      <c r="D9" s="9">
        <v>2000000</v>
      </c>
      <c r="E9" s="9">
        <v>0</v>
      </c>
      <c r="F9" s="362"/>
    </row>
    <row r="10" spans="4:6" ht="12.75">
      <c r="D10" s="2"/>
      <c r="E10" s="2"/>
      <c r="F10" s="29"/>
    </row>
    <row r="11" spans="1:6" ht="15.75">
      <c r="A11" s="23" t="s">
        <v>67</v>
      </c>
      <c r="B11" s="24" t="s">
        <v>232</v>
      </c>
      <c r="C11" s="27" t="s">
        <v>255</v>
      </c>
      <c r="D11" s="25">
        <v>4000000</v>
      </c>
      <c r="E11" s="25">
        <f>SUM(E12:E14)</f>
        <v>1330000</v>
      </c>
      <c r="F11" s="361">
        <v>37621</v>
      </c>
    </row>
    <row r="12" spans="1:6" ht="12.75">
      <c r="A12" s="26" t="s">
        <v>72</v>
      </c>
      <c r="B12" s="27" t="s">
        <v>233</v>
      </c>
      <c r="C12" s="27"/>
      <c r="D12" s="28">
        <v>1600000</v>
      </c>
      <c r="E12" s="28">
        <v>700000</v>
      </c>
      <c r="F12" s="329"/>
    </row>
    <row r="13" spans="1:6" ht="12.75">
      <c r="A13" s="26" t="s">
        <v>73</v>
      </c>
      <c r="B13" s="27" t="s">
        <v>234</v>
      </c>
      <c r="C13" s="27"/>
      <c r="D13" s="28">
        <v>1600000</v>
      </c>
      <c r="E13" s="28">
        <v>550000</v>
      </c>
      <c r="F13" s="329"/>
    </row>
    <row r="14" spans="1:6" ht="12.75">
      <c r="A14" s="26" t="s">
        <v>74</v>
      </c>
      <c r="B14" s="6" t="s">
        <v>235</v>
      </c>
      <c r="C14" s="6"/>
      <c r="D14" s="9">
        <v>800000</v>
      </c>
      <c r="E14" s="28">
        <v>80000</v>
      </c>
      <c r="F14" s="362"/>
    </row>
    <row r="15" spans="4:6" ht="12.75">
      <c r="D15" s="2"/>
      <c r="E15" s="2"/>
      <c r="F15" s="29"/>
    </row>
    <row r="16" spans="1:6" ht="31.5">
      <c r="A16" s="23" t="s">
        <v>68</v>
      </c>
      <c r="B16" s="24" t="s">
        <v>236</v>
      </c>
      <c r="C16" s="24"/>
      <c r="D16" s="25">
        <v>2000000</v>
      </c>
      <c r="E16" s="25">
        <f>SUM(E17:E18)</f>
        <v>629000</v>
      </c>
      <c r="F16" s="361">
        <v>37621</v>
      </c>
    </row>
    <row r="17" spans="1:6" ht="12.75">
      <c r="A17" s="6" t="s">
        <v>75</v>
      </c>
      <c r="B17" s="6" t="s">
        <v>237</v>
      </c>
      <c r="C17" s="6" t="s">
        <v>244</v>
      </c>
      <c r="D17" s="9">
        <v>1750000</v>
      </c>
      <c r="E17" s="9">
        <v>585000</v>
      </c>
      <c r="F17" s="329"/>
    </row>
    <row r="18" spans="1:6" ht="12.75">
      <c r="A18" s="6" t="s">
        <v>76</v>
      </c>
      <c r="B18" s="6" t="s">
        <v>77</v>
      </c>
      <c r="C18" s="6" t="s">
        <v>244</v>
      </c>
      <c r="D18" s="9">
        <v>250000</v>
      </c>
      <c r="E18" s="9">
        <v>44000</v>
      </c>
      <c r="F18" s="362"/>
    </row>
    <row r="19" spans="4:6" ht="12.75">
      <c r="D19" s="2"/>
      <c r="E19" s="2"/>
      <c r="F19" s="29"/>
    </row>
    <row r="20" spans="1:6" ht="15.75">
      <c r="A20" s="23" t="s">
        <v>69</v>
      </c>
      <c r="B20" s="24" t="s">
        <v>238</v>
      </c>
      <c r="C20" s="27" t="s">
        <v>255</v>
      </c>
      <c r="D20" s="25">
        <v>2000000</v>
      </c>
      <c r="E20" s="25">
        <f>SUM(E21:E22)</f>
        <v>2263000</v>
      </c>
      <c r="F20" s="361">
        <v>37621</v>
      </c>
    </row>
    <row r="21" spans="1:6" ht="12.75">
      <c r="A21" s="6" t="s">
        <v>78</v>
      </c>
      <c r="B21" s="6" t="s">
        <v>239</v>
      </c>
      <c r="C21" s="6"/>
      <c r="D21" s="9">
        <v>1750000</v>
      </c>
      <c r="E21" s="9">
        <v>2223000</v>
      </c>
      <c r="F21" s="329"/>
    </row>
    <row r="22" spans="1:6" ht="12.75">
      <c r="A22" s="6" t="s">
        <v>79</v>
      </c>
      <c r="B22" s="6" t="s">
        <v>77</v>
      </c>
      <c r="C22" s="6"/>
      <c r="D22" s="9">
        <v>250000</v>
      </c>
      <c r="E22" s="9">
        <v>40000</v>
      </c>
      <c r="F22" s="362"/>
    </row>
    <row r="23" spans="4:6" ht="12.75">
      <c r="D23" s="2"/>
      <c r="E23" s="2"/>
      <c r="F23" s="29"/>
    </row>
    <row r="24" spans="1:6" ht="15.75">
      <c r="A24" s="23" t="s">
        <v>70</v>
      </c>
      <c r="B24" s="24" t="s">
        <v>291</v>
      </c>
      <c r="C24" s="24"/>
      <c r="D24" s="25">
        <v>2000000</v>
      </c>
      <c r="E24" s="25">
        <v>0</v>
      </c>
      <c r="F24" s="361">
        <v>37621</v>
      </c>
    </row>
    <row r="25" spans="1:6" ht="12.75">
      <c r="A25" s="6" t="s">
        <v>83</v>
      </c>
      <c r="B25" s="6" t="s">
        <v>291</v>
      </c>
      <c r="C25" s="6" t="s">
        <v>246</v>
      </c>
      <c r="D25" s="9">
        <v>2000000</v>
      </c>
      <c r="E25" s="9"/>
      <c r="F25" s="362"/>
    </row>
    <row r="26" spans="4:6" ht="12.75">
      <c r="D26" s="2"/>
      <c r="E26" s="2"/>
      <c r="F26" s="29"/>
    </row>
    <row r="27" spans="1:6" ht="15.75">
      <c r="A27" s="23" t="s">
        <v>71</v>
      </c>
      <c r="B27" s="24" t="s">
        <v>80</v>
      </c>
      <c r="C27" s="24"/>
      <c r="D27" s="25">
        <v>2000000</v>
      </c>
      <c r="E27" s="25">
        <v>0</v>
      </c>
      <c r="F27" s="361">
        <v>37621</v>
      </c>
    </row>
    <row r="28" spans="1:6" ht="12.75">
      <c r="A28" s="6" t="s">
        <v>84</v>
      </c>
      <c r="B28" s="6" t="s">
        <v>80</v>
      </c>
      <c r="C28" s="6"/>
      <c r="D28" s="9">
        <v>2000000</v>
      </c>
      <c r="E28" s="9"/>
      <c r="F28" s="362"/>
    </row>
    <row r="29" spans="4:6" ht="12.75">
      <c r="D29" s="2"/>
      <c r="E29" s="2"/>
      <c r="F29" s="29"/>
    </row>
    <row r="30" spans="1:6" ht="31.5" customHeight="1">
      <c r="A30" s="23" t="s">
        <v>81</v>
      </c>
      <c r="B30" s="24" t="s">
        <v>292</v>
      </c>
      <c r="C30" s="27"/>
      <c r="D30" s="25">
        <v>1730000</v>
      </c>
      <c r="E30" s="25">
        <v>0</v>
      </c>
      <c r="F30" s="361">
        <v>37620</v>
      </c>
    </row>
    <row r="31" spans="1:6" ht="25.5">
      <c r="A31" s="6" t="s">
        <v>85</v>
      </c>
      <c r="B31" s="5" t="s">
        <v>295</v>
      </c>
      <c r="C31" s="6"/>
      <c r="D31" s="9">
        <v>1730000</v>
      </c>
      <c r="E31" s="9"/>
      <c r="F31" s="362"/>
    </row>
    <row r="32" spans="4:5" ht="12.75">
      <c r="D32" s="2"/>
      <c r="E32" s="2"/>
    </row>
    <row r="34" spans="4:5" ht="12.75">
      <c r="D34" s="2"/>
      <c r="E34" s="2"/>
    </row>
    <row r="35" spans="4:5" ht="12.75">
      <c r="D35" s="2"/>
      <c r="E35" s="2"/>
    </row>
    <row r="37" spans="1:5" ht="12.75">
      <c r="A37" s="349" t="s">
        <v>1</v>
      </c>
      <c r="B37" s="349" t="s">
        <v>247</v>
      </c>
      <c r="C37" s="349"/>
      <c r="D37" s="349" t="s">
        <v>0</v>
      </c>
      <c r="E37" s="349" t="s">
        <v>124</v>
      </c>
    </row>
    <row r="38" spans="1:5" ht="12.75">
      <c r="A38" s="349"/>
      <c r="B38" s="349"/>
      <c r="C38" s="349"/>
      <c r="D38" s="349"/>
      <c r="E38" s="349"/>
    </row>
    <row r="39" spans="1:5" ht="15.75">
      <c r="A39" s="90"/>
      <c r="B39" s="330" t="s">
        <v>120</v>
      </c>
      <c r="C39" s="330"/>
      <c r="D39" s="91">
        <f>SUM(D40:D48)</f>
        <v>87630000</v>
      </c>
      <c r="E39" s="91">
        <f>SUM(E40:E48)</f>
        <v>48822000</v>
      </c>
    </row>
    <row r="40" spans="1:5" ht="14.25">
      <c r="A40" s="86" t="s">
        <v>66</v>
      </c>
      <c r="B40" s="350" t="s">
        <v>278</v>
      </c>
      <c r="C40" s="350"/>
      <c r="D40" s="87">
        <v>69500000</v>
      </c>
      <c r="E40" s="87">
        <v>44600000</v>
      </c>
    </row>
    <row r="41" spans="1:5" ht="14.25">
      <c r="A41" s="86" t="s">
        <v>64</v>
      </c>
      <c r="B41" s="350" t="s">
        <v>293</v>
      </c>
      <c r="C41" s="350"/>
      <c r="D41" s="87">
        <v>2400000</v>
      </c>
      <c r="E41" s="87">
        <v>0</v>
      </c>
    </row>
    <row r="42" spans="1:5" ht="14.25">
      <c r="A42" s="86" t="s">
        <v>65</v>
      </c>
      <c r="B42" s="350" t="s">
        <v>289</v>
      </c>
      <c r="C42" s="350"/>
      <c r="D42" s="87">
        <v>2000000</v>
      </c>
      <c r="E42" s="87">
        <v>0</v>
      </c>
    </row>
    <row r="43" spans="1:5" ht="14.25">
      <c r="A43" s="86" t="s">
        <v>67</v>
      </c>
      <c r="B43" s="350" t="s">
        <v>232</v>
      </c>
      <c r="C43" s="350"/>
      <c r="D43" s="87">
        <v>4000000</v>
      </c>
      <c r="E43" s="87">
        <v>1330000</v>
      </c>
    </row>
    <row r="44" spans="1:5" ht="14.25">
      <c r="A44" s="86" t="s">
        <v>68</v>
      </c>
      <c r="B44" s="350" t="s">
        <v>236</v>
      </c>
      <c r="C44" s="350"/>
      <c r="D44" s="87">
        <v>2000000</v>
      </c>
      <c r="E44" s="87">
        <v>629000</v>
      </c>
    </row>
    <row r="45" spans="1:5" ht="14.25">
      <c r="A45" s="86" t="s">
        <v>69</v>
      </c>
      <c r="B45" s="350" t="s">
        <v>238</v>
      </c>
      <c r="C45" s="350"/>
      <c r="D45" s="87">
        <v>2000000</v>
      </c>
      <c r="E45" s="87">
        <v>2263000</v>
      </c>
    </row>
    <row r="46" spans="1:5" ht="14.25">
      <c r="A46" s="86" t="s">
        <v>70</v>
      </c>
      <c r="B46" s="350" t="s">
        <v>291</v>
      </c>
      <c r="C46" s="350"/>
      <c r="D46" s="87">
        <v>2000000</v>
      </c>
      <c r="E46" s="87">
        <v>0</v>
      </c>
    </row>
    <row r="47" spans="1:5" ht="14.25">
      <c r="A47" s="86" t="s">
        <v>71</v>
      </c>
      <c r="B47" s="350" t="s">
        <v>121</v>
      </c>
      <c r="C47" s="350"/>
      <c r="D47" s="87">
        <v>2000000</v>
      </c>
      <c r="E47" s="87">
        <v>0</v>
      </c>
    </row>
    <row r="48" spans="1:5" ht="14.25">
      <c r="A48" s="86" t="s">
        <v>81</v>
      </c>
      <c r="B48" s="350" t="s">
        <v>292</v>
      </c>
      <c r="C48" s="350"/>
      <c r="D48" s="87">
        <v>1730000</v>
      </c>
      <c r="E48" s="87">
        <v>0</v>
      </c>
    </row>
  </sheetData>
  <mergeCells count="28">
    <mergeCell ref="B41:C41"/>
    <mergeCell ref="B45:C45"/>
    <mergeCell ref="B48:C48"/>
    <mergeCell ref="B42:C42"/>
    <mergeCell ref="B43:C43"/>
    <mergeCell ref="B44:C44"/>
    <mergeCell ref="B47:C47"/>
    <mergeCell ref="B46:C46"/>
    <mergeCell ref="B39:C39"/>
    <mergeCell ref="B40:C40"/>
    <mergeCell ref="A37:A38"/>
    <mergeCell ref="B37:C38"/>
    <mergeCell ref="D37:D38"/>
    <mergeCell ref="E37:E38"/>
    <mergeCell ref="F24:F25"/>
    <mergeCell ref="F8:F9"/>
    <mergeCell ref="F30:F31"/>
    <mergeCell ref="F27:F28"/>
    <mergeCell ref="F5:F6"/>
    <mergeCell ref="F20:F22"/>
    <mergeCell ref="F16:F18"/>
    <mergeCell ref="F11:F14"/>
    <mergeCell ref="A1:F1"/>
    <mergeCell ref="E3:E4"/>
    <mergeCell ref="A3:A4"/>
    <mergeCell ref="B3:B4"/>
    <mergeCell ref="C3:C4"/>
    <mergeCell ref="D3:D4"/>
  </mergeCells>
  <printOptions/>
  <pageMargins left="0.28" right="0.16" top="0.52" bottom="0.61" header="0.32" footer="0.41"/>
  <pageSetup fitToHeight="1" fitToWidth="1" horizontalDpi="300" verticalDpi="300" orientation="portrait" paperSize="9" scale="94" r:id="rId1"/>
  <headerFooter alignWithMargins="0">
    <oddHeader>&amp;L&amp;"Arial CE,kurzíva"&amp;9Pokračovanie&amp;R&amp;9PHARE</oddHeader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57"/>
  <sheetViews>
    <sheetView zoomScale="75" zoomScaleNormal="75" workbookViewId="0" topLeftCell="B43">
      <selection activeCell="K47" sqref="K47"/>
    </sheetView>
  </sheetViews>
  <sheetFormatPr defaultColWidth="9.00390625" defaultRowHeight="12.75"/>
  <cols>
    <col min="1" max="1" width="0.6171875" style="0" hidden="1" customWidth="1"/>
    <col min="2" max="2" width="14.625" style="0" customWidth="1"/>
    <col min="3" max="3" width="26.00390625" style="0" customWidth="1"/>
    <col min="4" max="4" width="14.75390625" style="0" customWidth="1"/>
    <col min="5" max="5" width="15.00390625" style="0" bestFit="1" customWidth="1"/>
    <col min="6" max="6" width="16.875" style="0" customWidth="1"/>
    <col min="7" max="7" width="14.00390625" style="0" bestFit="1" customWidth="1"/>
    <col min="8" max="8" width="7.875" style="0" customWidth="1"/>
    <col min="9" max="9" width="14.125" style="0" customWidth="1"/>
    <col min="10" max="10" width="9.00390625" style="0" customWidth="1"/>
  </cols>
  <sheetData>
    <row r="2" spans="2:10" ht="12.75">
      <c r="B2" s="331" t="s">
        <v>431</v>
      </c>
      <c r="C2" s="331"/>
      <c r="D2" s="331"/>
      <c r="E2" s="331"/>
      <c r="F2" s="331"/>
      <c r="G2" s="331"/>
      <c r="H2" s="331"/>
      <c r="I2" s="340"/>
      <c r="J2" s="340"/>
    </row>
    <row r="3" spans="2:8" ht="12.75">
      <c r="B3" s="124"/>
      <c r="D3" s="124"/>
      <c r="E3" s="124"/>
      <c r="F3" s="124"/>
      <c r="G3" s="124"/>
      <c r="H3" s="124"/>
    </row>
    <row r="4" spans="2:10" ht="12.75">
      <c r="B4" s="331" t="s">
        <v>379</v>
      </c>
      <c r="C4" s="331"/>
      <c r="D4" s="331"/>
      <c r="E4" s="331"/>
      <c r="F4" s="331"/>
      <c r="G4" s="331"/>
      <c r="H4" s="331"/>
      <c r="I4" s="331"/>
      <c r="J4" s="331"/>
    </row>
    <row r="6" spans="2:10" ht="12.75">
      <c r="B6" s="363" t="s">
        <v>368</v>
      </c>
      <c r="C6" s="364"/>
      <c r="D6" s="125" t="s">
        <v>372</v>
      </c>
      <c r="E6" s="125" t="s">
        <v>380</v>
      </c>
      <c r="F6" s="126" t="s">
        <v>373</v>
      </c>
      <c r="G6" s="365" t="s">
        <v>374</v>
      </c>
      <c r="H6" s="366"/>
      <c r="I6" s="367" t="s">
        <v>375</v>
      </c>
      <c r="J6" s="367" t="s">
        <v>369</v>
      </c>
    </row>
    <row r="7" spans="2:10" ht="38.25">
      <c r="B7" s="179" t="s">
        <v>122</v>
      </c>
      <c r="C7" s="127" t="s">
        <v>345</v>
      </c>
      <c r="D7" s="128" t="s">
        <v>114</v>
      </c>
      <c r="E7" s="128" t="s">
        <v>114</v>
      </c>
      <c r="F7" s="129" t="s">
        <v>114</v>
      </c>
      <c r="G7" s="129" t="s">
        <v>114</v>
      </c>
      <c r="H7" s="130" t="s">
        <v>376</v>
      </c>
      <c r="I7" s="368"/>
      <c r="J7" s="368"/>
    </row>
    <row r="8" spans="2:10" ht="15" customHeight="1">
      <c r="B8" s="160" t="s">
        <v>334</v>
      </c>
      <c r="C8" s="7" t="s">
        <v>403</v>
      </c>
      <c r="D8" s="190">
        <v>6427900</v>
      </c>
      <c r="E8" s="191" t="s">
        <v>313</v>
      </c>
      <c r="F8" s="192" t="s">
        <v>313</v>
      </c>
      <c r="G8" s="191" t="s">
        <v>313</v>
      </c>
      <c r="H8" s="192" t="s">
        <v>313</v>
      </c>
      <c r="I8" s="191" t="s">
        <v>313</v>
      </c>
      <c r="J8" s="193" t="s">
        <v>344</v>
      </c>
    </row>
    <row r="9" spans="2:10" ht="15" customHeight="1">
      <c r="B9" s="136" t="s">
        <v>336</v>
      </c>
      <c r="C9" s="118" t="s">
        <v>404</v>
      </c>
      <c r="D9" s="131">
        <v>3800000</v>
      </c>
      <c r="E9" s="132">
        <v>552000</v>
      </c>
      <c r="F9" s="132">
        <v>220000</v>
      </c>
      <c r="G9" s="132">
        <v>168304.27</v>
      </c>
      <c r="H9" s="143">
        <f aca="true" t="shared" si="0" ref="H9:H31">G9/D9*100</f>
        <v>4.429059736842105</v>
      </c>
      <c r="I9" s="137">
        <v>52003.63</v>
      </c>
      <c r="J9" s="181" t="s">
        <v>24</v>
      </c>
    </row>
    <row r="10" spans="2:10" ht="15" customHeight="1">
      <c r="B10" s="136" t="s">
        <v>348</v>
      </c>
      <c r="C10" s="118" t="s">
        <v>240</v>
      </c>
      <c r="D10" s="131">
        <v>4000000</v>
      </c>
      <c r="E10" s="132">
        <v>2175</v>
      </c>
      <c r="F10" s="132"/>
      <c r="G10" s="132">
        <v>1313.7</v>
      </c>
      <c r="H10" s="143">
        <v>0</v>
      </c>
      <c r="I10" s="137">
        <v>2471.11</v>
      </c>
      <c r="J10" s="181" t="s">
        <v>24</v>
      </c>
    </row>
    <row r="11" spans="2:10" ht="22.5" customHeight="1">
      <c r="B11" s="136" t="s">
        <v>349</v>
      </c>
      <c r="C11" s="118" t="s">
        <v>416</v>
      </c>
      <c r="D11" s="132">
        <v>2500000</v>
      </c>
      <c r="E11" s="132">
        <v>79160</v>
      </c>
      <c r="F11" s="132"/>
      <c r="G11" s="132">
        <v>63328</v>
      </c>
      <c r="H11" s="143">
        <f t="shared" si="0"/>
        <v>2.5331200000000003</v>
      </c>
      <c r="I11" s="137">
        <v>0</v>
      </c>
      <c r="J11" s="181" t="s">
        <v>24</v>
      </c>
    </row>
    <row r="12" spans="2:10" ht="17.25" customHeight="1">
      <c r="B12" s="235" t="s">
        <v>382</v>
      </c>
      <c r="C12" s="186" t="s">
        <v>304</v>
      </c>
      <c r="D12" s="132">
        <f>D10+D11</f>
        <v>6500000</v>
      </c>
      <c r="E12" s="132">
        <f>E10+E11</f>
        <v>81335</v>
      </c>
      <c r="F12" s="132">
        <v>67000</v>
      </c>
      <c r="G12" s="132">
        <f>G10+G11</f>
        <v>64641.7</v>
      </c>
      <c r="H12" s="132">
        <f>H10+H11</f>
        <v>2.5331200000000003</v>
      </c>
      <c r="I12" s="137">
        <f>SUM(I10+I11)</f>
        <v>2471.11</v>
      </c>
      <c r="J12" s="181" t="s">
        <v>24</v>
      </c>
    </row>
    <row r="13" spans="2:10" ht="15.75" customHeight="1">
      <c r="B13" s="136" t="s">
        <v>337</v>
      </c>
      <c r="C13" s="5" t="s">
        <v>180</v>
      </c>
      <c r="D13" s="140">
        <v>1000000</v>
      </c>
      <c r="E13" s="140">
        <v>908434</v>
      </c>
      <c r="F13" s="132">
        <v>81000</v>
      </c>
      <c r="G13" s="132">
        <v>80686.15</v>
      </c>
      <c r="H13" s="143">
        <f t="shared" si="0"/>
        <v>8.068615</v>
      </c>
      <c r="I13" s="140">
        <v>254.93</v>
      </c>
      <c r="J13" s="181" t="s">
        <v>24</v>
      </c>
    </row>
    <row r="14" spans="2:10" ht="18" customHeight="1">
      <c r="B14" s="136" t="s">
        <v>338</v>
      </c>
      <c r="C14" s="5" t="s">
        <v>132</v>
      </c>
      <c r="D14" s="140">
        <v>1000000</v>
      </c>
      <c r="E14" s="140">
        <v>121090</v>
      </c>
      <c r="F14" s="132">
        <v>100000</v>
      </c>
      <c r="G14" s="132">
        <v>96954.29</v>
      </c>
      <c r="H14" s="143">
        <f t="shared" si="0"/>
        <v>9.695429</v>
      </c>
      <c r="I14" s="140">
        <v>3010.49</v>
      </c>
      <c r="J14" s="181" t="s">
        <v>24</v>
      </c>
    </row>
    <row r="15" spans="2:10" ht="24" customHeight="1">
      <c r="B15" s="136" t="s">
        <v>298</v>
      </c>
      <c r="C15" s="5" t="s">
        <v>417</v>
      </c>
      <c r="D15" s="140">
        <v>1000000</v>
      </c>
      <c r="E15" s="140">
        <v>1000000</v>
      </c>
      <c r="F15" s="132"/>
      <c r="G15" s="132">
        <v>295584.9</v>
      </c>
      <c r="H15" s="143">
        <f t="shared" si="0"/>
        <v>29.558490000000003</v>
      </c>
      <c r="I15" s="140">
        <v>327596.69</v>
      </c>
      <c r="J15" s="181" t="s">
        <v>24</v>
      </c>
    </row>
    <row r="16" spans="2:10" ht="24" customHeight="1">
      <c r="B16" s="136" t="s">
        <v>350</v>
      </c>
      <c r="C16" s="5" t="s">
        <v>418</v>
      </c>
      <c r="D16" s="140">
        <v>500000</v>
      </c>
      <c r="E16" s="140">
        <v>2000</v>
      </c>
      <c r="F16" s="132"/>
      <c r="G16" s="132">
        <v>1902.98</v>
      </c>
      <c r="H16" s="143">
        <f t="shared" si="0"/>
        <v>0.380596</v>
      </c>
      <c r="I16" s="140">
        <v>0</v>
      </c>
      <c r="J16" s="181" t="s">
        <v>24</v>
      </c>
    </row>
    <row r="17" spans="2:10" ht="27.75" customHeight="1">
      <c r="B17" s="235" t="s">
        <v>383</v>
      </c>
      <c r="C17" s="5" t="s">
        <v>305</v>
      </c>
      <c r="D17" s="140">
        <v>1500000</v>
      </c>
      <c r="E17" s="140">
        <f>E15+E16</f>
        <v>1002000</v>
      </c>
      <c r="F17" s="140">
        <v>622000</v>
      </c>
      <c r="G17" s="140">
        <f>G15+G16</f>
        <v>297487.88</v>
      </c>
      <c r="H17" s="143">
        <f t="shared" si="0"/>
        <v>19.832525333333333</v>
      </c>
      <c r="I17" s="140">
        <f>I15+I16</f>
        <v>327596.69</v>
      </c>
      <c r="J17" s="181" t="s">
        <v>24</v>
      </c>
    </row>
    <row r="18" spans="2:10" ht="16.5" customHeight="1">
      <c r="B18" s="136" t="s">
        <v>339</v>
      </c>
      <c r="C18" s="5" t="s">
        <v>141</v>
      </c>
      <c r="D18" s="140">
        <v>900000</v>
      </c>
      <c r="E18" s="140">
        <v>700999.49</v>
      </c>
      <c r="F18" s="132">
        <v>400000</v>
      </c>
      <c r="G18" s="132">
        <v>339073.38</v>
      </c>
      <c r="H18" s="143">
        <f t="shared" si="0"/>
        <v>37.67482</v>
      </c>
      <c r="I18" s="140">
        <v>61672.68</v>
      </c>
      <c r="J18" s="181" t="s">
        <v>24</v>
      </c>
    </row>
    <row r="19" spans="2:10" ht="16.5" customHeight="1">
      <c r="B19" s="136" t="s">
        <v>352</v>
      </c>
      <c r="C19" s="5" t="s">
        <v>242</v>
      </c>
      <c r="D19" s="140">
        <v>5500000</v>
      </c>
      <c r="E19" s="140">
        <v>3124798.15</v>
      </c>
      <c r="F19" s="132"/>
      <c r="G19" s="132">
        <v>1451682.85</v>
      </c>
      <c r="H19" s="143">
        <f t="shared" si="0"/>
        <v>26.39423363636364</v>
      </c>
      <c r="I19" s="140">
        <v>129507.99</v>
      </c>
      <c r="J19" s="181" t="s">
        <v>24</v>
      </c>
    </row>
    <row r="20" spans="2:10" ht="16.5" customHeight="1">
      <c r="B20" s="136" t="s">
        <v>351</v>
      </c>
      <c r="C20" s="5" t="s">
        <v>243</v>
      </c>
      <c r="D20" s="140">
        <v>1000000</v>
      </c>
      <c r="E20" s="140">
        <v>652498</v>
      </c>
      <c r="F20" s="132"/>
      <c r="G20" s="132">
        <v>502313.8</v>
      </c>
      <c r="H20" s="143">
        <f t="shared" si="0"/>
        <v>50.23138</v>
      </c>
      <c r="I20" s="140">
        <v>0</v>
      </c>
      <c r="J20" s="181" t="s">
        <v>24</v>
      </c>
    </row>
    <row r="21" spans="2:10" ht="24.75" customHeight="1">
      <c r="B21" s="235" t="s">
        <v>340</v>
      </c>
      <c r="C21" s="154" t="s">
        <v>306</v>
      </c>
      <c r="D21" s="140">
        <v>6500000</v>
      </c>
      <c r="E21" s="140">
        <f>E19+E20</f>
        <v>3777296.15</v>
      </c>
      <c r="F21" s="132">
        <v>2082000</v>
      </c>
      <c r="G21" s="132">
        <f>G19+G20</f>
        <v>1953996.6500000001</v>
      </c>
      <c r="H21" s="143">
        <f t="shared" si="0"/>
        <v>30.061486923076924</v>
      </c>
      <c r="I21" s="140">
        <f>I19+I20</f>
        <v>129507.99</v>
      </c>
      <c r="J21" s="181" t="s">
        <v>24</v>
      </c>
    </row>
    <row r="22" spans="2:10" ht="51.75" customHeight="1">
      <c r="B22" s="236" t="s">
        <v>353</v>
      </c>
      <c r="C22" s="1" t="s">
        <v>419</v>
      </c>
      <c r="D22" s="140">
        <v>1600000</v>
      </c>
      <c r="E22" s="140">
        <v>218150</v>
      </c>
      <c r="F22" s="132">
        <v>587260</v>
      </c>
      <c r="G22" s="132">
        <v>174520</v>
      </c>
      <c r="H22" s="143">
        <v>0</v>
      </c>
      <c r="I22" s="140">
        <v>373092.78</v>
      </c>
      <c r="J22" s="181" t="s">
        <v>356</v>
      </c>
    </row>
    <row r="23" spans="2:10" ht="24.75" customHeight="1">
      <c r="B23" s="236" t="s">
        <v>354</v>
      </c>
      <c r="C23" s="27" t="s">
        <v>420</v>
      </c>
      <c r="D23" s="140">
        <v>2700000</v>
      </c>
      <c r="E23" s="140">
        <v>49800</v>
      </c>
      <c r="F23" s="132">
        <v>0</v>
      </c>
      <c r="G23" s="132">
        <v>39840</v>
      </c>
      <c r="H23" s="143">
        <v>0</v>
      </c>
      <c r="I23" s="140">
        <v>0</v>
      </c>
      <c r="J23" s="181" t="s">
        <v>356</v>
      </c>
    </row>
    <row r="24" spans="2:10" ht="37.5" customHeight="1">
      <c r="B24" s="236" t="s">
        <v>355</v>
      </c>
      <c r="C24" s="154" t="s">
        <v>421</v>
      </c>
      <c r="D24" s="140">
        <v>2000000</v>
      </c>
      <c r="E24" s="140">
        <v>150</v>
      </c>
      <c r="F24" s="132">
        <v>500</v>
      </c>
      <c r="G24" s="132">
        <v>145.99</v>
      </c>
      <c r="H24" s="143">
        <v>0</v>
      </c>
      <c r="I24" s="140">
        <v>299.81</v>
      </c>
      <c r="J24" s="181" t="s">
        <v>24</v>
      </c>
    </row>
    <row r="25" spans="2:10" ht="24.75" customHeight="1">
      <c r="B25" s="235" t="s">
        <v>384</v>
      </c>
      <c r="C25" s="154" t="s">
        <v>307</v>
      </c>
      <c r="D25" s="140">
        <f>D22+D23+D24</f>
        <v>6300000</v>
      </c>
      <c r="E25" s="140">
        <f>E22+E23+E24</f>
        <v>268100</v>
      </c>
      <c r="F25" s="140">
        <f>F22+F23+F24</f>
        <v>587760</v>
      </c>
      <c r="G25" s="140">
        <f>G22+G23+G24</f>
        <v>214505.99</v>
      </c>
      <c r="H25" s="143">
        <f t="shared" si="0"/>
        <v>3.404856984126984</v>
      </c>
      <c r="I25" s="140">
        <f>I22+I23+I24</f>
        <v>373392.59</v>
      </c>
      <c r="J25" s="6"/>
    </row>
    <row r="26" spans="2:10" ht="38.25" customHeight="1">
      <c r="B26" s="136" t="s">
        <v>341</v>
      </c>
      <c r="C26" s="5" t="s">
        <v>308</v>
      </c>
      <c r="D26" s="140">
        <v>500000</v>
      </c>
      <c r="E26" s="140">
        <v>433515.7</v>
      </c>
      <c r="F26" s="132">
        <v>341300</v>
      </c>
      <c r="G26" s="132">
        <v>341309.27</v>
      </c>
      <c r="H26" s="143">
        <f t="shared" si="0"/>
        <v>68.261854</v>
      </c>
      <c r="I26" s="140">
        <v>107.63</v>
      </c>
      <c r="J26" s="181" t="s">
        <v>24</v>
      </c>
    </row>
    <row r="27" spans="2:10" ht="15.75" customHeight="1" thickBot="1">
      <c r="B27" s="369" t="s">
        <v>385</v>
      </c>
      <c r="C27" s="369"/>
      <c r="D27" s="198">
        <f>D9+D12+D13+D14+D17+D18+D21+D25+D26</f>
        <v>28000000</v>
      </c>
      <c r="E27" s="198">
        <f>E9+E12+E13+E14+E17+E18+E21+E25+E26</f>
        <v>7844770.340000001</v>
      </c>
      <c r="F27" s="198">
        <f>F9+F12+F13+F14+F17+F18+F21+F25+F26</f>
        <v>4501060</v>
      </c>
      <c r="G27" s="198">
        <f>G9+G12+G13+G14+G17+G18+G21+G25+G26</f>
        <v>3556959.5800000005</v>
      </c>
      <c r="H27" s="199">
        <f t="shared" si="0"/>
        <v>12.703427071428575</v>
      </c>
      <c r="I27" s="199">
        <f>I9+I12+I13+I14+I17+I18+I21+I25+I26</f>
        <v>950017.7400000001</v>
      </c>
      <c r="J27" s="200" t="s">
        <v>24</v>
      </c>
    </row>
    <row r="28" spans="2:10" ht="51.75" customHeight="1" thickTop="1">
      <c r="B28" s="237" t="s">
        <v>357</v>
      </c>
      <c r="C28" s="194" t="s">
        <v>422</v>
      </c>
      <c r="D28" s="195">
        <v>1550000</v>
      </c>
      <c r="E28" s="195">
        <v>2500</v>
      </c>
      <c r="F28" s="195"/>
      <c r="G28" s="195">
        <v>1627.51</v>
      </c>
      <c r="H28" s="196">
        <v>0</v>
      </c>
      <c r="I28" s="196">
        <v>0</v>
      </c>
      <c r="J28" s="197" t="s">
        <v>24</v>
      </c>
    </row>
    <row r="29" spans="2:10" ht="15.75" customHeight="1">
      <c r="B29" s="238" t="s">
        <v>358</v>
      </c>
      <c r="C29" s="187" t="s">
        <v>309</v>
      </c>
      <c r="D29" s="142">
        <v>400000</v>
      </c>
      <c r="E29" s="142">
        <v>0</v>
      </c>
      <c r="F29" s="142"/>
      <c r="G29" s="142">
        <v>0</v>
      </c>
      <c r="H29" s="143">
        <v>0</v>
      </c>
      <c r="I29" s="143">
        <v>0</v>
      </c>
      <c r="J29" s="182" t="s">
        <v>24</v>
      </c>
    </row>
    <row r="30" spans="2:10" ht="15.75" customHeight="1">
      <c r="B30" s="238" t="s">
        <v>359</v>
      </c>
      <c r="C30" s="187" t="s">
        <v>299</v>
      </c>
      <c r="D30" s="142">
        <v>50000</v>
      </c>
      <c r="E30" s="142">
        <v>0</v>
      </c>
      <c r="F30" s="142"/>
      <c r="G30" s="142">
        <v>0</v>
      </c>
      <c r="H30" s="143">
        <v>0</v>
      </c>
      <c r="I30" s="143">
        <v>0</v>
      </c>
      <c r="J30" s="182" t="s">
        <v>24</v>
      </c>
    </row>
    <row r="31" spans="2:10" ht="27" customHeight="1">
      <c r="B31" s="239" t="s">
        <v>386</v>
      </c>
      <c r="C31" s="207" t="s">
        <v>414</v>
      </c>
      <c r="D31" s="208">
        <f>D28+D29+D30</f>
        <v>2000000</v>
      </c>
      <c r="E31" s="208">
        <f>E28+E29+E30</f>
        <v>2500</v>
      </c>
      <c r="F31" s="208">
        <v>2600</v>
      </c>
      <c r="G31" s="208">
        <f>G28+G29+G30</f>
        <v>1627.51</v>
      </c>
      <c r="H31" s="209">
        <f t="shared" si="0"/>
        <v>0.0813755</v>
      </c>
      <c r="I31" s="210">
        <v>920.77</v>
      </c>
      <c r="J31" s="211" t="s">
        <v>24</v>
      </c>
    </row>
    <row r="32" spans="2:10" ht="46.5" customHeight="1">
      <c r="B32" s="240" t="s">
        <v>300</v>
      </c>
      <c r="C32" s="215" t="s">
        <v>405</v>
      </c>
      <c r="D32" s="208">
        <v>143861</v>
      </c>
      <c r="E32" s="216" t="s">
        <v>313</v>
      </c>
      <c r="F32" s="217" t="s">
        <v>313</v>
      </c>
      <c r="G32" s="218" t="s">
        <v>313</v>
      </c>
      <c r="H32" s="218" t="s">
        <v>313</v>
      </c>
      <c r="I32" s="219" t="s">
        <v>313</v>
      </c>
      <c r="J32" s="211" t="s">
        <v>344</v>
      </c>
    </row>
    <row r="33" spans="2:10" ht="55.5" customHeight="1" thickBot="1">
      <c r="B33" s="241" t="s">
        <v>301</v>
      </c>
      <c r="C33" s="214" t="s">
        <v>406</v>
      </c>
      <c r="D33" s="204">
        <v>900000</v>
      </c>
      <c r="E33" s="204">
        <v>511825</v>
      </c>
      <c r="F33" s="220">
        <v>163000</v>
      </c>
      <c r="G33" s="205">
        <v>144054.44</v>
      </c>
      <c r="H33" s="205">
        <f>SUM(G33/D33)</f>
        <v>0.16006048888888888</v>
      </c>
      <c r="I33" s="205">
        <v>19232.59</v>
      </c>
      <c r="J33" s="206" t="s">
        <v>163</v>
      </c>
    </row>
    <row r="34" spans="2:10" ht="28.5" customHeight="1" thickTop="1">
      <c r="B34" s="242" t="s">
        <v>360</v>
      </c>
      <c r="C34" s="201" t="s">
        <v>423</v>
      </c>
      <c r="D34" s="202">
        <v>2000000</v>
      </c>
      <c r="E34" s="202">
        <v>2005531.48</v>
      </c>
      <c r="F34" s="212"/>
      <c r="G34" s="213">
        <v>721563.32</v>
      </c>
      <c r="H34" s="213">
        <f aca="true" t="shared" si="1" ref="H34:H44">SUM(G34/D34)</f>
        <v>0.36078165999999995</v>
      </c>
      <c r="I34" s="213">
        <v>0</v>
      </c>
      <c r="J34" s="203" t="s">
        <v>24</v>
      </c>
    </row>
    <row r="35" spans="2:10" ht="40.5" customHeight="1">
      <c r="B35" s="138" t="s">
        <v>361</v>
      </c>
      <c r="C35" s="5" t="s">
        <v>424</v>
      </c>
      <c r="D35" s="140">
        <v>1500000</v>
      </c>
      <c r="E35" s="140">
        <v>0</v>
      </c>
      <c r="F35" s="131"/>
      <c r="G35" s="132">
        <v>0</v>
      </c>
      <c r="H35" s="132">
        <f t="shared" si="1"/>
        <v>0</v>
      </c>
      <c r="I35" s="132">
        <v>0</v>
      </c>
      <c r="J35" s="181" t="s">
        <v>24</v>
      </c>
    </row>
    <row r="36" spans="2:10" ht="24" customHeight="1">
      <c r="B36" s="138" t="s">
        <v>362</v>
      </c>
      <c r="C36" s="5" t="s">
        <v>309</v>
      </c>
      <c r="D36" s="140">
        <v>500000</v>
      </c>
      <c r="E36" s="140">
        <v>0</v>
      </c>
      <c r="F36" s="131"/>
      <c r="G36" s="132">
        <v>0</v>
      </c>
      <c r="H36" s="132">
        <f t="shared" si="1"/>
        <v>0</v>
      </c>
      <c r="I36" s="132">
        <v>0</v>
      </c>
      <c r="J36" s="181" t="s">
        <v>24</v>
      </c>
    </row>
    <row r="37" spans="2:10" ht="27" customHeight="1" thickBot="1">
      <c r="B37" s="244" t="s">
        <v>387</v>
      </c>
      <c r="C37" s="223" t="s">
        <v>371</v>
      </c>
      <c r="D37" s="224">
        <f>D34+D35+D36</f>
        <v>4000000</v>
      </c>
      <c r="E37" s="224">
        <f>E34+E35+E36</f>
        <v>2005531.48</v>
      </c>
      <c r="F37" s="224">
        <v>720000</v>
      </c>
      <c r="G37" s="224">
        <f>G34+G35+G36</f>
        <v>721563.32</v>
      </c>
      <c r="H37" s="205">
        <f t="shared" si="1"/>
        <v>0.18039082999999997</v>
      </c>
      <c r="I37" s="225">
        <v>289.31</v>
      </c>
      <c r="J37" s="206" t="s">
        <v>24</v>
      </c>
    </row>
    <row r="38" spans="2:10" ht="27" customHeight="1" thickTop="1">
      <c r="B38" s="243" t="s">
        <v>363</v>
      </c>
      <c r="C38" s="116" t="s">
        <v>425</v>
      </c>
      <c r="D38" s="221">
        <v>2000000</v>
      </c>
      <c r="E38" s="221">
        <v>0</v>
      </c>
      <c r="F38" s="221">
        <v>0</v>
      </c>
      <c r="G38" s="221">
        <v>0</v>
      </c>
      <c r="H38" s="213">
        <f t="shared" si="1"/>
        <v>0</v>
      </c>
      <c r="I38" s="222">
        <v>0</v>
      </c>
      <c r="J38" s="203" t="s">
        <v>24</v>
      </c>
    </row>
    <row r="39" spans="2:10" ht="27" customHeight="1">
      <c r="B39" s="188" t="s">
        <v>302</v>
      </c>
      <c r="C39" s="115" t="s">
        <v>426</v>
      </c>
      <c r="D39" s="137">
        <v>2000000</v>
      </c>
      <c r="E39" s="137">
        <v>0</v>
      </c>
      <c r="F39" s="137">
        <v>0</v>
      </c>
      <c r="G39" s="137">
        <v>0</v>
      </c>
      <c r="H39" s="132">
        <f t="shared" si="1"/>
        <v>0</v>
      </c>
      <c r="I39" s="180">
        <v>0</v>
      </c>
      <c r="J39" s="181" t="s">
        <v>24</v>
      </c>
    </row>
    <row r="40" spans="2:10" ht="26.25" customHeight="1" thickBot="1">
      <c r="B40" s="244" t="s">
        <v>388</v>
      </c>
      <c r="C40" s="223" t="s">
        <v>407</v>
      </c>
      <c r="D40" s="224">
        <f>D38+D39</f>
        <v>4000000</v>
      </c>
      <c r="E40" s="224">
        <f>E38+E39</f>
        <v>0</v>
      </c>
      <c r="F40" s="224">
        <f>F38+F39</f>
        <v>0</v>
      </c>
      <c r="G40" s="224">
        <f>G38+G39</f>
        <v>0</v>
      </c>
      <c r="H40" s="205">
        <f t="shared" si="1"/>
        <v>0</v>
      </c>
      <c r="I40" s="225">
        <f>I38+I39</f>
        <v>0</v>
      </c>
      <c r="J40" s="206" t="s">
        <v>24</v>
      </c>
    </row>
    <row r="41" spans="2:10" ht="53.25" customHeight="1" thickTop="1">
      <c r="B41" s="243" t="s">
        <v>364</v>
      </c>
      <c r="C41" s="116" t="s">
        <v>427</v>
      </c>
      <c r="D41" s="221">
        <v>1900000</v>
      </c>
      <c r="E41" s="221">
        <v>3620</v>
      </c>
      <c r="F41" s="221"/>
      <c r="G41" s="221">
        <v>3537.61</v>
      </c>
      <c r="H41" s="213">
        <f t="shared" si="1"/>
        <v>0.0018619</v>
      </c>
      <c r="I41" s="222">
        <v>0</v>
      </c>
      <c r="J41" s="203" t="s">
        <v>24</v>
      </c>
    </row>
    <row r="42" spans="2:10" ht="19.5" customHeight="1">
      <c r="B42" s="188" t="s">
        <v>365</v>
      </c>
      <c r="C42" s="115" t="s">
        <v>310</v>
      </c>
      <c r="D42" s="137">
        <v>1800000</v>
      </c>
      <c r="E42" s="137">
        <v>2400</v>
      </c>
      <c r="F42" s="137"/>
      <c r="G42" s="137">
        <v>2235.03</v>
      </c>
      <c r="H42" s="132">
        <f t="shared" si="1"/>
        <v>0.0012416833333333335</v>
      </c>
      <c r="I42" s="180">
        <v>0</v>
      </c>
      <c r="J42" s="181" t="s">
        <v>24</v>
      </c>
    </row>
    <row r="43" spans="2:10" ht="45" customHeight="1">
      <c r="B43" s="188" t="s">
        <v>366</v>
      </c>
      <c r="C43" s="115" t="s">
        <v>428</v>
      </c>
      <c r="D43" s="137">
        <v>1650000</v>
      </c>
      <c r="E43" s="137">
        <v>0</v>
      </c>
      <c r="F43" s="137"/>
      <c r="G43" s="137">
        <v>0</v>
      </c>
      <c r="H43" s="132">
        <f t="shared" si="1"/>
        <v>0</v>
      </c>
      <c r="I43" s="180">
        <v>0</v>
      </c>
      <c r="J43" s="181" t="s">
        <v>24</v>
      </c>
    </row>
    <row r="44" spans="2:10" ht="21" customHeight="1">
      <c r="B44" s="188" t="s">
        <v>367</v>
      </c>
      <c r="C44" s="115" t="s">
        <v>309</v>
      </c>
      <c r="D44" s="137">
        <v>650000</v>
      </c>
      <c r="E44" s="137">
        <v>0</v>
      </c>
      <c r="F44" s="137"/>
      <c r="G44" s="137">
        <v>0</v>
      </c>
      <c r="H44" s="132">
        <f t="shared" si="1"/>
        <v>0</v>
      </c>
      <c r="I44" s="180">
        <v>0</v>
      </c>
      <c r="J44" s="181" t="s">
        <v>24</v>
      </c>
    </row>
    <row r="45" spans="2:10" ht="25.5" customHeight="1" thickBot="1">
      <c r="B45" s="244" t="s">
        <v>389</v>
      </c>
      <c r="C45" s="223" t="s">
        <v>409</v>
      </c>
      <c r="D45" s="224">
        <f>D41+D42+D43+D44</f>
        <v>6000000</v>
      </c>
      <c r="E45" s="224">
        <f>E41+E42+E43+E44</f>
        <v>6020</v>
      </c>
      <c r="F45" s="224">
        <v>8000</v>
      </c>
      <c r="G45" s="224">
        <f>G41+G42+G43+G44</f>
        <v>5772.64</v>
      </c>
      <c r="H45" s="225">
        <v>0</v>
      </c>
      <c r="I45" s="225">
        <v>2177.31</v>
      </c>
      <c r="J45" s="206" t="s">
        <v>24</v>
      </c>
    </row>
    <row r="46" spans="2:10" ht="12.75" hidden="1">
      <c r="B46" s="242"/>
      <c r="C46" s="119"/>
      <c r="D46" s="221"/>
      <c r="E46" s="221"/>
      <c r="F46" s="226"/>
      <c r="G46" s="222"/>
      <c r="H46" s="222"/>
      <c r="I46" s="222"/>
      <c r="J46" s="203"/>
    </row>
    <row r="47" spans="2:10" ht="86.25" customHeight="1" thickBot="1" thickTop="1">
      <c r="B47" s="240" t="s">
        <v>303</v>
      </c>
      <c r="C47" s="227" t="s">
        <v>408</v>
      </c>
      <c r="D47" s="228">
        <v>7347218</v>
      </c>
      <c r="E47" s="229" t="s">
        <v>313</v>
      </c>
      <c r="F47" s="217" t="s">
        <v>313</v>
      </c>
      <c r="G47" s="218" t="s">
        <v>313</v>
      </c>
      <c r="H47" s="218" t="s">
        <v>313</v>
      </c>
      <c r="I47" s="218" t="s">
        <v>313</v>
      </c>
      <c r="J47" s="211" t="s">
        <v>344</v>
      </c>
    </row>
    <row r="48" spans="2:10" ht="15.75" customHeight="1" thickBot="1">
      <c r="B48" s="231" t="s">
        <v>342</v>
      </c>
      <c r="C48" s="232"/>
      <c r="D48" s="233">
        <f>SUM(D8+D27+D31+D32+D33+D37+D40+D45+D47)</f>
        <v>58818979</v>
      </c>
      <c r="E48" s="233">
        <f>SUM(E27+E31+E33+E37+E40+E45)</f>
        <v>10370646.82</v>
      </c>
      <c r="F48" s="233">
        <f>SUM(F45+F40+F37+F33+F31+F27)</f>
        <v>5394660</v>
      </c>
      <c r="G48" s="233">
        <f>SUM(G45+G40+G37+G33+G31+G27)</f>
        <v>4429977.49</v>
      </c>
      <c r="H48" s="233">
        <f>G48/D48*100</f>
        <v>7.531544350676336</v>
      </c>
      <c r="I48" s="233">
        <f>SUM(I27+I31+I33+I37+I40+I45)</f>
        <v>972637.7200000002</v>
      </c>
      <c r="J48" s="234"/>
    </row>
    <row r="49" spans="2:10" ht="15" hidden="1">
      <c r="B49" s="189"/>
      <c r="C49" s="194"/>
      <c r="D49" s="195"/>
      <c r="E49" s="195"/>
      <c r="F49" s="196"/>
      <c r="G49" s="196"/>
      <c r="H49" s="196"/>
      <c r="I49" s="230"/>
      <c r="J49" s="189"/>
    </row>
    <row r="50" spans="2:10" ht="12.75" hidden="1">
      <c r="B50" s="7"/>
      <c r="C50" s="117"/>
      <c r="D50" s="150"/>
      <c r="E50" s="150"/>
      <c r="F50" s="135"/>
      <c r="G50" s="135"/>
      <c r="H50" s="135"/>
      <c r="I50" s="150">
        <v>8768.37</v>
      </c>
      <c r="J50" s="7" t="s">
        <v>319</v>
      </c>
    </row>
    <row r="51" spans="2:10" ht="12.75" hidden="1">
      <c r="B51" s="6"/>
      <c r="C51" s="5"/>
      <c r="D51" s="134"/>
      <c r="E51" s="134"/>
      <c r="F51" s="132"/>
      <c r="G51" s="132"/>
      <c r="H51" s="132"/>
      <c r="I51" s="150"/>
      <c r="J51" s="6"/>
    </row>
    <row r="52" spans="2:10" ht="12.75" hidden="1">
      <c r="B52" s="6"/>
      <c r="C52" s="5"/>
      <c r="D52" s="140"/>
      <c r="E52" s="140"/>
      <c r="F52" s="132"/>
      <c r="G52" s="121"/>
      <c r="H52" s="132"/>
      <c r="I52" s="140">
        <v>7439.55</v>
      </c>
      <c r="J52" s="6" t="s">
        <v>24</v>
      </c>
    </row>
    <row r="53" spans="2:10" ht="12.75" hidden="1">
      <c r="B53" s="6"/>
      <c r="C53" s="5"/>
      <c r="D53" s="140"/>
      <c r="E53" s="131"/>
      <c r="F53" s="131"/>
      <c r="G53" s="132"/>
      <c r="H53" s="132"/>
      <c r="I53" s="140">
        <v>198488.9</v>
      </c>
      <c r="J53" s="6" t="s">
        <v>31</v>
      </c>
    </row>
    <row r="54" spans="2:10" ht="12.75" hidden="1">
      <c r="B54" s="370"/>
      <c r="C54" s="370"/>
      <c r="D54" s="152"/>
      <c r="E54" s="152"/>
      <c r="F54" s="152"/>
      <c r="G54" s="152"/>
      <c r="H54" s="152"/>
      <c r="I54" s="153">
        <f>SUBTOTAL(9,I52:I53)</f>
        <v>205928.44999999998</v>
      </c>
      <c r="J54" s="7"/>
    </row>
    <row r="55" spans="2:10" ht="12.75" hidden="1">
      <c r="B55" s="6"/>
      <c r="C55" s="154"/>
      <c r="D55" s="134"/>
      <c r="E55" s="134"/>
      <c r="F55" s="155"/>
      <c r="G55" s="155"/>
      <c r="H55" s="155"/>
      <c r="I55" s="156"/>
      <c r="J55" s="6"/>
    </row>
    <row r="56" spans="2:10" ht="12.75" hidden="1">
      <c r="B56" s="7"/>
      <c r="C56" s="117"/>
      <c r="D56" s="150"/>
      <c r="E56" s="150"/>
      <c r="F56" s="135"/>
      <c r="G56" s="135"/>
      <c r="H56" s="135"/>
      <c r="I56" s="122">
        <v>36473.01</v>
      </c>
      <c r="J56" s="7" t="s">
        <v>24</v>
      </c>
    </row>
    <row r="57" spans="2:10" ht="15.75" hidden="1">
      <c r="B57" s="371"/>
      <c r="C57" s="372"/>
      <c r="D57" s="157"/>
      <c r="E57" s="157"/>
      <c r="F57" s="157"/>
      <c r="G57" s="157"/>
      <c r="H57" s="158"/>
      <c r="I57" s="157">
        <f>I48+I50+I54+I56</f>
        <v>1223807.5500000003</v>
      </c>
      <c r="J57" s="6"/>
    </row>
  </sheetData>
  <mergeCells count="9">
    <mergeCell ref="B27:C27"/>
    <mergeCell ref="B54:C54"/>
    <mergeCell ref="B57:C57"/>
    <mergeCell ref="B4:J4"/>
    <mergeCell ref="B2:J2"/>
    <mergeCell ref="B6:C6"/>
    <mergeCell ref="G6:H6"/>
    <mergeCell ref="I6:I7"/>
    <mergeCell ref="J6:J7"/>
  </mergeCells>
  <printOptions/>
  <pageMargins left="0.4330708661417323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&amp;LMinisterstvo financií SR
Národný fond&amp;RPríloha č.3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Z41"/>
  <sheetViews>
    <sheetView workbookViewId="0" topLeftCell="B1">
      <selection activeCell="H44" sqref="H44"/>
    </sheetView>
  </sheetViews>
  <sheetFormatPr defaultColWidth="9.00390625" defaultRowHeight="12.75"/>
  <cols>
    <col min="1" max="1" width="0.6171875" style="0" hidden="1" customWidth="1"/>
    <col min="2" max="2" width="16.00390625" style="0" customWidth="1"/>
    <col min="3" max="3" width="36.875" style="0" customWidth="1"/>
    <col min="4" max="4" width="14.75390625" style="0" customWidth="1"/>
    <col min="5" max="5" width="14.125" style="0" customWidth="1"/>
    <col min="6" max="6" width="16.875" style="0" customWidth="1"/>
    <col min="7" max="7" width="14.00390625" style="0" bestFit="1" customWidth="1"/>
    <col min="8" max="8" width="8.375" style="0" customWidth="1"/>
    <col min="9" max="9" width="11.875" style="0" customWidth="1"/>
    <col min="10" max="10" width="9.00390625" style="0" customWidth="1"/>
  </cols>
  <sheetData>
    <row r="2" spans="2:10" ht="12.75">
      <c r="B2" s="331" t="s">
        <v>432</v>
      </c>
      <c r="C2" s="331"/>
      <c r="D2" s="331"/>
      <c r="E2" s="331"/>
      <c r="F2" s="331"/>
      <c r="G2" s="331"/>
      <c r="H2" s="331"/>
      <c r="I2" s="340"/>
      <c r="J2" s="340"/>
    </row>
    <row r="3" spans="2:8" ht="12.75">
      <c r="B3" s="124"/>
      <c r="D3" s="124"/>
      <c r="E3" s="124"/>
      <c r="F3" s="124"/>
      <c r="G3" s="124"/>
      <c r="H3" s="124"/>
    </row>
    <row r="4" spans="2:10" ht="12.75">
      <c r="B4" s="331" t="s">
        <v>379</v>
      </c>
      <c r="C4" s="331"/>
      <c r="D4" s="331"/>
      <c r="E4" s="331"/>
      <c r="F4" s="331"/>
      <c r="G4" s="331"/>
      <c r="H4" s="331"/>
      <c r="I4" s="331"/>
      <c r="J4" s="331"/>
    </row>
    <row r="6" spans="2:10" ht="12.75">
      <c r="B6" s="363" t="s">
        <v>368</v>
      </c>
      <c r="C6" s="364"/>
      <c r="D6" s="125" t="s">
        <v>372</v>
      </c>
      <c r="E6" s="125" t="s">
        <v>380</v>
      </c>
      <c r="F6" s="126" t="s">
        <v>373</v>
      </c>
      <c r="G6" s="365" t="s">
        <v>374</v>
      </c>
      <c r="H6" s="366"/>
      <c r="I6" s="367" t="s">
        <v>375</v>
      </c>
      <c r="J6" s="367" t="s">
        <v>369</v>
      </c>
    </row>
    <row r="7" spans="2:10" ht="38.25">
      <c r="B7" s="179" t="s">
        <v>122</v>
      </c>
      <c r="C7" s="127" t="s">
        <v>345</v>
      </c>
      <c r="D7" s="128" t="s">
        <v>114</v>
      </c>
      <c r="E7" s="128" t="s">
        <v>114</v>
      </c>
      <c r="F7" s="129" t="s">
        <v>114</v>
      </c>
      <c r="G7" s="129" t="s">
        <v>114</v>
      </c>
      <c r="H7" s="130" t="s">
        <v>376</v>
      </c>
      <c r="I7" s="368"/>
      <c r="J7" s="368"/>
    </row>
    <row r="8" spans="2:22" ht="27" customHeight="1" thickBot="1">
      <c r="B8" s="302" t="s">
        <v>433</v>
      </c>
      <c r="C8" s="309" t="s">
        <v>436</v>
      </c>
      <c r="D8" s="303">
        <v>4000000</v>
      </c>
      <c r="E8" s="303">
        <v>0</v>
      </c>
      <c r="F8" s="311">
        <v>0</v>
      </c>
      <c r="G8" s="303">
        <v>0</v>
      </c>
      <c r="H8" s="311">
        <f>0+G8/D8*100</f>
        <v>0</v>
      </c>
      <c r="I8" s="303">
        <v>0</v>
      </c>
      <c r="J8" s="312" t="s">
        <v>434</v>
      </c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2:22" ht="27" customHeight="1" thickBot="1" thickTop="1">
      <c r="B9" s="305" t="s">
        <v>435</v>
      </c>
      <c r="C9" s="310" t="s">
        <v>437</v>
      </c>
      <c r="D9" s="306">
        <v>2000000</v>
      </c>
      <c r="E9" s="306">
        <v>0</v>
      </c>
      <c r="F9" s="313">
        <v>0</v>
      </c>
      <c r="G9" s="306">
        <v>0</v>
      </c>
      <c r="H9" s="311">
        <f>0+G9/D9*100</f>
        <v>0</v>
      </c>
      <c r="I9" s="306">
        <v>0</v>
      </c>
      <c r="J9" s="314" t="s">
        <v>434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2:10" ht="24.75" customHeight="1" thickTop="1">
      <c r="B10" s="304" t="s">
        <v>438</v>
      </c>
      <c r="C10" s="119" t="s">
        <v>444</v>
      </c>
      <c r="D10" s="212">
        <v>1700000</v>
      </c>
      <c r="E10" s="213">
        <v>0</v>
      </c>
      <c r="F10" s="213">
        <v>0</v>
      </c>
      <c r="G10" s="213">
        <v>0</v>
      </c>
      <c r="H10" s="307">
        <f>0+G10/D10*100</f>
        <v>0</v>
      </c>
      <c r="I10" s="221">
        <v>0</v>
      </c>
      <c r="J10" s="203" t="s">
        <v>24</v>
      </c>
    </row>
    <row r="11" spans="2:10" ht="16.5" customHeight="1">
      <c r="B11" s="136" t="s">
        <v>439</v>
      </c>
      <c r="C11" s="118" t="s">
        <v>440</v>
      </c>
      <c r="D11" s="132">
        <v>8300000</v>
      </c>
      <c r="E11" s="132">
        <v>184960</v>
      </c>
      <c r="F11" s="132">
        <v>184960</v>
      </c>
      <c r="G11" s="132">
        <v>147968</v>
      </c>
      <c r="H11" s="285">
        <f aca="true" t="shared" si="0" ref="H11:H32">0+G11/D11*100</f>
        <v>1.7827469879518072</v>
      </c>
      <c r="I11" s="137">
        <v>36970</v>
      </c>
      <c r="J11" s="181" t="s">
        <v>434</v>
      </c>
    </row>
    <row r="12" spans="2:10" ht="17.25" customHeight="1">
      <c r="B12" s="235" t="s">
        <v>441</v>
      </c>
      <c r="C12" s="186" t="s">
        <v>125</v>
      </c>
      <c r="D12" s="155">
        <f>D10+D11</f>
        <v>10000000</v>
      </c>
      <c r="E12" s="155">
        <f>E10+E11</f>
        <v>184960</v>
      </c>
      <c r="F12" s="155">
        <f>F10+F11</f>
        <v>184960</v>
      </c>
      <c r="G12" s="155">
        <f>G10+G11</f>
        <v>147968</v>
      </c>
      <c r="H12" s="308">
        <f t="shared" si="0"/>
        <v>1.47968</v>
      </c>
      <c r="I12" s="155">
        <f>I10+I11</f>
        <v>36970</v>
      </c>
      <c r="J12" s="296"/>
    </row>
    <row r="13" spans="2:10" ht="25.5">
      <c r="B13" s="236" t="s">
        <v>442</v>
      </c>
      <c r="C13" s="27" t="s">
        <v>445</v>
      </c>
      <c r="D13" s="140">
        <v>2200000</v>
      </c>
      <c r="E13" s="134">
        <v>3300</v>
      </c>
      <c r="F13" s="132"/>
      <c r="G13" s="132">
        <v>1101.27</v>
      </c>
      <c r="H13" s="285">
        <f t="shared" si="0"/>
        <v>0.050057727272727275</v>
      </c>
      <c r="I13" s="134"/>
      <c r="J13" s="181" t="s">
        <v>24</v>
      </c>
    </row>
    <row r="14" spans="2:10" ht="27.75" customHeight="1">
      <c r="B14" s="236" t="s">
        <v>443</v>
      </c>
      <c r="C14" s="27" t="s">
        <v>446</v>
      </c>
      <c r="D14" s="140">
        <v>1500000</v>
      </c>
      <c r="E14" s="134">
        <v>0</v>
      </c>
      <c r="F14" s="132"/>
      <c r="G14" s="132">
        <v>0</v>
      </c>
      <c r="H14" s="285">
        <f t="shared" si="0"/>
        <v>0</v>
      </c>
      <c r="I14" s="134"/>
      <c r="J14" s="181" t="s">
        <v>24</v>
      </c>
    </row>
    <row r="15" spans="2:10" ht="19.5" customHeight="1">
      <c r="B15" s="235" t="s">
        <v>447</v>
      </c>
      <c r="C15" s="154" t="s">
        <v>448</v>
      </c>
      <c r="D15" s="156">
        <f>D13+D14</f>
        <v>3700000</v>
      </c>
      <c r="E15" s="156">
        <f>E13+E14</f>
        <v>3300</v>
      </c>
      <c r="F15" s="156">
        <v>3000</v>
      </c>
      <c r="G15" s="156">
        <f>G13+G14</f>
        <v>1101.27</v>
      </c>
      <c r="H15" s="308">
        <f t="shared" si="0"/>
        <v>0.029764054054054054</v>
      </c>
      <c r="I15" s="156">
        <v>1880.63</v>
      </c>
      <c r="J15" s="296"/>
    </row>
    <row r="16" spans="2:10" ht="14.25" customHeight="1">
      <c r="B16" s="236" t="s">
        <v>449</v>
      </c>
      <c r="C16" s="27" t="s">
        <v>450</v>
      </c>
      <c r="D16" s="134">
        <v>800000</v>
      </c>
      <c r="E16" s="140">
        <v>800000</v>
      </c>
      <c r="F16" s="132">
        <v>270000</v>
      </c>
      <c r="G16" s="132">
        <v>26514.73</v>
      </c>
      <c r="H16" s="285">
        <f t="shared" si="0"/>
        <v>3.3143412499999996</v>
      </c>
      <c r="I16" s="140">
        <v>243453.27</v>
      </c>
      <c r="J16" s="181" t="s">
        <v>24</v>
      </c>
    </row>
    <row r="17" spans="2:10" ht="15" customHeight="1">
      <c r="B17" s="236" t="s">
        <v>451</v>
      </c>
      <c r="C17" s="27" t="s">
        <v>452</v>
      </c>
      <c r="D17" s="134">
        <v>500000</v>
      </c>
      <c r="E17" s="134">
        <v>500000</v>
      </c>
      <c r="F17" s="134">
        <v>165000</v>
      </c>
      <c r="G17" s="140">
        <v>161393.94</v>
      </c>
      <c r="H17" s="308">
        <f t="shared" si="0"/>
        <v>32.278788000000006</v>
      </c>
      <c r="I17" s="140">
        <v>3560.06</v>
      </c>
      <c r="J17" s="181" t="s">
        <v>24</v>
      </c>
    </row>
    <row r="18" spans="2:10" ht="38.25" customHeight="1">
      <c r="B18" s="136" t="s">
        <v>453</v>
      </c>
      <c r="C18" s="5" t="s">
        <v>454</v>
      </c>
      <c r="D18" s="140">
        <v>3500000</v>
      </c>
      <c r="E18" s="140">
        <v>0</v>
      </c>
      <c r="F18" s="140">
        <v>0</v>
      </c>
      <c r="G18" s="140">
        <v>0</v>
      </c>
      <c r="H18" s="285">
        <f t="shared" si="0"/>
        <v>0</v>
      </c>
      <c r="I18" s="140">
        <v>0</v>
      </c>
      <c r="J18" s="181" t="s">
        <v>24</v>
      </c>
    </row>
    <row r="19" spans="2:10" ht="37.5" customHeight="1">
      <c r="B19" s="136" t="s">
        <v>455</v>
      </c>
      <c r="C19" s="5" t="s">
        <v>460</v>
      </c>
      <c r="D19" s="140">
        <v>3000000</v>
      </c>
      <c r="E19" s="140">
        <v>0</v>
      </c>
      <c r="F19" s="140">
        <v>0</v>
      </c>
      <c r="G19" s="140">
        <v>0</v>
      </c>
      <c r="H19" s="308">
        <f t="shared" si="0"/>
        <v>0</v>
      </c>
      <c r="I19" s="140">
        <v>0</v>
      </c>
      <c r="J19" s="181" t="s">
        <v>434</v>
      </c>
    </row>
    <row r="20" spans="2:10" ht="16.5" customHeight="1">
      <c r="B20" s="136" t="s">
        <v>456</v>
      </c>
      <c r="C20" s="5" t="s">
        <v>461</v>
      </c>
      <c r="D20" s="140">
        <v>2800000</v>
      </c>
      <c r="E20" s="140">
        <v>0</v>
      </c>
      <c r="F20" s="140">
        <v>0</v>
      </c>
      <c r="G20" s="140">
        <v>0</v>
      </c>
      <c r="H20" s="285">
        <f t="shared" si="0"/>
        <v>0</v>
      </c>
      <c r="I20" s="140">
        <v>0</v>
      </c>
      <c r="J20" s="181" t="s">
        <v>434</v>
      </c>
    </row>
    <row r="21" spans="2:10" ht="18.75" customHeight="1">
      <c r="B21" s="136" t="s">
        <v>457</v>
      </c>
      <c r="C21" s="27" t="s">
        <v>462</v>
      </c>
      <c r="D21" s="140">
        <v>2000000</v>
      </c>
      <c r="E21" s="140">
        <v>0</v>
      </c>
      <c r="F21" s="140">
        <v>0</v>
      </c>
      <c r="G21" s="140">
        <v>0</v>
      </c>
      <c r="H21" s="308">
        <f t="shared" si="0"/>
        <v>0</v>
      </c>
      <c r="I21" s="140">
        <v>0</v>
      </c>
      <c r="J21" s="181" t="s">
        <v>434</v>
      </c>
    </row>
    <row r="22" spans="2:10" ht="18" customHeight="1">
      <c r="B22" s="136" t="s">
        <v>458</v>
      </c>
      <c r="C22" s="27" t="s">
        <v>463</v>
      </c>
      <c r="D22" s="140">
        <v>2400000</v>
      </c>
      <c r="E22" s="140">
        <v>0</v>
      </c>
      <c r="F22" s="140">
        <v>0</v>
      </c>
      <c r="G22" s="140">
        <v>0</v>
      </c>
      <c r="H22" s="285">
        <f t="shared" si="0"/>
        <v>0</v>
      </c>
      <c r="I22" s="140">
        <v>0</v>
      </c>
      <c r="J22" s="181" t="s">
        <v>434</v>
      </c>
    </row>
    <row r="23" spans="2:10" ht="17.25" customHeight="1">
      <c r="B23" s="136" t="s">
        <v>459</v>
      </c>
      <c r="C23" s="27" t="s">
        <v>464</v>
      </c>
      <c r="D23" s="140">
        <v>2000000</v>
      </c>
      <c r="E23" s="140">
        <v>0</v>
      </c>
      <c r="F23" s="140">
        <v>0</v>
      </c>
      <c r="G23" s="140">
        <v>0</v>
      </c>
      <c r="H23" s="285">
        <f t="shared" si="0"/>
        <v>0</v>
      </c>
      <c r="I23" s="140">
        <v>0</v>
      </c>
      <c r="J23" s="181" t="s">
        <v>434</v>
      </c>
    </row>
    <row r="24" spans="2:10" ht="15.75" customHeight="1">
      <c r="B24" s="136" t="s">
        <v>465</v>
      </c>
      <c r="C24" s="27" t="s">
        <v>466</v>
      </c>
      <c r="D24" s="140">
        <v>2700000</v>
      </c>
      <c r="E24" s="140">
        <v>0</v>
      </c>
      <c r="F24" s="140">
        <v>0</v>
      </c>
      <c r="G24" s="140">
        <v>0</v>
      </c>
      <c r="H24" s="308">
        <f t="shared" si="0"/>
        <v>0</v>
      </c>
      <c r="I24" s="140">
        <v>0</v>
      </c>
      <c r="J24" s="181" t="s">
        <v>434</v>
      </c>
    </row>
    <row r="25" spans="2:26" ht="24.75" customHeight="1">
      <c r="B25" s="235" t="s">
        <v>467</v>
      </c>
      <c r="C25" s="154" t="s">
        <v>307</v>
      </c>
      <c r="D25" s="156">
        <f>SUM(D18+D19+D20+D21+D22+D23+D24)</f>
        <v>18400000</v>
      </c>
      <c r="E25" s="156">
        <f>SUM(E18+E19+E20+E21+E22+E23+E24)</f>
        <v>0</v>
      </c>
      <c r="F25" s="156">
        <f>SUM(F18+F19+F20+F21+F22+F23+F24)</f>
        <v>0</v>
      </c>
      <c r="G25" s="156">
        <f>SUM(G18+G19+G20+G21+G22+G23+G24)</f>
        <v>0</v>
      </c>
      <c r="H25" s="285">
        <f t="shared" si="0"/>
        <v>0</v>
      </c>
      <c r="I25" s="156">
        <f>SUM(I18+I19+I20+I21+I22+I23+I24)</f>
        <v>0</v>
      </c>
      <c r="J25" s="35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2:10" ht="15.75" customHeight="1">
      <c r="B26" s="236" t="s">
        <v>468</v>
      </c>
      <c r="C26" s="27" t="s">
        <v>469</v>
      </c>
      <c r="D26" s="134">
        <v>1000000</v>
      </c>
      <c r="E26" s="140">
        <v>0</v>
      </c>
      <c r="F26" s="140">
        <v>0</v>
      </c>
      <c r="G26" s="140">
        <v>0</v>
      </c>
      <c r="H26" s="285">
        <f t="shared" si="0"/>
        <v>0</v>
      </c>
      <c r="I26" s="140">
        <v>0</v>
      </c>
      <c r="J26" s="297" t="s">
        <v>24</v>
      </c>
    </row>
    <row r="27" spans="2:10" ht="15" customHeight="1">
      <c r="B27" s="290" t="s">
        <v>470</v>
      </c>
      <c r="C27" s="291" t="s">
        <v>471</v>
      </c>
      <c r="D27" s="292">
        <v>1000000</v>
      </c>
      <c r="E27" s="140">
        <v>0</v>
      </c>
      <c r="F27" s="140">
        <v>0</v>
      </c>
      <c r="G27" s="140">
        <v>0</v>
      </c>
      <c r="H27" s="308">
        <f t="shared" si="0"/>
        <v>0</v>
      </c>
      <c r="I27" s="140">
        <v>0</v>
      </c>
      <c r="J27" s="298" t="s">
        <v>24</v>
      </c>
    </row>
    <row r="28" spans="2:10" ht="15.75" customHeight="1">
      <c r="B28" s="293" t="s">
        <v>472</v>
      </c>
      <c r="C28" s="294" t="s">
        <v>473</v>
      </c>
      <c r="D28" s="299">
        <v>800000</v>
      </c>
      <c r="E28" s="140">
        <v>0</v>
      </c>
      <c r="F28" s="140">
        <v>0</v>
      </c>
      <c r="G28" s="140">
        <v>0</v>
      </c>
      <c r="H28" s="285">
        <f t="shared" si="0"/>
        <v>0</v>
      </c>
      <c r="I28" s="140">
        <v>0</v>
      </c>
      <c r="J28" s="295" t="s">
        <v>24</v>
      </c>
    </row>
    <row r="29" spans="2:10" ht="15.75" customHeight="1">
      <c r="B29" s="293" t="s">
        <v>474</v>
      </c>
      <c r="C29" s="294" t="s">
        <v>403</v>
      </c>
      <c r="D29" s="299">
        <v>7300000</v>
      </c>
      <c r="E29" s="140">
        <v>0</v>
      </c>
      <c r="F29" s="140">
        <v>0</v>
      </c>
      <c r="G29" s="140">
        <v>0</v>
      </c>
      <c r="H29" s="285">
        <f t="shared" si="0"/>
        <v>0</v>
      </c>
      <c r="I29" s="140">
        <v>0</v>
      </c>
      <c r="J29" s="295" t="s">
        <v>475</v>
      </c>
    </row>
    <row r="30" spans="2:11" ht="15.75" customHeight="1" thickBot="1">
      <c r="B30" s="373" t="s">
        <v>477</v>
      </c>
      <c r="C30" s="374"/>
      <c r="D30" s="301">
        <f>D12+D15+D16+D17+D25+D26+D27+D28+D29</f>
        <v>43500000</v>
      </c>
      <c r="E30" s="301">
        <f>E12+E15+E16+E17+E25+E26+E27+E28+E29</f>
        <v>1488260</v>
      </c>
      <c r="F30" s="301">
        <f>F12+F15+F16+F17+F25+F26+F27+F28+F29</f>
        <v>622960</v>
      </c>
      <c r="G30" s="301">
        <f>G12+G15+G16+G17+G25+G26+G27+G28+G29</f>
        <v>336977.94</v>
      </c>
      <c r="H30" s="315">
        <f t="shared" si="0"/>
        <v>0.7746619310344828</v>
      </c>
      <c r="I30" s="301">
        <f>I12+I15+I16+I17+I25+I26+I27+I28+I29</f>
        <v>285863.95999999996</v>
      </c>
      <c r="J30" s="316"/>
      <c r="K30" s="151"/>
    </row>
    <row r="31" spans="2:10" ht="27.75" customHeight="1" thickBot="1" thickTop="1">
      <c r="B31" s="324" t="s">
        <v>476</v>
      </c>
      <c r="C31" s="317" t="s">
        <v>436</v>
      </c>
      <c r="D31" s="300">
        <v>6000000</v>
      </c>
      <c r="E31" s="318">
        <v>0</v>
      </c>
      <c r="F31" s="318">
        <v>0</v>
      </c>
      <c r="G31" s="318">
        <v>0</v>
      </c>
      <c r="H31" s="319">
        <f t="shared" si="0"/>
        <v>0</v>
      </c>
      <c r="I31" s="318">
        <v>0</v>
      </c>
      <c r="J31" s="320"/>
    </row>
    <row r="32" spans="2:10" ht="15.75" customHeight="1" thickBot="1">
      <c r="B32" s="323" t="s">
        <v>342</v>
      </c>
      <c r="C32" s="322"/>
      <c r="D32" s="326">
        <f>D8+D9+D30+D31</f>
        <v>55500000</v>
      </c>
      <c r="E32" s="326">
        <f>E8+E9+E30+E31</f>
        <v>1488260</v>
      </c>
      <c r="F32" s="326">
        <f>F8+F9+F30+F31</f>
        <v>622960</v>
      </c>
      <c r="G32" s="327">
        <f>G8+G9+G30+G31</f>
        <v>336977.94</v>
      </c>
      <c r="H32" s="325">
        <f t="shared" si="0"/>
        <v>0.6071674594594595</v>
      </c>
      <c r="I32" s="328">
        <f>I8+I9+I30+I31</f>
        <v>285863.95999999996</v>
      </c>
      <c r="J32" s="234"/>
    </row>
    <row r="33" spans="2:10" ht="15" hidden="1">
      <c r="B33" s="189"/>
      <c r="C33" s="194"/>
      <c r="D33" s="195"/>
      <c r="E33" s="195"/>
      <c r="F33" s="196"/>
      <c r="G33" s="196"/>
      <c r="H33" s="196"/>
      <c r="I33" s="230"/>
      <c r="J33" s="189"/>
    </row>
    <row r="34" spans="2:10" ht="12.75" hidden="1">
      <c r="B34" s="7"/>
      <c r="C34" s="117"/>
      <c r="D34" s="150"/>
      <c r="E34" s="150"/>
      <c r="F34" s="135"/>
      <c r="G34" s="135"/>
      <c r="H34" s="135"/>
      <c r="I34" s="150"/>
      <c r="J34" s="7" t="s">
        <v>319</v>
      </c>
    </row>
    <row r="35" spans="2:10" ht="12.75" hidden="1">
      <c r="B35" s="6"/>
      <c r="C35" s="5"/>
      <c r="D35" s="134"/>
      <c r="E35" s="134"/>
      <c r="F35" s="132"/>
      <c r="G35" s="132"/>
      <c r="H35" s="132"/>
      <c r="I35" s="150"/>
      <c r="J35" s="6"/>
    </row>
    <row r="36" spans="2:10" ht="12.75" hidden="1">
      <c r="B36" s="6"/>
      <c r="C36" s="5"/>
      <c r="D36" s="140"/>
      <c r="E36" s="140"/>
      <c r="F36" s="132"/>
      <c r="G36" s="121"/>
      <c r="H36" s="132"/>
      <c r="I36" s="140"/>
      <c r="J36" s="6" t="s">
        <v>24</v>
      </c>
    </row>
    <row r="37" spans="2:10" ht="12.75" hidden="1">
      <c r="B37" s="6"/>
      <c r="C37" s="5"/>
      <c r="D37" s="140"/>
      <c r="E37" s="131"/>
      <c r="F37" s="131"/>
      <c r="G37" s="132"/>
      <c r="H37" s="132"/>
      <c r="I37" s="140"/>
      <c r="J37" s="6" t="s">
        <v>31</v>
      </c>
    </row>
    <row r="38" spans="2:10" ht="12.75" hidden="1">
      <c r="B38" s="370"/>
      <c r="C38" s="370"/>
      <c r="D38" s="152"/>
      <c r="E38" s="152"/>
      <c r="F38" s="152"/>
      <c r="G38" s="152"/>
      <c r="H38" s="152"/>
      <c r="I38" s="153"/>
      <c r="J38" s="7"/>
    </row>
    <row r="39" spans="2:10" ht="12.75" hidden="1">
      <c r="B39" s="6"/>
      <c r="C39" s="154"/>
      <c r="D39" s="134"/>
      <c r="E39" s="134"/>
      <c r="F39" s="155"/>
      <c r="G39" s="155"/>
      <c r="H39" s="155"/>
      <c r="I39" s="156"/>
      <c r="J39" s="6"/>
    </row>
    <row r="40" spans="2:10" ht="12.75" hidden="1">
      <c r="B40" s="7"/>
      <c r="C40" s="117"/>
      <c r="D40" s="150"/>
      <c r="E40" s="150"/>
      <c r="F40" s="135"/>
      <c r="G40" s="135"/>
      <c r="H40" s="135"/>
      <c r="I40" s="122"/>
      <c r="J40" s="7" t="s">
        <v>24</v>
      </c>
    </row>
    <row r="41" spans="2:10" ht="15.75" hidden="1">
      <c r="B41" s="371"/>
      <c r="C41" s="372"/>
      <c r="D41" s="157"/>
      <c r="E41" s="157"/>
      <c r="F41" s="157"/>
      <c r="G41" s="157"/>
      <c r="H41" s="158"/>
      <c r="I41" s="157"/>
      <c r="J41" s="6"/>
    </row>
  </sheetData>
  <mergeCells count="9">
    <mergeCell ref="B38:C38"/>
    <mergeCell ref="B41:C41"/>
    <mergeCell ref="B30:C30"/>
    <mergeCell ref="B2:J2"/>
    <mergeCell ref="B4:J4"/>
    <mergeCell ref="B6:C6"/>
    <mergeCell ref="G6:H6"/>
    <mergeCell ref="I6:I7"/>
    <mergeCell ref="J6:J7"/>
  </mergeCells>
  <printOptions/>
  <pageMargins left="0.28" right="0.3" top="1" bottom="1" header="0.4921259845" footer="0.4921259845"/>
  <pageSetup horizontalDpi="600" verticalDpi="600" orientation="landscape" paperSize="9" r:id="rId1"/>
  <headerFooter alignWithMargins="0">
    <oddHeader>&amp;LMinisterstvo financií SR
Národný fond&amp;RPríloha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workbookViewId="0" topLeftCell="A1">
      <pane ySplit="5" topLeftCell="BM47" activePane="bottomLeft" state="frozen"/>
      <selection pane="topLeft" activeCell="A1" sqref="A1"/>
      <selection pane="bottomLeft" activeCell="F66" sqref="F66"/>
    </sheetView>
  </sheetViews>
  <sheetFormatPr defaultColWidth="9.00390625" defaultRowHeight="12.75"/>
  <cols>
    <col min="1" max="1" width="12.125" style="0" customWidth="1"/>
    <col min="2" max="2" width="24.375" style="0" customWidth="1"/>
    <col min="3" max="4" width="16.875" style="0" bestFit="1" customWidth="1"/>
    <col min="5" max="5" width="18.00390625" style="0" customWidth="1"/>
    <col min="6" max="6" width="16.875" style="0" bestFit="1" customWidth="1"/>
    <col min="7" max="7" width="9.375" style="0" customWidth="1"/>
    <col min="8" max="8" width="15.875" style="0" customWidth="1"/>
    <col min="9" max="9" width="8.00390625" style="0" customWidth="1"/>
  </cols>
  <sheetData>
    <row r="1" spans="1:9" ht="12.75">
      <c r="A1" s="331" t="s">
        <v>430</v>
      </c>
      <c r="B1" s="331"/>
      <c r="C1" s="331"/>
      <c r="D1" s="331"/>
      <c r="E1" s="331"/>
      <c r="F1" s="331"/>
      <c r="G1" s="331"/>
      <c r="H1" s="375"/>
      <c r="I1" s="375"/>
    </row>
    <row r="2" spans="1:9" ht="15">
      <c r="A2" s="376" t="s">
        <v>379</v>
      </c>
      <c r="B2" s="375"/>
      <c r="C2" s="375"/>
      <c r="D2" s="375"/>
      <c r="E2" s="375"/>
      <c r="F2" s="375"/>
      <c r="G2" s="375"/>
      <c r="H2" s="375"/>
      <c r="I2" s="375"/>
    </row>
    <row r="3" ht="12.75">
      <c r="I3" s="123"/>
    </row>
    <row r="4" spans="1:9" s="81" customFormat="1" ht="12.75">
      <c r="A4" s="363" t="s">
        <v>368</v>
      </c>
      <c r="B4" s="364"/>
      <c r="C4" s="125" t="s">
        <v>372</v>
      </c>
      <c r="D4" s="125" t="s">
        <v>380</v>
      </c>
      <c r="E4" s="126" t="s">
        <v>373</v>
      </c>
      <c r="F4" s="365" t="s">
        <v>374</v>
      </c>
      <c r="G4" s="366"/>
      <c r="H4" s="367" t="s">
        <v>390</v>
      </c>
      <c r="I4" s="367" t="s">
        <v>369</v>
      </c>
    </row>
    <row r="5" spans="1:9" s="173" customFormat="1" ht="24" customHeight="1">
      <c r="A5" s="161" t="s">
        <v>122</v>
      </c>
      <c r="B5" s="162" t="s">
        <v>345</v>
      </c>
      <c r="C5" s="125" t="s">
        <v>114</v>
      </c>
      <c r="D5" s="125" t="s">
        <v>114</v>
      </c>
      <c r="E5" s="126" t="s">
        <v>114</v>
      </c>
      <c r="F5" s="126" t="s">
        <v>114</v>
      </c>
      <c r="G5" s="163" t="s">
        <v>376</v>
      </c>
      <c r="H5" s="360"/>
      <c r="I5" s="360"/>
    </row>
    <row r="6" spans="1:9" s="151" customFormat="1" ht="36" customHeight="1" thickBot="1">
      <c r="A6" s="258" t="s">
        <v>87</v>
      </c>
      <c r="B6" s="259" t="s">
        <v>410</v>
      </c>
      <c r="C6" s="253">
        <v>2400000</v>
      </c>
      <c r="D6" s="253">
        <v>1781027.52</v>
      </c>
      <c r="E6" s="253">
        <v>1840500</v>
      </c>
      <c r="F6" s="253">
        <v>1781027.52</v>
      </c>
      <c r="G6" s="260">
        <f>F6/C6*100</f>
        <v>74.20948</v>
      </c>
      <c r="H6" s="253">
        <v>0</v>
      </c>
      <c r="I6" s="258" t="s">
        <v>24</v>
      </c>
    </row>
    <row r="7" spans="1:9" s="170" customFormat="1" ht="15" customHeight="1" thickBot="1" thickTop="1">
      <c r="A7" s="254" t="s">
        <v>343</v>
      </c>
      <c r="B7" s="255" t="s">
        <v>314</v>
      </c>
      <c r="C7" s="256">
        <v>2000000</v>
      </c>
      <c r="D7" s="256">
        <v>1996575.05</v>
      </c>
      <c r="E7" s="257">
        <v>1707802</v>
      </c>
      <c r="F7" s="256">
        <v>1649473.77</v>
      </c>
      <c r="G7" s="256">
        <f>F7/C7*100</f>
        <v>82.4736885</v>
      </c>
      <c r="H7" s="256">
        <v>53695.97</v>
      </c>
      <c r="I7" s="254" t="s">
        <v>325</v>
      </c>
    </row>
    <row r="8" spans="1:9" s="139" customFormat="1" ht="15" customHeight="1" hidden="1">
      <c r="A8" s="250"/>
      <c r="B8" s="116"/>
      <c r="C8" s="213"/>
      <c r="D8" s="213"/>
      <c r="E8" s="251"/>
      <c r="F8" s="252"/>
      <c r="G8" s="213"/>
      <c r="H8" s="221"/>
      <c r="I8" s="242"/>
    </row>
    <row r="9" spans="1:9" s="139" customFormat="1" ht="15" customHeight="1" hidden="1">
      <c r="A9" s="185"/>
      <c r="B9" s="115"/>
      <c r="C9" s="132"/>
      <c r="D9" s="132"/>
      <c r="E9" s="174"/>
      <c r="F9" s="175"/>
      <c r="G9" s="132"/>
      <c r="H9" s="137"/>
      <c r="I9" s="138"/>
    </row>
    <row r="10" spans="1:9" s="139" customFormat="1" ht="15" customHeight="1" hidden="1">
      <c r="A10" s="185"/>
      <c r="B10" s="115"/>
      <c r="C10" s="132"/>
      <c r="D10" s="132"/>
      <c r="E10" s="174"/>
      <c r="F10" s="175"/>
      <c r="G10" s="132"/>
      <c r="H10" s="137"/>
      <c r="I10" s="138"/>
    </row>
    <row r="11" spans="1:9" s="139" customFormat="1" ht="15" customHeight="1" hidden="1">
      <c r="A11" s="185"/>
      <c r="B11" s="115"/>
      <c r="C11" s="132"/>
      <c r="D11" s="132"/>
      <c r="E11" s="176"/>
      <c r="F11" s="175"/>
      <c r="G11" s="132"/>
      <c r="H11" s="137"/>
      <c r="I11" s="138" t="s">
        <v>325</v>
      </c>
    </row>
    <row r="12" spans="1:9" s="139" customFormat="1" ht="13.5" thickTop="1">
      <c r="A12" s="138" t="s">
        <v>22</v>
      </c>
      <c r="B12" s="118" t="s">
        <v>163</v>
      </c>
      <c r="C12" s="132">
        <v>2500000</v>
      </c>
      <c r="D12" s="132">
        <v>2482277.56</v>
      </c>
      <c r="E12" s="131">
        <v>2292338</v>
      </c>
      <c r="F12" s="137">
        <v>2105962.91</v>
      </c>
      <c r="G12" s="132">
        <f>F12/C12*100</f>
        <v>84.23851640000001</v>
      </c>
      <c r="H12" s="137">
        <v>163206.4</v>
      </c>
      <c r="I12" s="138" t="s">
        <v>325</v>
      </c>
    </row>
    <row r="13" spans="1:9" s="139" customFormat="1" ht="15" customHeight="1" hidden="1">
      <c r="A13" s="138"/>
      <c r="B13" s="118"/>
      <c r="C13" s="132"/>
      <c r="D13" s="132"/>
      <c r="E13" s="177"/>
      <c r="F13" s="137"/>
      <c r="G13" s="132"/>
      <c r="H13" s="137"/>
      <c r="I13" s="138"/>
    </row>
    <row r="14" spans="1:9" s="139" customFormat="1" ht="15" customHeight="1" hidden="1">
      <c r="A14" s="138"/>
      <c r="B14" s="118"/>
      <c r="C14" s="132"/>
      <c r="D14" s="132"/>
      <c r="E14" s="177"/>
      <c r="F14" s="137"/>
      <c r="G14" s="132"/>
      <c r="H14" s="137"/>
      <c r="I14" s="138"/>
    </row>
    <row r="15" spans="1:9" s="139" customFormat="1" ht="15" customHeight="1" hidden="1">
      <c r="A15" s="138"/>
      <c r="B15" s="118"/>
      <c r="C15" s="132"/>
      <c r="D15" s="132"/>
      <c r="E15" s="177"/>
      <c r="F15" s="137"/>
      <c r="G15" s="132"/>
      <c r="H15" s="137"/>
      <c r="I15" s="138"/>
    </row>
    <row r="16" spans="1:9" s="139" customFormat="1" ht="15" customHeight="1" hidden="1">
      <c r="A16" s="138"/>
      <c r="B16" s="118"/>
      <c r="C16" s="132"/>
      <c r="D16" s="132"/>
      <c r="E16" s="177"/>
      <c r="F16" s="137"/>
      <c r="G16" s="132"/>
      <c r="H16" s="137"/>
      <c r="I16" s="138"/>
    </row>
    <row r="17" spans="1:9" s="139" customFormat="1" ht="15" customHeight="1" hidden="1">
      <c r="A17" s="138"/>
      <c r="B17" s="118"/>
      <c r="C17" s="132"/>
      <c r="D17" s="132"/>
      <c r="E17" s="131"/>
      <c r="F17" s="137"/>
      <c r="G17" s="132"/>
      <c r="H17" s="137"/>
      <c r="I17" s="138" t="s">
        <v>325</v>
      </c>
    </row>
    <row r="18" spans="1:9" ht="17.25" customHeight="1">
      <c r="A18" s="6" t="s">
        <v>23</v>
      </c>
      <c r="B18" s="5" t="s">
        <v>411</v>
      </c>
      <c r="C18" s="132">
        <v>1800000</v>
      </c>
      <c r="D18" s="132">
        <v>1796449.8</v>
      </c>
      <c r="E18" s="140">
        <v>1573470</v>
      </c>
      <c r="F18" s="140">
        <v>1467045.34</v>
      </c>
      <c r="G18" s="159">
        <f aca="true" t="shared" si="0" ref="G18:G58">F18/C18*100</f>
        <v>81.5025188888889</v>
      </c>
      <c r="H18" s="140">
        <v>106782.88</v>
      </c>
      <c r="I18" s="6" t="s">
        <v>24</v>
      </c>
    </row>
    <row r="19" spans="1:9" s="37" customFormat="1" ht="15" customHeight="1" thickBot="1">
      <c r="A19" s="246" t="s">
        <v>399</v>
      </c>
      <c r="B19" s="247"/>
      <c r="C19" s="248">
        <f>SUM(C12:C18)</f>
        <v>4300000</v>
      </c>
      <c r="D19" s="248">
        <f>SUM(D12:D18)</f>
        <v>4278727.36</v>
      </c>
      <c r="E19" s="248">
        <f>SUM(E12:E18)</f>
        <v>3865808</v>
      </c>
      <c r="F19" s="248">
        <f>SUM(F12:F18)</f>
        <v>3573008.25</v>
      </c>
      <c r="G19" s="249">
        <f t="shared" si="0"/>
        <v>83.09321511627907</v>
      </c>
      <c r="H19" s="248">
        <f>SUM(H12+H18)</f>
        <v>269989.28</v>
      </c>
      <c r="I19" s="246"/>
    </row>
    <row r="20" spans="1:9" ht="26.25" thickTop="1">
      <c r="A20" s="59" t="s">
        <v>26</v>
      </c>
      <c r="B20" s="201" t="s">
        <v>169</v>
      </c>
      <c r="C20" s="213">
        <v>2500000</v>
      </c>
      <c r="D20" s="213">
        <v>2451237.7</v>
      </c>
      <c r="E20" s="202"/>
      <c r="F20" s="202">
        <v>0</v>
      </c>
      <c r="G20" s="245">
        <f t="shared" si="0"/>
        <v>0</v>
      </c>
      <c r="H20" s="202">
        <v>20261.95</v>
      </c>
      <c r="I20" s="59" t="s">
        <v>24</v>
      </c>
    </row>
    <row r="21" spans="1:9" ht="26.25" customHeight="1">
      <c r="A21" s="6" t="s">
        <v>27</v>
      </c>
      <c r="B21" s="27" t="s">
        <v>170</v>
      </c>
      <c r="C21" s="132">
        <v>3000000</v>
      </c>
      <c r="D21" s="132">
        <v>3000000</v>
      </c>
      <c r="E21" s="140">
        <v>2998930</v>
      </c>
      <c r="F21" s="140">
        <v>1177303.27</v>
      </c>
      <c r="G21" s="159">
        <f t="shared" si="0"/>
        <v>39.243442333333334</v>
      </c>
      <c r="H21" s="140">
        <v>1823464.22</v>
      </c>
      <c r="I21" s="6" t="s">
        <v>326</v>
      </c>
    </row>
    <row r="22" spans="1:9" ht="29.25" customHeight="1">
      <c r="A22" s="138" t="s">
        <v>29</v>
      </c>
      <c r="B22" s="118" t="s">
        <v>400</v>
      </c>
      <c r="C22" s="132">
        <v>11000000</v>
      </c>
      <c r="D22" s="132">
        <v>10938667.2</v>
      </c>
      <c r="E22" s="137">
        <v>6240410</v>
      </c>
      <c r="F22" s="137">
        <v>5988172.03</v>
      </c>
      <c r="G22" s="132">
        <f t="shared" si="0"/>
        <v>54.43792754545454</v>
      </c>
      <c r="H22" s="137">
        <v>269001.84</v>
      </c>
      <c r="I22" s="138" t="s">
        <v>347</v>
      </c>
    </row>
    <row r="23" spans="1:9" ht="18" customHeight="1">
      <c r="A23" s="188" t="s">
        <v>30</v>
      </c>
      <c r="B23" s="118" t="s">
        <v>31</v>
      </c>
      <c r="C23" s="132">
        <v>6000000</v>
      </c>
      <c r="D23" s="132">
        <v>4000000</v>
      </c>
      <c r="E23" s="140">
        <v>4000000</v>
      </c>
      <c r="F23" s="140">
        <v>1319084.28</v>
      </c>
      <c r="G23" s="159">
        <f t="shared" si="0"/>
        <v>21.984738</v>
      </c>
      <c r="H23" s="140">
        <v>2696751.2</v>
      </c>
      <c r="I23" s="6" t="s">
        <v>31</v>
      </c>
    </row>
    <row r="24" spans="1:9" ht="21" customHeight="1">
      <c r="A24" s="6" t="s">
        <v>32</v>
      </c>
      <c r="B24" s="5" t="s">
        <v>177</v>
      </c>
      <c r="C24" s="132">
        <v>4200000</v>
      </c>
      <c r="D24" s="165">
        <v>3637579</v>
      </c>
      <c r="E24" s="140">
        <v>4518000</v>
      </c>
      <c r="F24" s="140">
        <v>3448.9</v>
      </c>
      <c r="G24" s="159">
        <f t="shared" si="0"/>
        <v>0.08211666666666667</v>
      </c>
      <c r="H24" s="140">
        <v>188664.09</v>
      </c>
      <c r="I24" s="6" t="s">
        <v>24</v>
      </c>
    </row>
    <row r="25" spans="1:9" s="37" customFormat="1" ht="18.75" customHeight="1" thickBot="1">
      <c r="A25" s="246" t="s">
        <v>398</v>
      </c>
      <c r="B25" s="247"/>
      <c r="C25" s="248">
        <f>SUM(C20:C24)</f>
        <v>26700000</v>
      </c>
      <c r="D25" s="261">
        <f>SUM(D20:D24)</f>
        <v>24027483.9</v>
      </c>
      <c r="E25" s="261">
        <f>SUM(E20:E24)</f>
        <v>17757340</v>
      </c>
      <c r="F25" s="261">
        <f>SUM(F20:F24)</f>
        <v>8488008.48</v>
      </c>
      <c r="G25" s="262">
        <f t="shared" si="0"/>
        <v>31.790293932584273</v>
      </c>
      <c r="H25" s="262">
        <f>SUM(H20:H24)</f>
        <v>4998143.3</v>
      </c>
      <c r="I25" s="246"/>
    </row>
    <row r="26" spans="1:9" ht="12.75" customHeight="1" thickTop="1">
      <c r="A26" s="59" t="s">
        <v>34</v>
      </c>
      <c r="B26" s="201" t="s">
        <v>181</v>
      </c>
      <c r="C26" s="213">
        <v>1800000</v>
      </c>
      <c r="D26" s="213">
        <v>1798439</v>
      </c>
      <c r="E26" s="221"/>
      <c r="F26" s="202">
        <v>1432856.73</v>
      </c>
      <c r="G26" s="245">
        <f t="shared" si="0"/>
        <v>79.60315166666666</v>
      </c>
      <c r="H26" s="202"/>
      <c r="I26" s="59" t="s">
        <v>24</v>
      </c>
    </row>
    <row r="27" spans="1:9" ht="15.75" customHeight="1">
      <c r="A27" s="178" t="s">
        <v>35</v>
      </c>
      <c r="B27" s="5" t="s">
        <v>184</v>
      </c>
      <c r="C27" s="132">
        <v>1500000</v>
      </c>
      <c r="D27" s="132">
        <v>1454267</v>
      </c>
      <c r="E27" s="137"/>
      <c r="F27" s="140">
        <v>985453.89</v>
      </c>
      <c r="G27" s="159">
        <f t="shared" si="0"/>
        <v>65.696926</v>
      </c>
      <c r="H27" s="140"/>
      <c r="I27" s="6"/>
    </row>
    <row r="28" spans="1:9" ht="14.25" customHeight="1">
      <c r="A28" s="178" t="s">
        <v>36</v>
      </c>
      <c r="B28" s="5" t="s">
        <v>185</v>
      </c>
      <c r="C28" s="132">
        <v>1100000</v>
      </c>
      <c r="D28" s="132">
        <v>823528</v>
      </c>
      <c r="E28" s="137"/>
      <c r="F28" s="140">
        <v>672644.69</v>
      </c>
      <c r="G28" s="159">
        <f t="shared" si="0"/>
        <v>61.14951727272727</v>
      </c>
      <c r="H28" s="140"/>
      <c r="I28" s="6"/>
    </row>
    <row r="29" spans="1:9" s="37" customFormat="1" ht="18.75" customHeight="1" thickBot="1">
      <c r="A29" s="266" t="s">
        <v>397</v>
      </c>
      <c r="B29" s="267"/>
      <c r="C29" s="248">
        <f>SUM(C26:C28)</f>
        <v>4400000</v>
      </c>
      <c r="D29" s="248">
        <f>SUM(D26:D28)</f>
        <v>4076234</v>
      </c>
      <c r="E29" s="248">
        <v>3333750</v>
      </c>
      <c r="F29" s="248">
        <f>SUM(F26:F28)</f>
        <v>3090955.31</v>
      </c>
      <c r="G29" s="262">
        <f t="shared" si="0"/>
        <v>70.24898431818181</v>
      </c>
      <c r="H29" s="248">
        <v>145442.16</v>
      </c>
      <c r="I29" s="246" t="s">
        <v>24</v>
      </c>
    </row>
    <row r="30" spans="1:9" ht="15" customHeight="1" thickTop="1">
      <c r="A30" s="263" t="s">
        <v>248</v>
      </c>
      <c r="B30" s="264" t="s">
        <v>401</v>
      </c>
      <c r="C30" s="213">
        <v>5000000</v>
      </c>
      <c r="D30" s="213">
        <v>4999391.07</v>
      </c>
      <c r="E30" s="213"/>
      <c r="F30" s="265">
        <v>4352529.81</v>
      </c>
      <c r="G30" s="245">
        <f t="shared" si="0"/>
        <v>87.0505962</v>
      </c>
      <c r="H30" s="265"/>
      <c r="I30" s="263" t="s">
        <v>24</v>
      </c>
    </row>
    <row r="31" spans="1:9" ht="15.75" customHeight="1">
      <c r="A31" s="26" t="s">
        <v>249</v>
      </c>
      <c r="B31" s="27" t="s">
        <v>402</v>
      </c>
      <c r="C31" s="132">
        <v>5000000</v>
      </c>
      <c r="D31" s="132">
        <v>4546798.5</v>
      </c>
      <c r="E31" s="132"/>
      <c r="F31" s="134">
        <v>1712808.31</v>
      </c>
      <c r="G31" s="159">
        <f t="shared" si="0"/>
        <v>34.256166199999996</v>
      </c>
      <c r="H31" s="134"/>
      <c r="I31" s="26" t="s">
        <v>24</v>
      </c>
    </row>
    <row r="32" spans="1:9" ht="15" customHeight="1" thickBot="1">
      <c r="A32" s="246" t="s">
        <v>396</v>
      </c>
      <c r="B32" s="247"/>
      <c r="C32" s="205">
        <f>SUM(C30:C31)</f>
        <v>10000000</v>
      </c>
      <c r="D32" s="205">
        <f>SUM(D30:D31)</f>
        <v>9546189.57</v>
      </c>
      <c r="E32" s="205">
        <v>6360580</v>
      </c>
      <c r="F32" s="269">
        <f>SUM(F30:F31)</f>
        <v>6065338.119999999</v>
      </c>
      <c r="G32" s="249">
        <f>F32/C32*100</f>
        <v>60.65338119999999</v>
      </c>
      <c r="H32" s="269">
        <v>297607.81</v>
      </c>
      <c r="I32" s="268" t="s">
        <v>24</v>
      </c>
    </row>
    <row r="33" spans="1:9" ht="15" customHeight="1" thickTop="1">
      <c r="A33" s="59" t="s">
        <v>38</v>
      </c>
      <c r="B33" s="201" t="s">
        <v>132</v>
      </c>
      <c r="C33" s="213">
        <v>4000000</v>
      </c>
      <c r="D33" s="213">
        <v>3615301.32</v>
      </c>
      <c r="E33" s="221">
        <v>3419440</v>
      </c>
      <c r="F33" s="221">
        <v>3179159.25</v>
      </c>
      <c r="G33" s="213">
        <f t="shared" si="0"/>
        <v>79.47898125</v>
      </c>
      <c r="H33" s="221">
        <v>61581.05</v>
      </c>
      <c r="I33" s="242" t="s">
        <v>24</v>
      </c>
    </row>
    <row r="34" spans="1:9" ht="15" customHeight="1">
      <c r="A34" s="6" t="s">
        <v>39</v>
      </c>
      <c r="B34" s="5" t="s">
        <v>194</v>
      </c>
      <c r="C34" s="132">
        <v>2000000</v>
      </c>
      <c r="D34" s="132">
        <v>1939687.51</v>
      </c>
      <c r="E34" s="137">
        <v>2021275</v>
      </c>
      <c r="F34" s="164">
        <v>1918063.13</v>
      </c>
      <c r="G34" s="159">
        <f t="shared" si="0"/>
        <v>95.9031565</v>
      </c>
      <c r="H34" s="140">
        <v>103749.84</v>
      </c>
      <c r="I34" s="6" t="s">
        <v>24</v>
      </c>
    </row>
    <row r="35" spans="1:9" ht="15" customHeight="1">
      <c r="A35" s="6" t="s">
        <v>40</v>
      </c>
      <c r="B35" s="5" t="s">
        <v>141</v>
      </c>
      <c r="C35" s="132">
        <v>1500000</v>
      </c>
      <c r="D35" s="132">
        <v>1499948.2</v>
      </c>
      <c r="E35" s="137">
        <v>1237000</v>
      </c>
      <c r="F35" s="140">
        <v>1208710.87</v>
      </c>
      <c r="G35" s="159">
        <f t="shared" si="0"/>
        <v>80.58072466666667</v>
      </c>
      <c r="H35" s="140">
        <v>28890.88</v>
      </c>
      <c r="I35" s="6" t="s">
        <v>24</v>
      </c>
    </row>
    <row r="36" spans="1:9" ht="16.5" customHeight="1">
      <c r="A36" s="6" t="s">
        <v>41</v>
      </c>
      <c r="B36" s="5" t="s">
        <v>202</v>
      </c>
      <c r="C36" s="132">
        <v>1200000</v>
      </c>
      <c r="D36" s="132">
        <v>1192500.15</v>
      </c>
      <c r="E36" s="137">
        <v>995000</v>
      </c>
      <c r="F36" s="140">
        <v>932081.08</v>
      </c>
      <c r="G36" s="159">
        <f t="shared" si="0"/>
        <v>77.67342333333332</v>
      </c>
      <c r="H36" s="140">
        <v>63842.39</v>
      </c>
      <c r="I36" s="6" t="s">
        <v>24</v>
      </c>
    </row>
    <row r="37" spans="1:9" ht="16.5" customHeight="1">
      <c r="A37" s="6" t="s">
        <v>43</v>
      </c>
      <c r="B37" s="5" t="s">
        <v>412</v>
      </c>
      <c r="C37" s="132">
        <v>3100000</v>
      </c>
      <c r="D37" s="132">
        <v>1594051.28</v>
      </c>
      <c r="E37" s="137"/>
      <c r="F37" s="140">
        <v>1349779.73</v>
      </c>
      <c r="G37" s="159">
        <f t="shared" si="0"/>
        <v>43.54128161290323</v>
      </c>
      <c r="H37" s="140"/>
      <c r="I37" s="6"/>
    </row>
    <row r="38" spans="1:9" ht="15" customHeight="1">
      <c r="A38" s="6" t="s">
        <v>44</v>
      </c>
      <c r="B38" s="5" t="s">
        <v>413</v>
      </c>
      <c r="C38" s="132">
        <v>1500000</v>
      </c>
      <c r="D38" s="132">
        <v>1468187</v>
      </c>
      <c r="E38" s="137"/>
      <c r="F38" s="140">
        <v>1147636.64</v>
      </c>
      <c r="G38" s="159">
        <f t="shared" si="0"/>
        <v>76.50910933333333</v>
      </c>
      <c r="H38" s="140"/>
      <c r="I38" s="6" t="s">
        <v>24</v>
      </c>
    </row>
    <row r="39" spans="1:9" ht="18.75" customHeight="1">
      <c r="A39" s="6" t="s">
        <v>45</v>
      </c>
      <c r="B39" s="5" t="s">
        <v>287</v>
      </c>
      <c r="C39" s="132">
        <v>1500000</v>
      </c>
      <c r="D39" s="132">
        <v>1500000</v>
      </c>
      <c r="E39" s="137"/>
      <c r="F39" s="140">
        <v>1379907.77</v>
      </c>
      <c r="G39" s="159">
        <f t="shared" si="0"/>
        <v>91.99385133333334</v>
      </c>
      <c r="H39" s="140"/>
      <c r="I39" s="6" t="s">
        <v>24</v>
      </c>
    </row>
    <row r="40" spans="1:9" ht="30" customHeight="1">
      <c r="A40" s="6" t="s">
        <v>46</v>
      </c>
      <c r="B40" s="5" t="s">
        <v>220</v>
      </c>
      <c r="C40" s="132">
        <v>2500000</v>
      </c>
      <c r="D40" s="132">
        <v>2129668.38</v>
      </c>
      <c r="E40" s="137"/>
      <c r="F40" s="140">
        <v>1977994.32</v>
      </c>
      <c r="G40" s="159">
        <f t="shared" si="0"/>
        <v>79.11977279999999</v>
      </c>
      <c r="H40" s="140"/>
      <c r="I40" s="6" t="s">
        <v>24</v>
      </c>
    </row>
    <row r="41" spans="1:9" ht="15" customHeight="1">
      <c r="A41" s="6" t="s">
        <v>47</v>
      </c>
      <c r="B41" s="5" t="s">
        <v>226</v>
      </c>
      <c r="C41" s="132">
        <v>1200000</v>
      </c>
      <c r="D41" s="132">
        <v>1054525</v>
      </c>
      <c r="E41" s="137"/>
      <c r="F41" s="140">
        <v>732873.71</v>
      </c>
      <c r="G41" s="159">
        <f t="shared" si="0"/>
        <v>61.072809166666666</v>
      </c>
      <c r="H41" s="140"/>
      <c r="I41" s="6" t="s">
        <v>24</v>
      </c>
    </row>
    <row r="42" spans="1:9" ht="21.75" customHeight="1">
      <c r="A42" s="54" t="s">
        <v>48</v>
      </c>
      <c r="B42" s="215" t="s">
        <v>49</v>
      </c>
      <c r="C42" s="209">
        <v>600000</v>
      </c>
      <c r="D42" s="209">
        <v>600000</v>
      </c>
      <c r="E42" s="228"/>
      <c r="F42" s="208">
        <v>407643.54</v>
      </c>
      <c r="G42" s="273">
        <f t="shared" si="0"/>
        <v>67.94059</v>
      </c>
      <c r="H42" s="208"/>
      <c r="I42" s="54" t="s">
        <v>24</v>
      </c>
    </row>
    <row r="43" spans="1:10" s="37" customFormat="1" ht="15.75" customHeight="1" thickBot="1">
      <c r="A43" s="266" t="s">
        <v>395</v>
      </c>
      <c r="B43" s="276"/>
      <c r="C43" s="205">
        <f>SUM(C37+C38+C39+C40+C41++C42)</f>
        <v>10400000</v>
      </c>
      <c r="D43" s="205">
        <f>SUM(D37:D42)</f>
        <v>8346431.66</v>
      </c>
      <c r="E43" s="205">
        <v>7136830</v>
      </c>
      <c r="F43" s="269">
        <f>SUM(F37:F42)</f>
        <v>6995835.71</v>
      </c>
      <c r="G43" s="249">
        <f t="shared" si="0"/>
        <v>67.26765105769232</v>
      </c>
      <c r="H43" s="269">
        <v>142713.92</v>
      </c>
      <c r="I43" s="268" t="s">
        <v>24</v>
      </c>
      <c r="J43" s="275"/>
    </row>
    <row r="44" spans="1:9" ht="25.5" customHeight="1" thickTop="1">
      <c r="A44" s="59" t="s">
        <v>50</v>
      </c>
      <c r="B44" s="201" t="s">
        <v>288</v>
      </c>
      <c r="C44" s="213">
        <v>5000000</v>
      </c>
      <c r="D44" s="213">
        <v>5000000</v>
      </c>
      <c r="E44" s="221">
        <v>4997878</v>
      </c>
      <c r="F44" s="202">
        <v>5000000</v>
      </c>
      <c r="G44" s="245">
        <f t="shared" si="0"/>
        <v>100</v>
      </c>
      <c r="H44" s="274">
        <v>0</v>
      </c>
      <c r="I44" s="289" t="s">
        <v>327</v>
      </c>
    </row>
    <row r="45" spans="1:9" s="166" customFormat="1" ht="15" customHeight="1" thickBot="1">
      <c r="A45" s="379" t="s">
        <v>394</v>
      </c>
      <c r="B45" s="378"/>
      <c r="C45" s="271">
        <f>C19+C25+C29+C32+C33+C34+C35+C36+C43+C44</f>
        <v>69500000</v>
      </c>
      <c r="D45" s="271">
        <f>D19+D25+D29+D32+D33+D34+D35+D36+D43+D44</f>
        <v>63522503.67</v>
      </c>
      <c r="E45" s="271">
        <f>E19+E25+E29+E32+E33+E34+E35+E36+E43+E44</f>
        <v>51124901</v>
      </c>
      <c r="F45" s="271">
        <f>F19+F25+F29+F32+F33+F34+F35+F36+F43+F44</f>
        <v>40451160.199999996</v>
      </c>
      <c r="G45" s="271">
        <f>F45/C45*100</f>
        <v>58.203108201438845</v>
      </c>
      <c r="H45" s="271">
        <f>H19+H25+H29+H43+H33+H34+H35+H36+H43+H44</f>
        <v>5957066.739999999</v>
      </c>
      <c r="I45" s="272"/>
    </row>
    <row r="46" spans="1:9" s="139" customFormat="1" ht="26.25" customHeight="1" thickTop="1">
      <c r="A46" s="242" t="s">
        <v>328</v>
      </c>
      <c r="B46" s="116" t="s">
        <v>409</v>
      </c>
      <c r="C46" s="213">
        <v>3200000</v>
      </c>
      <c r="D46" s="270">
        <v>1459090</v>
      </c>
      <c r="E46" s="212"/>
      <c r="F46" s="270">
        <v>955360.8</v>
      </c>
      <c r="G46" s="213">
        <f t="shared" si="0"/>
        <v>29.855025</v>
      </c>
      <c r="H46" s="221">
        <v>415.32</v>
      </c>
      <c r="I46" s="242" t="s">
        <v>24</v>
      </c>
    </row>
    <row r="47" spans="1:9" s="139" customFormat="1" ht="12.75">
      <c r="A47" s="138" t="s">
        <v>329</v>
      </c>
      <c r="B47" s="115" t="s">
        <v>235</v>
      </c>
      <c r="C47" s="132">
        <v>800000</v>
      </c>
      <c r="D47" s="168">
        <v>800000</v>
      </c>
      <c r="E47" s="131"/>
      <c r="F47" s="137">
        <v>250281.54</v>
      </c>
      <c r="G47" s="132">
        <f t="shared" si="0"/>
        <v>31.285192500000004</v>
      </c>
      <c r="H47" s="137">
        <v>90.16</v>
      </c>
      <c r="I47" s="138" t="s">
        <v>24</v>
      </c>
    </row>
    <row r="48" spans="1:9" s="166" customFormat="1" ht="15" customHeight="1" thickBot="1">
      <c r="A48" s="377" t="s">
        <v>393</v>
      </c>
      <c r="B48" s="378"/>
      <c r="C48" s="271">
        <f>SUM(C46:C47)</f>
        <v>4000000</v>
      </c>
      <c r="D48" s="271">
        <f>SUM(D46:D47)</f>
        <v>2259090</v>
      </c>
      <c r="E48" s="271">
        <v>1479900</v>
      </c>
      <c r="F48" s="271">
        <f>SUM(F46:F47)</f>
        <v>1205642.34</v>
      </c>
      <c r="G48" s="277">
        <f t="shared" si="0"/>
        <v>30.1410585</v>
      </c>
      <c r="H48" s="278">
        <f>SUM(H46:H47)</f>
        <v>505.48</v>
      </c>
      <c r="I48" s="272"/>
    </row>
    <row r="49" spans="1:9" s="139" customFormat="1" ht="38.25" customHeight="1" thickTop="1">
      <c r="A49" s="242" t="s">
        <v>330</v>
      </c>
      <c r="B49" s="116" t="s">
        <v>370</v>
      </c>
      <c r="C49" s="213">
        <v>1750000</v>
      </c>
      <c r="D49" s="270">
        <v>1750000</v>
      </c>
      <c r="E49" s="221"/>
      <c r="F49" s="221">
        <v>1148705.41</v>
      </c>
      <c r="G49" s="213">
        <f t="shared" si="0"/>
        <v>65.64030914285713</v>
      </c>
      <c r="H49" s="221">
        <v>163074.14</v>
      </c>
      <c r="I49" s="242" t="s">
        <v>24</v>
      </c>
    </row>
    <row r="50" spans="1:9" s="139" customFormat="1" ht="12.75">
      <c r="A50" s="138" t="s">
        <v>76</v>
      </c>
      <c r="B50" s="115" t="s">
        <v>235</v>
      </c>
      <c r="C50" s="132">
        <v>250000</v>
      </c>
      <c r="D50" s="168">
        <v>250000</v>
      </c>
      <c r="E50" s="137"/>
      <c r="F50" s="137">
        <v>197564.8</v>
      </c>
      <c r="G50" s="132">
        <f t="shared" si="0"/>
        <v>79.02592</v>
      </c>
      <c r="H50" s="137">
        <v>2866.98</v>
      </c>
      <c r="I50" s="138" t="s">
        <v>24</v>
      </c>
    </row>
    <row r="51" spans="1:9" s="166" customFormat="1" ht="15" customHeight="1" thickBot="1">
      <c r="A51" s="377" t="s">
        <v>391</v>
      </c>
      <c r="B51" s="378"/>
      <c r="C51" s="271">
        <f>SUM(C49:C50)</f>
        <v>2000000</v>
      </c>
      <c r="D51" s="271">
        <f>SUM(D49:D50)</f>
        <v>2000000</v>
      </c>
      <c r="E51" s="271">
        <v>1510414</v>
      </c>
      <c r="F51" s="271">
        <f>SUM(F49:F50)</f>
        <v>1346270.21</v>
      </c>
      <c r="G51" s="271">
        <f t="shared" si="0"/>
        <v>67.31351049999999</v>
      </c>
      <c r="H51" s="271">
        <f>SUM(H49:H50)</f>
        <v>165941.12000000002</v>
      </c>
      <c r="I51" s="272"/>
    </row>
    <row r="52" spans="1:9" s="139" customFormat="1" ht="26.25" customHeight="1" thickTop="1">
      <c r="A52" s="242" t="s">
        <v>331</v>
      </c>
      <c r="B52" s="116" t="s">
        <v>414</v>
      </c>
      <c r="C52" s="213">
        <v>1750000</v>
      </c>
      <c r="D52" s="270">
        <v>1749999.16</v>
      </c>
      <c r="E52" s="221"/>
      <c r="F52" s="221">
        <v>1623246.42</v>
      </c>
      <c r="G52" s="213">
        <f t="shared" si="0"/>
        <v>92.75693828571428</v>
      </c>
      <c r="H52" s="221">
        <v>115695.68</v>
      </c>
      <c r="I52" s="242" t="s">
        <v>24</v>
      </c>
    </row>
    <row r="53" spans="1:9" s="139" customFormat="1" ht="12.75">
      <c r="A53" s="138" t="s">
        <v>332</v>
      </c>
      <c r="B53" s="115" t="s">
        <v>235</v>
      </c>
      <c r="C53" s="132">
        <v>250000</v>
      </c>
      <c r="D53" s="168">
        <v>232867.41</v>
      </c>
      <c r="E53" s="132"/>
      <c r="F53" s="137">
        <v>215924.42</v>
      </c>
      <c r="G53" s="132">
        <f t="shared" si="0"/>
        <v>86.36976800000001</v>
      </c>
      <c r="H53" s="137">
        <v>26937.03</v>
      </c>
      <c r="I53" s="138" t="s">
        <v>24</v>
      </c>
    </row>
    <row r="54" spans="1:9" s="166" customFormat="1" ht="15" customHeight="1" thickBot="1">
      <c r="A54" s="377" t="s">
        <v>392</v>
      </c>
      <c r="B54" s="378"/>
      <c r="C54" s="271">
        <f>SUM(C52:C53)</f>
        <v>2000000</v>
      </c>
      <c r="D54" s="271">
        <f>SUM(D52:D53)</f>
        <v>1982866.5699999998</v>
      </c>
      <c r="E54" s="271">
        <v>2006344</v>
      </c>
      <c r="F54" s="271">
        <f>SUM(F52:F53)</f>
        <v>1839170.8399999999</v>
      </c>
      <c r="G54" s="271">
        <f t="shared" si="0"/>
        <v>91.958542</v>
      </c>
      <c r="H54" s="279">
        <f>SUM(H52:H53)</f>
        <v>142632.71</v>
      </c>
      <c r="I54" s="272"/>
    </row>
    <row r="55" spans="1:9" s="170" customFormat="1" ht="15" customHeight="1" thickTop="1">
      <c r="A55" s="280" t="s">
        <v>83</v>
      </c>
      <c r="B55" s="281" t="s">
        <v>291</v>
      </c>
      <c r="C55" s="282">
        <v>2000000</v>
      </c>
      <c r="D55" s="283">
        <v>1942911.91</v>
      </c>
      <c r="E55" s="282">
        <v>1537634.18</v>
      </c>
      <c r="F55" s="282">
        <v>1497010.24</v>
      </c>
      <c r="G55" s="282">
        <f t="shared" si="0"/>
        <v>74.85051200000001</v>
      </c>
      <c r="H55" s="282">
        <v>43307.1</v>
      </c>
      <c r="I55" s="280" t="s">
        <v>24</v>
      </c>
    </row>
    <row r="56" spans="1:9" s="170" customFormat="1" ht="15" customHeight="1">
      <c r="A56" s="169" t="s">
        <v>84</v>
      </c>
      <c r="B56" s="382" t="s">
        <v>333</v>
      </c>
      <c r="C56" s="135">
        <v>2000000</v>
      </c>
      <c r="D56" s="383">
        <v>1699752.41</v>
      </c>
      <c r="E56" s="135">
        <v>1695706</v>
      </c>
      <c r="F56" s="135">
        <v>1570892.59</v>
      </c>
      <c r="G56" s="135">
        <f t="shared" si="0"/>
        <v>78.54462950000001</v>
      </c>
      <c r="H56" s="135">
        <v>126972.96</v>
      </c>
      <c r="I56" s="169" t="s">
        <v>24</v>
      </c>
    </row>
    <row r="57" spans="1:9" s="170" customFormat="1" ht="17.25" customHeight="1" thickBot="1">
      <c r="A57" s="393" t="s">
        <v>324</v>
      </c>
      <c r="B57" s="394" t="s">
        <v>415</v>
      </c>
      <c r="C57" s="284">
        <v>1730000</v>
      </c>
      <c r="D57" s="395" t="s">
        <v>313</v>
      </c>
      <c r="E57" s="396" t="s">
        <v>313</v>
      </c>
      <c r="F57" s="396" t="s">
        <v>313</v>
      </c>
      <c r="G57" s="396" t="s">
        <v>313</v>
      </c>
      <c r="H57" s="396" t="s">
        <v>335</v>
      </c>
      <c r="I57" s="397" t="s">
        <v>344</v>
      </c>
    </row>
    <row r="58" spans="1:9" s="167" customFormat="1" ht="18" customHeight="1" thickBot="1">
      <c r="A58" s="398" t="s">
        <v>342</v>
      </c>
      <c r="B58" s="399"/>
      <c r="C58" s="400">
        <f>SUM(C6+C7+C45+C48+C51+C54+C55+C56+C57)</f>
        <v>87630000</v>
      </c>
      <c r="D58" s="400">
        <f>D56+D55+D54+D51+D48+D45+D7+D6</f>
        <v>77184727.13</v>
      </c>
      <c r="E58" s="400">
        <f>E56+E55+E54+E51+E48+E45+E7+E6</f>
        <v>62903201.18</v>
      </c>
      <c r="F58" s="400">
        <f>F56+F55+F54+F51+F48+F45+F7+F6</f>
        <v>51340647.71</v>
      </c>
      <c r="G58" s="401">
        <f t="shared" si="0"/>
        <v>58.587980954011186</v>
      </c>
      <c r="H58" s="400">
        <f>SUM(H6+H7+H45+H48+H51+H54+H55+H56)</f>
        <v>6490122.079999999</v>
      </c>
      <c r="I58" s="402"/>
    </row>
    <row r="61" spans="4:6" ht="12.75">
      <c r="D61" s="123"/>
      <c r="E61" s="123"/>
      <c r="F61" s="123"/>
    </row>
  </sheetData>
  <mergeCells count="10">
    <mergeCell ref="A51:B51"/>
    <mergeCell ref="A54:B54"/>
    <mergeCell ref="A45:B45"/>
    <mergeCell ref="F4:G4"/>
    <mergeCell ref="A48:B48"/>
    <mergeCell ref="A1:I1"/>
    <mergeCell ref="A2:I2"/>
    <mergeCell ref="A4:B4"/>
    <mergeCell ref="H4:H5"/>
    <mergeCell ref="I4:I5"/>
  </mergeCells>
  <printOptions/>
  <pageMargins left="0.41" right="0.54" top="0.7" bottom="0.26" header="0.2" footer="0.25"/>
  <pageSetup horizontalDpi="300" verticalDpi="300" orientation="landscape" paperSize="9" r:id="rId1"/>
  <headerFooter alignWithMargins="0">
    <oddHeader>&amp;LMinisterstvo financií SR
Národný fond&amp;RPríloha č.2</oddHeader>
  </headerFooter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J6" sqref="J6"/>
    </sheetView>
  </sheetViews>
  <sheetFormatPr defaultColWidth="9.00390625" defaultRowHeight="12.75"/>
  <cols>
    <col min="1" max="1" width="13.125" style="0" customWidth="1"/>
    <col min="2" max="2" width="23.125" style="0" customWidth="1"/>
    <col min="3" max="3" width="16.25390625" style="0" bestFit="1" customWidth="1"/>
    <col min="4" max="4" width="16.375" style="0" customWidth="1"/>
    <col min="5" max="5" width="18.625" style="0" bestFit="1" customWidth="1"/>
    <col min="6" max="6" width="16.75390625" style="0" customWidth="1"/>
    <col min="7" max="7" width="9.625" style="0" customWidth="1"/>
    <col min="8" max="8" width="15.875" style="0" customWidth="1"/>
    <col min="9" max="9" width="9.75390625" style="0" customWidth="1"/>
    <col min="10" max="10" width="2.75390625" style="0" customWidth="1"/>
  </cols>
  <sheetData>
    <row r="1" spans="1:9" ht="12.75">
      <c r="A1" s="331" t="s">
        <v>429</v>
      </c>
      <c r="B1" s="331"/>
      <c r="C1" s="331"/>
      <c r="D1" s="331"/>
      <c r="E1" s="331"/>
      <c r="F1" s="331"/>
      <c r="G1" s="331"/>
      <c r="H1" s="331"/>
      <c r="I1" s="331"/>
    </row>
    <row r="2" spans="1:7" ht="12.75">
      <c r="A2" s="124"/>
      <c r="C2" s="124"/>
      <c r="D2" s="124"/>
      <c r="E2" s="124"/>
      <c r="F2" s="124"/>
      <c r="G2" s="124"/>
    </row>
    <row r="3" spans="1:9" ht="12.75" customHeight="1">
      <c r="A3" s="331" t="s">
        <v>379</v>
      </c>
      <c r="B3" s="331"/>
      <c r="C3" s="331"/>
      <c r="D3" s="331"/>
      <c r="E3" s="331"/>
      <c r="F3" s="331"/>
      <c r="G3" s="331"/>
      <c r="H3" s="331"/>
      <c r="I3" s="331"/>
    </row>
    <row r="5" spans="1:9" ht="12.75">
      <c r="A5" s="363" t="s">
        <v>368</v>
      </c>
      <c r="B5" s="364"/>
      <c r="C5" s="125" t="s">
        <v>372</v>
      </c>
      <c r="D5" s="125" t="s">
        <v>380</v>
      </c>
      <c r="E5" s="126" t="s">
        <v>373</v>
      </c>
      <c r="F5" s="365" t="s">
        <v>374</v>
      </c>
      <c r="G5" s="366"/>
      <c r="H5" s="367" t="s">
        <v>381</v>
      </c>
      <c r="I5" s="367" t="s">
        <v>369</v>
      </c>
    </row>
    <row r="6" spans="1:9" ht="27" customHeight="1">
      <c r="A6" s="179" t="s">
        <v>122</v>
      </c>
      <c r="B6" s="127" t="s">
        <v>345</v>
      </c>
      <c r="C6" s="128" t="s">
        <v>114</v>
      </c>
      <c r="D6" s="128" t="s">
        <v>114</v>
      </c>
      <c r="E6" s="129" t="s">
        <v>114</v>
      </c>
      <c r="F6" s="129" t="s">
        <v>114</v>
      </c>
      <c r="G6" s="130" t="s">
        <v>376</v>
      </c>
      <c r="H6" s="360"/>
      <c r="I6" s="360"/>
    </row>
    <row r="7" spans="1:12" s="139" customFormat="1" ht="18" customHeight="1">
      <c r="A7" s="286" t="s">
        <v>2</v>
      </c>
      <c r="B7" s="118" t="s">
        <v>125</v>
      </c>
      <c r="C7" s="131">
        <v>1500000</v>
      </c>
      <c r="D7" s="180">
        <v>1321187.44</v>
      </c>
      <c r="E7" s="132">
        <v>1319238.79</v>
      </c>
      <c r="F7" s="180">
        <v>1321187.44</v>
      </c>
      <c r="G7" s="132">
        <f aca="true" t="shared" si="0" ref="G7:G16">F7/C7*100</f>
        <v>88.07916266666666</v>
      </c>
      <c r="H7" s="184">
        <v>0</v>
      </c>
      <c r="I7" s="138" t="s">
        <v>24</v>
      </c>
      <c r="J7" s="133"/>
      <c r="K7" s="123"/>
      <c r="L7" s="123"/>
    </row>
    <row r="8" spans="1:12" s="139" customFormat="1" ht="17.25" customHeight="1">
      <c r="A8" s="286" t="s">
        <v>4</v>
      </c>
      <c r="B8" s="118" t="s">
        <v>167</v>
      </c>
      <c r="C8" s="132">
        <v>3500000</v>
      </c>
      <c r="D8" s="132">
        <v>3491742.06</v>
      </c>
      <c r="E8" s="132">
        <v>3489500</v>
      </c>
      <c r="F8" s="132">
        <v>3370566.91</v>
      </c>
      <c r="G8" s="132">
        <f t="shared" si="0"/>
        <v>96.30191171428571</v>
      </c>
      <c r="H8" s="137">
        <v>122949.25</v>
      </c>
      <c r="I8" s="138" t="s">
        <v>24</v>
      </c>
      <c r="J8" s="133"/>
      <c r="K8" s="123"/>
      <c r="L8" s="123"/>
    </row>
    <row r="9" spans="1:12" ht="25.5">
      <c r="A9" s="287" t="s">
        <v>315</v>
      </c>
      <c r="B9" s="5" t="s">
        <v>130</v>
      </c>
      <c r="C9" s="140">
        <v>17000000</v>
      </c>
      <c r="D9" s="140">
        <v>15646990.37</v>
      </c>
      <c r="E9" s="140">
        <v>15630550</v>
      </c>
      <c r="F9" s="132">
        <v>15567434.73</v>
      </c>
      <c r="G9" s="132">
        <f t="shared" si="0"/>
        <v>91.57314547058823</v>
      </c>
      <c r="H9" s="140">
        <v>83052.35</v>
      </c>
      <c r="I9" s="138" t="s">
        <v>24</v>
      </c>
      <c r="J9" s="123"/>
      <c r="K9" s="123"/>
      <c r="L9" s="123"/>
    </row>
    <row r="10" spans="1:12" ht="25.5">
      <c r="A10" s="287" t="s">
        <v>11</v>
      </c>
      <c r="B10" s="5" t="s">
        <v>282</v>
      </c>
      <c r="C10" s="140">
        <v>5200000</v>
      </c>
      <c r="D10" s="183">
        <v>4551291.55</v>
      </c>
      <c r="E10" s="132">
        <v>4547144</v>
      </c>
      <c r="F10" s="132">
        <v>4520212.75</v>
      </c>
      <c r="G10" s="132">
        <f>F10/C10*100</f>
        <v>86.92716826923078</v>
      </c>
      <c r="H10" s="140">
        <v>31386.54</v>
      </c>
      <c r="I10" s="138" t="s">
        <v>24</v>
      </c>
      <c r="J10" s="123"/>
      <c r="K10" s="123"/>
      <c r="L10" s="123"/>
    </row>
    <row r="11" spans="1:12" ht="25.5">
      <c r="A11" s="287" t="s">
        <v>18</v>
      </c>
      <c r="B11" s="5" t="s">
        <v>142</v>
      </c>
      <c r="C11" s="140">
        <v>2500000</v>
      </c>
      <c r="D11" s="140">
        <v>2262550.41</v>
      </c>
      <c r="E11" s="132">
        <v>2260120</v>
      </c>
      <c r="F11" s="121">
        <v>2245852.93</v>
      </c>
      <c r="G11" s="132">
        <f t="shared" si="0"/>
        <v>89.83411720000001</v>
      </c>
      <c r="H11" s="183">
        <v>16851.72</v>
      </c>
      <c r="I11" s="138" t="s">
        <v>24</v>
      </c>
      <c r="J11" s="123"/>
      <c r="K11" s="123"/>
      <c r="L11" s="123"/>
    </row>
    <row r="12" spans="1:12" ht="12.75">
      <c r="A12" s="321" t="s">
        <v>19</v>
      </c>
      <c r="B12" s="5" t="s">
        <v>403</v>
      </c>
      <c r="C12" s="140">
        <v>1200000</v>
      </c>
      <c r="D12" s="140">
        <v>957282.24</v>
      </c>
      <c r="E12" s="132">
        <v>955673.22</v>
      </c>
      <c r="F12" s="140">
        <v>957282.24</v>
      </c>
      <c r="G12" s="132">
        <f t="shared" si="0"/>
        <v>79.77351999999999</v>
      </c>
      <c r="H12" s="137">
        <v>0</v>
      </c>
      <c r="I12" s="138" t="s">
        <v>24</v>
      </c>
      <c r="J12" s="123"/>
      <c r="K12" s="123"/>
      <c r="L12" s="123"/>
    </row>
    <row r="13" spans="1:12" s="29" customFormat="1" ht="18" customHeight="1">
      <c r="A13" s="381" t="s">
        <v>377</v>
      </c>
      <c r="B13" s="381"/>
      <c r="C13" s="142">
        <f>SUM(C7:C12)</f>
        <v>30900000</v>
      </c>
      <c r="D13" s="142">
        <f>SUM(D7:D12)</f>
        <v>28231044.069999997</v>
      </c>
      <c r="E13" s="143">
        <f>SUM(E7:E12)</f>
        <v>28202226.009999998</v>
      </c>
      <c r="F13" s="143">
        <f>SUM(F7:F12)</f>
        <v>27982536.999999996</v>
      </c>
      <c r="G13" s="143">
        <f t="shared" si="0"/>
        <v>90.55837216828478</v>
      </c>
      <c r="H13" s="143">
        <f>SUM(H7:H12)</f>
        <v>254239.86000000002</v>
      </c>
      <c r="I13" s="141"/>
      <c r="J13" s="133"/>
      <c r="K13" s="133"/>
      <c r="L13" s="133"/>
    </row>
    <row r="14" spans="1:12" ht="18.75" customHeight="1">
      <c r="A14" s="188" t="s">
        <v>17</v>
      </c>
      <c r="B14" s="118" t="s">
        <v>316</v>
      </c>
      <c r="C14" s="137">
        <v>15000000</v>
      </c>
      <c r="D14" s="137">
        <v>13011746.16</v>
      </c>
      <c r="E14" s="131">
        <v>12683561</v>
      </c>
      <c r="F14" s="132">
        <v>10297794.38</v>
      </c>
      <c r="G14" s="132">
        <f t="shared" si="0"/>
        <v>68.65196253333335</v>
      </c>
      <c r="H14" s="132">
        <v>1386397.83</v>
      </c>
      <c r="I14" s="138" t="s">
        <v>317</v>
      </c>
      <c r="J14" s="133"/>
      <c r="K14" s="133"/>
      <c r="L14" s="133"/>
    </row>
    <row r="15" spans="1:12" s="139" customFormat="1" ht="18" customHeight="1" hidden="1">
      <c r="A15" s="169"/>
      <c r="B15" s="118"/>
      <c r="C15" s="137"/>
      <c r="D15" s="137"/>
      <c r="E15" s="171"/>
      <c r="F15" s="172"/>
      <c r="G15" s="172"/>
      <c r="H15" s="172"/>
      <c r="I15" s="138"/>
      <c r="J15" s="133"/>
      <c r="K15" s="133"/>
      <c r="L15" s="133"/>
    </row>
    <row r="16" spans="1:12" s="147" customFormat="1" ht="17.25" customHeight="1">
      <c r="A16" s="144" t="s">
        <v>346</v>
      </c>
      <c r="B16" s="288"/>
      <c r="C16" s="145">
        <f>SUM(C13:C15)</f>
        <v>45900000</v>
      </c>
      <c r="D16" s="145">
        <f>D13+D14</f>
        <v>41242790.23</v>
      </c>
      <c r="E16" s="145">
        <f>E13+E14</f>
        <v>40885787.01</v>
      </c>
      <c r="F16" s="145">
        <f>F13+F14</f>
        <v>38280331.379999995</v>
      </c>
      <c r="G16" s="145">
        <f t="shared" si="0"/>
        <v>83.39941477124182</v>
      </c>
      <c r="H16" s="145">
        <f>H13+H14</f>
        <v>1640637.6900000002</v>
      </c>
      <c r="I16" s="144"/>
      <c r="J16" s="146"/>
      <c r="K16" s="146"/>
      <c r="L16" s="146"/>
    </row>
    <row r="17" spans="1:12" s="29" customFormat="1" ht="10.5" customHeight="1" hidden="1">
      <c r="A17" s="144"/>
      <c r="B17" s="148"/>
      <c r="C17" s="142"/>
      <c r="D17" s="142"/>
      <c r="E17" s="143"/>
      <c r="F17" s="143"/>
      <c r="G17" s="143"/>
      <c r="H17" s="149"/>
      <c r="I17" s="141"/>
      <c r="J17" s="133"/>
      <c r="K17" s="133"/>
      <c r="L17" s="133"/>
    </row>
    <row r="18" spans="1:12" s="151" customFormat="1" ht="25.5">
      <c r="A18" s="169" t="s">
        <v>318</v>
      </c>
      <c r="B18" s="115" t="s">
        <v>296</v>
      </c>
      <c r="C18" s="135">
        <v>15000000</v>
      </c>
      <c r="D18" s="135">
        <v>15000000</v>
      </c>
      <c r="E18" s="135">
        <v>14978858</v>
      </c>
      <c r="F18" s="135">
        <v>14635972.19</v>
      </c>
      <c r="G18" s="135">
        <f>F18/C18*100</f>
        <v>97.57314793333333</v>
      </c>
      <c r="H18" s="135">
        <v>357533.34</v>
      </c>
      <c r="I18" s="169" t="s">
        <v>319</v>
      </c>
      <c r="J18" s="146"/>
      <c r="K18" s="146"/>
      <c r="L18" s="146"/>
    </row>
    <row r="19" spans="1:12" ht="1.5" customHeight="1">
      <c r="A19" s="7"/>
      <c r="B19" s="5"/>
      <c r="C19" s="134"/>
      <c r="D19" s="134"/>
      <c r="E19" s="132"/>
      <c r="F19" s="132"/>
      <c r="G19" s="132"/>
      <c r="H19" s="150"/>
      <c r="I19" s="6"/>
      <c r="J19" s="133"/>
      <c r="K19" s="133"/>
      <c r="L19" s="133"/>
    </row>
    <row r="20" spans="1:12" ht="18" customHeight="1">
      <c r="A20" s="26" t="s">
        <v>320</v>
      </c>
      <c r="B20" s="5" t="s">
        <v>321</v>
      </c>
      <c r="C20" s="140">
        <v>3502000</v>
      </c>
      <c r="D20" s="140">
        <v>3131486.95</v>
      </c>
      <c r="E20" s="132">
        <v>3124700</v>
      </c>
      <c r="F20" s="121">
        <v>3084848.15</v>
      </c>
      <c r="G20" s="132">
        <f>F20/C20*100</f>
        <v>88.08818246716163</v>
      </c>
      <c r="H20" s="140">
        <v>41962.83</v>
      </c>
      <c r="I20" s="6" t="s">
        <v>24</v>
      </c>
      <c r="J20" s="133"/>
      <c r="K20" s="133"/>
      <c r="L20" s="133"/>
    </row>
    <row r="21" spans="1:12" ht="18" customHeight="1">
      <c r="A21" s="26" t="s">
        <v>57</v>
      </c>
      <c r="B21" s="118" t="s">
        <v>322</v>
      </c>
      <c r="C21" s="137">
        <v>4054749</v>
      </c>
      <c r="D21" s="131">
        <v>4054749</v>
      </c>
      <c r="E21" s="131">
        <v>4054749</v>
      </c>
      <c r="F21" s="132">
        <v>3558439.5</v>
      </c>
      <c r="G21" s="132">
        <f>F21/C21*100</f>
        <v>87.7597972155613</v>
      </c>
      <c r="H21" s="137">
        <v>554835.48</v>
      </c>
      <c r="I21" s="6" t="s">
        <v>31</v>
      </c>
      <c r="J21" s="133"/>
      <c r="K21" s="133"/>
      <c r="L21" s="133"/>
    </row>
    <row r="22" spans="1:12" s="151" customFormat="1" ht="18" customHeight="1">
      <c r="A22" s="380" t="s">
        <v>378</v>
      </c>
      <c r="B22" s="380"/>
      <c r="C22" s="152">
        <f>SUM(C20:C21)</f>
        <v>7556749</v>
      </c>
      <c r="D22" s="152">
        <f>SUM(D20:D21)</f>
        <v>7186235.95</v>
      </c>
      <c r="E22" s="152">
        <f>SUM(E20:E21)</f>
        <v>7179449</v>
      </c>
      <c r="F22" s="152">
        <f>SUM(F20:F21)</f>
        <v>6643287.65</v>
      </c>
      <c r="G22" s="152">
        <f>F22/C22*100</f>
        <v>87.9119797415529</v>
      </c>
      <c r="H22" s="153">
        <f>SUM(H20:H21)</f>
        <v>596798.3099999999</v>
      </c>
      <c r="I22" s="7"/>
      <c r="J22" s="146"/>
      <c r="K22" s="146"/>
      <c r="L22" s="146"/>
    </row>
    <row r="23" spans="1:12" ht="2.25" customHeight="1">
      <c r="A23" s="6"/>
      <c r="B23" s="154"/>
      <c r="C23" s="134"/>
      <c r="D23" s="134"/>
      <c r="E23" s="155"/>
      <c r="F23" s="155"/>
      <c r="G23" s="155"/>
      <c r="H23" s="156"/>
      <c r="I23" s="6"/>
      <c r="J23" s="133"/>
      <c r="K23" s="133"/>
      <c r="L23" s="133"/>
    </row>
    <row r="24" spans="1:12" s="151" customFormat="1" ht="13.5" thickBot="1">
      <c r="A24" s="384" t="s">
        <v>323</v>
      </c>
      <c r="B24" s="385" t="s">
        <v>409</v>
      </c>
      <c r="C24" s="386">
        <v>5000000</v>
      </c>
      <c r="D24" s="386">
        <v>3932064.7</v>
      </c>
      <c r="E24" s="284">
        <v>3929987</v>
      </c>
      <c r="F24" s="284">
        <v>3920764.7</v>
      </c>
      <c r="G24" s="284">
        <f>F24/C24*100</f>
        <v>78.415294</v>
      </c>
      <c r="H24" s="387">
        <v>11389.21</v>
      </c>
      <c r="I24" s="384" t="s">
        <v>24</v>
      </c>
      <c r="J24" s="146"/>
      <c r="K24" s="146"/>
      <c r="L24" s="146"/>
    </row>
    <row r="25" spans="1:12" ht="16.5" thickBot="1">
      <c r="A25" s="388" t="s">
        <v>342</v>
      </c>
      <c r="B25" s="389"/>
      <c r="C25" s="390">
        <f>C16+C18+C22+C24</f>
        <v>73456749</v>
      </c>
      <c r="D25" s="390">
        <f>D16+D18+D22+D24</f>
        <v>67361090.88</v>
      </c>
      <c r="E25" s="390">
        <f>E16+E18+E22+E24</f>
        <v>66974081.01</v>
      </c>
      <c r="F25" s="390">
        <f>F16+F18+F22+F24</f>
        <v>63480355.919999994</v>
      </c>
      <c r="G25" s="391">
        <f>F25/C25*100</f>
        <v>86.41868417019109</v>
      </c>
      <c r="H25" s="390">
        <f>H16+H18+H22+H24</f>
        <v>2606358.5500000003</v>
      </c>
      <c r="I25" s="392"/>
      <c r="J25" s="133"/>
      <c r="K25" s="133"/>
      <c r="L25" s="133"/>
    </row>
    <row r="31" ht="12.75">
      <c r="C31" s="123"/>
    </row>
    <row r="33" ht="27" customHeight="1"/>
    <row r="36" ht="18" customHeight="1"/>
  </sheetData>
  <mergeCells count="9">
    <mergeCell ref="A1:I1"/>
    <mergeCell ref="A3:I3"/>
    <mergeCell ref="A22:B22"/>
    <mergeCell ref="A25:B25"/>
    <mergeCell ref="A5:B5"/>
    <mergeCell ref="F5:G5"/>
    <mergeCell ref="A13:B13"/>
    <mergeCell ref="H5:H6"/>
    <mergeCell ref="I5:I6"/>
  </mergeCells>
  <printOptions/>
  <pageMargins left="0.39" right="0.45" top="1" bottom="1" header="0.4921259845" footer="0.4921259845"/>
  <pageSetup horizontalDpi="300" verticalDpi="300" orientation="landscape" paperSize="9" r:id="rId1"/>
  <headerFooter alignWithMargins="0">
    <oddHeader>&amp;LMinisterstvo financií SR
Národný fond&amp;RPríloha č.1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rdokupil</cp:lastModifiedBy>
  <cp:lastPrinted>2002-11-07T07:51:23Z</cp:lastPrinted>
  <dcterms:created xsi:type="dcterms:W3CDTF">2000-07-19T10:21:49Z</dcterms:created>
  <dcterms:modified xsi:type="dcterms:W3CDTF">2002-11-07T07:53:17Z</dcterms:modified>
  <cp:category/>
  <cp:version/>
  <cp:contentType/>
  <cp:contentStatus/>
</cp:coreProperties>
</file>