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95" activeTab="0"/>
  </bookViews>
  <sheets>
    <sheet name="úprava3" sheetId="1" r:id="rId1"/>
  </sheets>
  <definedNames>
    <definedName name="_xlnm.Print_Area" localSheetId="0">'úprava3'!$A$1:$L$99</definedName>
  </definedNames>
  <calcPr fullCalcOnLoad="1"/>
</workbook>
</file>

<file path=xl/sharedStrings.xml><?xml version="1.0" encoding="utf-8"?>
<sst xmlns="http://schemas.openxmlformats.org/spreadsheetml/2006/main" count="289" uniqueCount="219">
  <si>
    <t>Názov stavby</t>
  </si>
  <si>
    <t xml:space="preserve">Diaľničný privádzač Trenčín        </t>
  </si>
  <si>
    <t>Diaľničný privádzač Púchov</t>
  </si>
  <si>
    <t>Privádzač Prešov - západ</t>
  </si>
  <si>
    <t>2003/ MR 23,5</t>
  </si>
  <si>
    <t>178/162</t>
  </si>
  <si>
    <t>2000 / pl. profil</t>
  </si>
  <si>
    <t xml:space="preserve">        Žilina - estakáda</t>
  </si>
  <si>
    <t>2002/ MR 23,5</t>
  </si>
  <si>
    <t>2005/  MS 25</t>
  </si>
  <si>
    <t>2004/ R 22,5</t>
  </si>
  <si>
    <t>2008/ R 22,5</t>
  </si>
  <si>
    <t>Obchvat Tornaľa</t>
  </si>
  <si>
    <t>SPOLU</t>
  </si>
  <si>
    <t>Odvody</t>
  </si>
  <si>
    <t>Výkupy</t>
  </si>
  <si>
    <t>SPOLU  príprava</t>
  </si>
  <si>
    <t>Zostatok po roku 2006</t>
  </si>
  <si>
    <t>Rok spojazdnenia   /profil</t>
  </si>
  <si>
    <t>C E L K O M</t>
  </si>
  <si>
    <t>Priemyselný park Záhorie</t>
  </si>
  <si>
    <t>D1</t>
  </si>
  <si>
    <t>D2</t>
  </si>
  <si>
    <t>D3</t>
  </si>
  <si>
    <t>R1</t>
  </si>
  <si>
    <t>R2</t>
  </si>
  <si>
    <t>R3</t>
  </si>
  <si>
    <t>R4</t>
  </si>
  <si>
    <t>Horná Streda – N.Mesto/Váhom</t>
  </si>
  <si>
    <t>Ladce – Sverepec</t>
  </si>
  <si>
    <t>Sverepec – Považská Bystrica z.</t>
  </si>
  <si>
    <t>Považská Bystrica z. - Vrtižer</t>
  </si>
  <si>
    <t>Vrtižer – Hričovské Podhradie</t>
  </si>
  <si>
    <t>Dubná Skala - Turany</t>
  </si>
  <si>
    <t>Hybe - Važec</t>
  </si>
  <si>
    <t>Važec - Mengusovce</t>
  </si>
  <si>
    <t>Behárovce - Branisko</t>
  </si>
  <si>
    <t>Fričovce - obchvat</t>
  </si>
  <si>
    <t xml:space="preserve">Svinia – Prešov         </t>
  </si>
  <si>
    <t>Bratislava, Viedenská – št. hr. SR/RR</t>
  </si>
  <si>
    <t>Hričov. Podhradie – Žilina, Strážov</t>
  </si>
  <si>
    <t xml:space="preserve">Čadca juh - Čadca Bukov </t>
  </si>
  <si>
    <t>Skalité št. hr. SR/PR</t>
  </si>
  <si>
    <t>Nová Baňa - obchvat</t>
  </si>
  <si>
    <t>Rudno - Žarnovica</t>
  </si>
  <si>
    <t>Žarnovica – Šášovske Pohradie, I. etapa</t>
  </si>
  <si>
    <t>Budča - Kováčová</t>
  </si>
  <si>
    <t>Ťah</t>
  </si>
  <si>
    <t xml:space="preserve">Bratislava, Mierová ul. – Senecká  cesta        </t>
  </si>
  <si>
    <t>Bratislava, Lamačská c. – Staré grunty</t>
  </si>
  <si>
    <t>Bratislava, Viedenská c. – Prístavný most</t>
  </si>
  <si>
    <t>Nová Baňa – Rudno nad Hronom</t>
  </si>
  <si>
    <t>Jablonov-Behárovce, úsek Studenec - Behárovce</t>
  </si>
  <si>
    <t>685,5/625,5</t>
  </si>
  <si>
    <t>1,4+1,4</t>
  </si>
  <si>
    <t>Oravský Podzámok - Horná Lehota</t>
  </si>
  <si>
    <t>462,2/467,6</t>
  </si>
  <si>
    <t>EIB</t>
  </si>
  <si>
    <t>dĺžka         [km]</t>
  </si>
  <si>
    <t>OECF</t>
  </si>
  <si>
    <t>2003/R 11,5</t>
  </si>
  <si>
    <t>2003/ R 11,5</t>
  </si>
  <si>
    <t xml:space="preserve">Valorizovaný   IN/SN         </t>
  </si>
  <si>
    <t>Podrobný rozpis ročných výdavkov na jednotlivé stavby diaľnic a rýchlostných ciest</t>
  </si>
  <si>
    <t>Privádzač Žilina Strážov</t>
  </si>
  <si>
    <t>Privádzač Kežmarok, I. etapa</t>
  </si>
  <si>
    <t xml:space="preserve">Roky                                 </t>
  </si>
  <si>
    <t xml:space="preserve">Bratislava, Lamačská – Staré grunty   </t>
  </si>
  <si>
    <t xml:space="preserve">Svrčinovec – Skalité            </t>
  </si>
  <si>
    <t>Košice, Prešovská-Sečovská, II. etapa</t>
  </si>
  <si>
    <t>MS 19</t>
  </si>
  <si>
    <t>2006/ R 22,5</t>
  </si>
  <si>
    <t xml:space="preserve">Oždany </t>
  </si>
  <si>
    <t>Strojné investície</t>
  </si>
  <si>
    <t>Spolu</t>
  </si>
  <si>
    <t>Výdavky na prípravu</t>
  </si>
  <si>
    <t>Nitra - Hronský Beňadik, bezpečnostné opatrenia</t>
  </si>
  <si>
    <t>Privádzač Prešov juh - Kamen. Baňa</t>
  </si>
  <si>
    <t xml:space="preserve"> EIB</t>
  </si>
  <si>
    <t xml:space="preserve">Spolu </t>
  </si>
  <si>
    <t>ISPA</t>
  </si>
  <si>
    <t>Privádzač Žilina - Brodno</t>
  </si>
  <si>
    <t xml:space="preserve">Privádzač Žilina - ľavobrežná    I. a II. etapa </t>
  </si>
  <si>
    <t>2007/</t>
  </si>
  <si>
    <t>koh. fond</t>
  </si>
  <si>
    <t>Výdavky na stavebné práce a technológiu</t>
  </si>
  <si>
    <t>49,4/46,7</t>
  </si>
  <si>
    <t xml:space="preserve">Nová Baňa – Rudno </t>
  </si>
  <si>
    <t>Hronský Beňadik - Nová Baňa (Nová Baňa, II.etapa)</t>
  </si>
  <si>
    <t>Dostavba Trnava - Sereď na 4 pruhovú</t>
  </si>
  <si>
    <t>Šoporňa - Báb - dostavba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</si>
  <si>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</si>
  <si>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</si>
  <si>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2005/ R 22,5</t>
  </si>
  <si>
    <t>Obchvat Brzotín</t>
  </si>
  <si>
    <t>2004/ MR 24,5</t>
  </si>
  <si>
    <t>2007/R 11,5</t>
  </si>
  <si>
    <t>2005/R 11,5</t>
  </si>
  <si>
    <t>2007 ako R 11,5</t>
  </si>
  <si>
    <t>2005/R 22,5</t>
  </si>
  <si>
    <t>Trnava - Nitra doprav. značenie</t>
  </si>
  <si>
    <t xml:space="preserve">Svidník preložka </t>
  </si>
  <si>
    <t>Bratislava/Vied.cesta – Prístavný most 50%,EIB+DPH</t>
  </si>
  <si>
    <t>Projektová príprava+ spoplatnenie užívateľov</t>
  </si>
  <si>
    <t>č.r.</t>
  </si>
  <si>
    <t xml:space="preserve">Višňové – Dubná Skala </t>
  </si>
  <si>
    <t>Svinia-Prešov západ</t>
  </si>
  <si>
    <t>Svrčinovec - Skalité,50%</t>
  </si>
  <si>
    <t>Višňové - Dubná Skala, 50%</t>
  </si>
  <si>
    <t>Považská Bystrica - Vrtižer, 50%</t>
  </si>
  <si>
    <t>zo zdrojov prevedených na účet dofinancovania z roku 2002 v sume 1 092 199 tis. Sk</t>
  </si>
  <si>
    <t xml:space="preserve">Poznámka: Finančné prostriedky roku 2003 sa skladajú z 8 500 000 tis.Sk pridelených štátnym rozpočtom na rok 2003 a </t>
  </si>
  <si>
    <t xml:space="preserve"> Križovatka Stupava - juh na diaľnici  D2 </t>
  </si>
  <si>
    <t>2004/ R22,5</t>
  </si>
  <si>
    <t>7107,0/6200,0</t>
  </si>
  <si>
    <t>Prešov - Budimír mod. TZD</t>
  </si>
  <si>
    <t>v tis. Sk</t>
  </si>
  <si>
    <t>2002/R 11,5</t>
  </si>
  <si>
    <t>Trnava - Nitra, úprava na R1 (OP)</t>
  </si>
  <si>
    <t>Trnava - Nitra, úprava na R1 (SC)</t>
  </si>
  <si>
    <t>1120,0/920,0</t>
  </si>
  <si>
    <t>6286,6/4533,3</t>
  </si>
  <si>
    <t>4609,2/3777,7</t>
  </si>
  <si>
    <t>3436,3/2736,6</t>
  </si>
  <si>
    <t>4466,2/4072,3</t>
  </si>
  <si>
    <t>3122,4/2901,1</t>
  </si>
  <si>
    <t>8507,2/7202,9</t>
  </si>
  <si>
    <t>2370,8/1883,0</t>
  </si>
  <si>
    <t>2833,6/1345,2</t>
  </si>
  <si>
    <t>194,8/170,0</t>
  </si>
  <si>
    <t>4435,0/2780,5</t>
  </si>
  <si>
    <t>628,2/454,5</t>
  </si>
  <si>
    <t>3042,5/2542,5</t>
  </si>
  <si>
    <t>4056,4/3216,4</t>
  </si>
  <si>
    <t>1530,6/1500,6</t>
  </si>
  <si>
    <t>10,8/9,6</t>
  </si>
  <si>
    <t>139,9/86,8</t>
  </si>
  <si>
    <t>1541,6/1106,5</t>
  </si>
  <si>
    <t>921,0/669,5</t>
  </si>
  <si>
    <t>187,5/177,0</t>
  </si>
  <si>
    <t>1883,0/1763,8</t>
  </si>
  <si>
    <t>776,2/705,0</t>
  </si>
  <si>
    <t>1491,9/1287,2</t>
  </si>
  <si>
    <t>244,7/194,3</t>
  </si>
  <si>
    <t>2497,4/2239,4</t>
  </si>
  <si>
    <t>1411,9/902,6</t>
  </si>
  <si>
    <t>646,0/615,9</t>
  </si>
  <si>
    <t>832,9/700,2</t>
  </si>
  <si>
    <t>343,2/221,1</t>
  </si>
  <si>
    <t>862,9/632,9</t>
  </si>
  <si>
    <t>835,1/804,1</t>
  </si>
  <si>
    <t>Diaľničný privádzač Žilina juh - I.etapa (Liet.Lúčka-Žilina)</t>
  </si>
  <si>
    <t>941,8/864,5</t>
  </si>
  <si>
    <t>1537,2/1447,5</t>
  </si>
  <si>
    <t>677,3/664,0</t>
  </si>
  <si>
    <t>380,0/328,0</t>
  </si>
  <si>
    <t>123,0/123,0</t>
  </si>
  <si>
    <t>1125,3/1125,3</t>
  </si>
  <si>
    <t>1053,7/1053,7</t>
  </si>
  <si>
    <t>2875,1/2875,1</t>
  </si>
  <si>
    <t>813,0/813,0</t>
  </si>
  <si>
    <t>552,7/552,7</t>
  </si>
  <si>
    <t>1244,5/1244,5</t>
  </si>
  <si>
    <t>4450,0/4450,0</t>
  </si>
  <si>
    <t>2970,0/2970,0</t>
  </si>
  <si>
    <t>2821,4/2821,4</t>
  </si>
  <si>
    <t>1180,0/349,9</t>
  </si>
  <si>
    <t>759,7/294,2</t>
  </si>
  <si>
    <t>761,1/226,0</t>
  </si>
  <si>
    <t>70%EIB</t>
  </si>
  <si>
    <t>Rudno - Žarnovica 30%</t>
  </si>
  <si>
    <t>1131,4/1131,4</t>
  </si>
  <si>
    <t>3158,1/2908,1</t>
  </si>
  <si>
    <t>6057,7/4619,4</t>
  </si>
  <si>
    <t>2117,7/1216,0</t>
  </si>
  <si>
    <t>4613,5/4227,1</t>
  </si>
  <si>
    <t>766,1/544,1</t>
  </si>
  <si>
    <t>6962,5/6066,5</t>
  </si>
  <si>
    <t>4423,0/4423,0</t>
  </si>
  <si>
    <t>Košice, Prešovská-Sečovská, III. etapa</t>
  </si>
  <si>
    <t>1141/987</t>
  </si>
  <si>
    <t>2004/ pol. profil</t>
  </si>
  <si>
    <t>2007 / pol. profil</t>
  </si>
  <si>
    <t>2007/ pol. profil</t>
  </si>
  <si>
    <t>2006/pol. profil</t>
  </si>
  <si>
    <t>2010/ pol. profil</t>
  </si>
  <si>
    <t>2005/ pl. profil D</t>
  </si>
  <si>
    <t>2002/ pl. profil D</t>
  </si>
  <si>
    <t>2000/ pl. profil D</t>
  </si>
  <si>
    <t>2007/ pl. profil D</t>
  </si>
  <si>
    <t>2006/ pl. profil D</t>
  </si>
  <si>
    <t>2009/ pl. profil D</t>
  </si>
  <si>
    <t>2008/ pl. profil D</t>
  </si>
  <si>
    <t>2003/ pl. profil D</t>
  </si>
  <si>
    <t>2006/pl. profil D</t>
  </si>
  <si>
    <t>2004/ pl. profil D</t>
  </si>
  <si>
    <t>2004 / R/22,5</t>
  </si>
  <si>
    <t>2008/pl. profil D</t>
  </si>
  <si>
    <t>2005/pl.profil D</t>
  </si>
  <si>
    <t>Mengusovce – Jánovce  15% + DPH</t>
  </si>
  <si>
    <t>Mengusovce - Jánovce, 85%</t>
  </si>
  <si>
    <t>Viedenská cesta - Prístavný most 52%</t>
  </si>
  <si>
    <t>Žarnovica - Šas. Podhradie, 70%</t>
  </si>
  <si>
    <t>Oždany preložka, 70%</t>
  </si>
  <si>
    <t>874,0/874,0</t>
  </si>
  <si>
    <t>884/884,0</t>
  </si>
  <si>
    <t>Zdroje z fondov EÚ (ISPA, kohézny  fond)</t>
  </si>
  <si>
    <t>Fond štrukturálny</t>
  </si>
  <si>
    <t>Privádzač Kežmarok 70%</t>
  </si>
  <si>
    <t>4479,0/4479,0</t>
  </si>
  <si>
    <t>štruk. fond</t>
  </si>
  <si>
    <t>spolu</t>
  </si>
  <si>
    <t>3278/2842,0</t>
  </si>
  <si>
    <t>2272,0/1920,0</t>
  </si>
  <si>
    <t>1 22 000,0</t>
  </si>
  <si>
    <t>457,0/379,0</t>
  </si>
  <si>
    <t>965,0/375/0</t>
  </si>
  <si>
    <t xml:space="preserve">Príloha č. 2 </t>
  </si>
  <si>
    <t>Zdroje z podpísaných úverov a pripravovaných v roku 2003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</si>
</sst>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ashed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/>
    </xf>
    <xf numFmtId="0" fontId="0" fillId="0" borderId="4" xfId="0" applyFill="1" applyBorder="1" applyAlignment="1">
      <alignment wrapText="1"/>
    </xf>
    <xf numFmtId="172" fontId="0" fillId="0" borderId="5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172" fontId="0" fillId="0" borderId="7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8" xfId="0" applyNumberFormat="1" applyFill="1" applyBorder="1" applyAlignment="1">
      <alignment/>
    </xf>
    <xf numFmtId="0" fontId="0" fillId="0" borderId="3" xfId="0" applyFill="1" applyBorder="1" applyAlignment="1">
      <alignment/>
    </xf>
    <xf numFmtId="172" fontId="0" fillId="0" borderId="9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 horizontal="left"/>
    </xf>
    <xf numFmtId="172" fontId="0" fillId="0" borderId="13" xfId="0" applyNumberFormat="1" applyFill="1" applyBorder="1" applyAlignment="1">
      <alignment/>
    </xf>
    <xf numFmtId="0" fontId="0" fillId="0" borderId="4" xfId="0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23" xfId="0" applyFont="1" applyFill="1" applyBorder="1" applyAlignment="1">
      <alignment horizontal="right" vertical="center"/>
    </xf>
    <xf numFmtId="0" fontId="0" fillId="0" borderId="13" xfId="0" applyFill="1" applyBorder="1" applyAlignment="1">
      <alignment wrapText="1"/>
    </xf>
    <xf numFmtId="17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172" fontId="0" fillId="0" borderId="24" xfId="0" applyNumberForma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 wrapText="1"/>
    </xf>
    <xf numFmtId="172" fontId="0" fillId="0" borderId="18" xfId="0" applyNumberFormat="1" applyFill="1" applyBorder="1" applyAlignment="1">
      <alignment/>
    </xf>
    <xf numFmtId="0" fontId="1" fillId="0" borderId="24" xfId="0" applyFont="1" applyFill="1" applyBorder="1" applyAlignment="1">
      <alignment wrapText="1"/>
    </xf>
    <xf numFmtId="172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72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24" xfId="0" applyFill="1" applyBorder="1" applyAlignment="1">
      <alignment horizontal="left"/>
    </xf>
    <xf numFmtId="172" fontId="0" fillId="0" borderId="18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wrapText="1"/>
    </xf>
    <xf numFmtId="172" fontId="0" fillId="0" borderId="29" xfId="0" applyNumberForma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wrapText="1"/>
    </xf>
    <xf numFmtId="172" fontId="0" fillId="0" borderId="32" xfId="0" applyNumberForma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wrapText="1"/>
    </xf>
    <xf numFmtId="172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 horizontal="left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8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center"/>
    </xf>
    <xf numFmtId="4" fontId="0" fillId="0" borderId="29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 vertical="center" wrapText="1"/>
    </xf>
    <xf numFmtId="4" fontId="0" fillId="0" borderId="41" xfId="0" applyNumberForma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2" fontId="0" fillId="0" borderId="19" xfId="0" applyNumberFormat="1" applyFill="1" applyBorder="1" applyAlignment="1">
      <alignment horizontal="right"/>
    </xf>
    <xf numFmtId="4" fontId="0" fillId="0" borderId="42" xfId="0" applyNumberFormat="1" applyFill="1" applyBorder="1" applyAlignment="1">
      <alignment horizontal="right"/>
    </xf>
    <xf numFmtId="4" fontId="0" fillId="0" borderId="43" xfId="0" applyNumberFormat="1" applyFill="1" applyBorder="1" applyAlignment="1">
      <alignment horizontal="right"/>
    </xf>
    <xf numFmtId="4" fontId="0" fillId="0" borderId="37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172" fontId="0" fillId="0" borderId="44" xfId="0" applyNumberFormat="1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172" fontId="0" fillId="0" borderId="45" xfId="0" applyNumberFormat="1" applyFill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righ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8" xfId="0" applyNumberFormat="1" applyFill="1" applyBorder="1" applyAlignment="1">
      <alignment horizontal="right"/>
    </xf>
    <xf numFmtId="172" fontId="0" fillId="0" borderId="45" xfId="0" applyNumberFormat="1" applyFill="1" applyBorder="1" applyAlignment="1">
      <alignment/>
    </xf>
    <xf numFmtId="172" fontId="0" fillId="0" borderId="36" xfId="0" applyNumberFormat="1" applyFill="1" applyBorder="1" applyAlignment="1">
      <alignment/>
    </xf>
    <xf numFmtId="172" fontId="0" fillId="0" borderId="41" xfId="0" applyNumberFormat="1" applyFill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0" fontId="0" fillId="0" borderId="41" xfId="0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4" fontId="0" fillId="0" borderId="50" xfId="0" applyNumberFormat="1" applyFill="1" applyBorder="1" applyAlignment="1">
      <alignment horizontal="right"/>
    </xf>
    <xf numFmtId="4" fontId="0" fillId="0" borderId="50" xfId="0" applyNumberFormat="1" applyBorder="1" applyAlignment="1">
      <alignment/>
    </xf>
    <xf numFmtId="4" fontId="0" fillId="0" borderId="51" xfId="0" applyNumberForma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BreakPreview" zoomScale="75" zoomScaleNormal="50" zoomScaleSheetLayoutView="75" workbookViewId="0" topLeftCell="A1">
      <pane xSplit="3" ySplit="6" topLeftCell="G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9" sqref="C79"/>
    </sheetView>
  </sheetViews>
  <sheetFormatPr defaultColWidth="9.00390625" defaultRowHeight="12.75"/>
  <cols>
    <col min="1" max="1" width="3.75390625" style="5" customWidth="1"/>
    <col min="2" max="2" width="4.00390625" style="5" bestFit="1" customWidth="1"/>
    <col min="3" max="3" width="51.875" style="6" customWidth="1"/>
    <col min="4" max="4" width="9.625" style="99" customWidth="1"/>
    <col min="5" max="5" width="15.125" style="99" customWidth="1"/>
    <col min="6" max="6" width="7.875" style="5" hidden="1" customWidth="1"/>
    <col min="7" max="7" width="12.00390625" style="5" customWidth="1"/>
    <col min="8" max="8" width="12.875" style="5" customWidth="1"/>
    <col min="9" max="10" width="13.25390625" style="5" bestFit="1" customWidth="1"/>
    <col min="11" max="11" width="12.25390625" style="5" customWidth="1"/>
    <col min="12" max="12" width="16.875" style="7" customWidth="1"/>
    <col min="13" max="16384" width="9.125" style="5" customWidth="1"/>
  </cols>
  <sheetData>
    <row r="1" ht="15">
      <c r="L1" s="58" t="s">
        <v>217</v>
      </c>
    </row>
    <row r="2" spans="2:12" ht="15.75">
      <c r="B2" s="145" t="s">
        <v>63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5">
      <c r="L3" s="98" t="s">
        <v>116</v>
      </c>
    </row>
    <row r="4" spans="3:7" ht="13.5" thickBot="1">
      <c r="C4" s="30" t="s">
        <v>85</v>
      </c>
      <c r="G4" s="29"/>
    </row>
    <row r="5" spans="1:12" s="10" customFormat="1" ht="39" thickBot="1">
      <c r="A5" s="73" t="s">
        <v>104</v>
      </c>
      <c r="B5" s="59" t="s">
        <v>47</v>
      </c>
      <c r="C5" s="8" t="s">
        <v>0</v>
      </c>
      <c r="D5" s="9" t="s">
        <v>58</v>
      </c>
      <c r="E5" s="9" t="s">
        <v>62</v>
      </c>
      <c r="F5" s="147" t="s">
        <v>66</v>
      </c>
      <c r="G5" s="148"/>
      <c r="H5" s="148"/>
      <c r="I5" s="148"/>
      <c r="J5" s="149"/>
      <c r="K5" s="8" t="s">
        <v>17</v>
      </c>
      <c r="L5" s="8" t="s">
        <v>18</v>
      </c>
    </row>
    <row r="6" spans="1:12" s="10" customFormat="1" ht="13.5" thickBot="1">
      <c r="A6" s="11"/>
      <c r="B6" s="60"/>
      <c r="C6" s="12"/>
      <c r="D6" s="110"/>
      <c r="E6" s="13"/>
      <c r="F6" s="49"/>
      <c r="G6" s="15">
        <v>2003</v>
      </c>
      <c r="H6" s="15">
        <v>2004</v>
      </c>
      <c r="I6" s="15">
        <v>2005</v>
      </c>
      <c r="J6" s="15">
        <v>2006</v>
      </c>
      <c r="K6" s="14"/>
      <c r="L6" s="47"/>
    </row>
    <row r="7" spans="1:12" ht="13.5" customHeight="1">
      <c r="A7" s="64">
        <v>1</v>
      </c>
      <c r="B7" s="61" t="s">
        <v>21</v>
      </c>
      <c r="C7" s="34" t="s">
        <v>102</v>
      </c>
      <c r="D7" s="100">
        <v>3.9</v>
      </c>
      <c r="E7" s="128" t="s">
        <v>166</v>
      </c>
      <c r="F7" s="119"/>
      <c r="G7" s="41">
        <f>102300-15000</f>
        <v>87300</v>
      </c>
      <c r="H7" s="17">
        <v>110000</v>
      </c>
      <c r="I7" s="17">
        <v>152600</v>
      </c>
      <c r="J7" s="17"/>
      <c r="K7" s="45">
        <v>0</v>
      </c>
      <c r="L7" s="25" t="s">
        <v>186</v>
      </c>
    </row>
    <row r="8" spans="1:12" ht="12.75">
      <c r="A8" s="37">
        <f>A7+1</f>
        <v>2</v>
      </c>
      <c r="B8" s="62" t="s">
        <v>21</v>
      </c>
      <c r="C8" s="18" t="s">
        <v>48</v>
      </c>
      <c r="D8" s="101">
        <v>6.5</v>
      </c>
      <c r="E8" s="105" t="s">
        <v>121</v>
      </c>
      <c r="F8" s="39"/>
      <c r="G8" s="39">
        <v>316000</v>
      </c>
      <c r="H8" s="19"/>
      <c r="I8" s="19"/>
      <c r="J8" s="19"/>
      <c r="K8" s="44">
        <v>0</v>
      </c>
      <c r="L8" s="26" t="s">
        <v>187</v>
      </c>
    </row>
    <row r="9" spans="1:12" ht="12.75">
      <c r="A9" s="37">
        <f aca="true" t="shared" si="0" ref="A9:A31">A8+1</f>
        <v>3</v>
      </c>
      <c r="B9" s="62" t="s">
        <v>21</v>
      </c>
      <c r="C9" s="16" t="s">
        <v>28</v>
      </c>
      <c r="D9" s="100">
        <v>14</v>
      </c>
      <c r="E9" s="105" t="s">
        <v>122</v>
      </c>
      <c r="F9" s="39"/>
      <c r="G9" s="39">
        <v>101762</v>
      </c>
      <c r="H9" s="19"/>
      <c r="I9" s="19"/>
      <c r="J9" s="19"/>
      <c r="K9" s="44">
        <v>0</v>
      </c>
      <c r="L9" s="26" t="s">
        <v>188</v>
      </c>
    </row>
    <row r="10" spans="1:12" ht="12.75">
      <c r="A10" s="37">
        <f t="shared" si="0"/>
        <v>4</v>
      </c>
      <c r="B10" s="62" t="s">
        <v>21</v>
      </c>
      <c r="C10" s="18" t="s">
        <v>29</v>
      </c>
      <c r="D10" s="101">
        <v>9.94</v>
      </c>
      <c r="E10" s="105" t="s">
        <v>177</v>
      </c>
      <c r="F10" s="39"/>
      <c r="G10" s="39">
        <v>502854</v>
      </c>
      <c r="H10" s="19">
        <v>400000</v>
      </c>
      <c r="I10" s="19">
        <v>1450000</v>
      </c>
      <c r="J10" s="19">
        <v>996233</v>
      </c>
      <c r="K10" s="44">
        <v>310000</v>
      </c>
      <c r="L10" s="26" t="s">
        <v>190</v>
      </c>
    </row>
    <row r="11" spans="1:12" ht="12.75">
      <c r="A11" s="37">
        <f t="shared" si="0"/>
        <v>5</v>
      </c>
      <c r="B11" s="62" t="s">
        <v>21</v>
      </c>
      <c r="C11" s="18" t="s">
        <v>30</v>
      </c>
      <c r="D11" s="101">
        <v>0.5</v>
      </c>
      <c r="E11" s="105" t="s">
        <v>120</v>
      </c>
      <c r="F11" s="39"/>
      <c r="G11" s="39"/>
      <c r="H11" s="19">
        <v>100000</v>
      </c>
      <c r="I11" s="19">
        <v>300000</v>
      </c>
      <c r="J11" s="19">
        <v>420000</v>
      </c>
      <c r="K11" s="44">
        <v>0</v>
      </c>
      <c r="L11" s="26" t="s">
        <v>190</v>
      </c>
    </row>
    <row r="12" spans="1:12" ht="12.75">
      <c r="A12" s="37">
        <f t="shared" si="0"/>
        <v>6</v>
      </c>
      <c r="B12" s="62" t="s">
        <v>21</v>
      </c>
      <c r="C12" s="18" t="s">
        <v>31</v>
      </c>
      <c r="D12" s="101">
        <v>9.31</v>
      </c>
      <c r="E12" s="105" t="s">
        <v>172</v>
      </c>
      <c r="F12" s="39"/>
      <c r="G12" s="39"/>
      <c r="H12" s="19" t="s">
        <v>91</v>
      </c>
      <c r="I12" s="19">
        <v>200000</v>
      </c>
      <c r="J12" s="19">
        <v>500000</v>
      </c>
      <c r="K12" s="44">
        <v>2208120</v>
      </c>
      <c r="L12" s="26" t="s">
        <v>191</v>
      </c>
    </row>
    <row r="13" spans="1:12" ht="12.75">
      <c r="A13" s="37">
        <f t="shared" si="0"/>
        <v>7</v>
      </c>
      <c r="B13" s="62" t="s">
        <v>21</v>
      </c>
      <c r="C13" s="18" t="s">
        <v>32</v>
      </c>
      <c r="D13" s="101">
        <v>13.48</v>
      </c>
      <c r="E13" s="105" t="s">
        <v>123</v>
      </c>
      <c r="F13" s="41"/>
      <c r="G13" s="39">
        <v>906</v>
      </c>
      <c r="H13" s="19">
        <v>0</v>
      </c>
      <c r="I13" s="19">
        <v>500000</v>
      </c>
      <c r="J13" s="19">
        <v>500000</v>
      </c>
      <c r="K13" s="44">
        <v>1720202</v>
      </c>
      <c r="L13" s="26" t="s">
        <v>189</v>
      </c>
    </row>
    <row r="14" spans="1:12" ht="12.75">
      <c r="A14" s="37">
        <f t="shared" si="0"/>
        <v>8</v>
      </c>
      <c r="B14" s="62" t="s">
        <v>21</v>
      </c>
      <c r="C14" s="18" t="s">
        <v>105</v>
      </c>
      <c r="D14" s="101">
        <v>8.11</v>
      </c>
      <c r="E14" s="105" t="s">
        <v>173</v>
      </c>
      <c r="F14" s="39"/>
      <c r="G14" s="39">
        <v>81906</v>
      </c>
      <c r="H14" s="19">
        <v>100000</v>
      </c>
      <c r="I14" s="19">
        <v>200000</v>
      </c>
      <c r="J14" s="19">
        <v>306803</v>
      </c>
      <c r="K14" s="44">
        <v>3617096</v>
      </c>
      <c r="L14" s="26" t="s">
        <v>185</v>
      </c>
    </row>
    <row r="15" spans="1:12" ht="12.75">
      <c r="A15" s="37">
        <f t="shared" si="0"/>
        <v>9</v>
      </c>
      <c r="B15" s="62" t="s">
        <v>21</v>
      </c>
      <c r="C15" s="18" t="s">
        <v>33</v>
      </c>
      <c r="D15" s="101">
        <v>16.25</v>
      </c>
      <c r="E15" s="105" t="s">
        <v>114</v>
      </c>
      <c r="F15" s="39"/>
      <c r="G15" s="39"/>
      <c r="H15" s="19"/>
      <c r="I15" s="19" t="s">
        <v>92</v>
      </c>
      <c r="J15" s="19">
        <v>300000</v>
      </c>
      <c r="K15" s="44">
        <v>5900000</v>
      </c>
      <c r="L15" s="26" t="s">
        <v>191</v>
      </c>
    </row>
    <row r="16" spans="1:12" ht="12.75">
      <c r="A16" s="37">
        <f t="shared" si="0"/>
        <v>10</v>
      </c>
      <c r="B16" s="62" t="s">
        <v>21</v>
      </c>
      <c r="C16" s="18" t="s">
        <v>34</v>
      </c>
      <c r="D16" s="101">
        <v>10.66</v>
      </c>
      <c r="E16" s="105" t="s">
        <v>124</v>
      </c>
      <c r="F16" s="39"/>
      <c r="G16" s="39">
        <v>80104</v>
      </c>
      <c r="H16" s="19">
        <v>489636</v>
      </c>
      <c r="I16" s="19"/>
      <c r="J16" s="19"/>
      <c r="K16" s="44">
        <v>0</v>
      </c>
      <c r="L16" s="26" t="s">
        <v>188</v>
      </c>
    </row>
    <row r="17" spans="1:12" ht="12.75">
      <c r="A17" s="37">
        <f t="shared" si="0"/>
        <v>11</v>
      </c>
      <c r="B17" s="62" t="s">
        <v>21</v>
      </c>
      <c r="C17" s="18" t="s">
        <v>35</v>
      </c>
      <c r="D17" s="101">
        <v>12.22</v>
      </c>
      <c r="E17" s="105" t="s">
        <v>125</v>
      </c>
      <c r="F17" s="39"/>
      <c r="G17" s="39">
        <v>200000</v>
      </c>
      <c r="H17" s="19">
        <v>200000</v>
      </c>
      <c r="I17" s="19">
        <v>400000</v>
      </c>
      <c r="J17" s="19">
        <v>500000</v>
      </c>
      <c r="K17" s="44">
        <v>1337627</v>
      </c>
      <c r="L17" s="26" t="s">
        <v>189</v>
      </c>
    </row>
    <row r="18" spans="1:12" ht="12.75">
      <c r="A18" s="37">
        <f t="shared" si="0"/>
        <v>12</v>
      </c>
      <c r="B18" s="62" t="s">
        <v>21</v>
      </c>
      <c r="C18" s="18" t="s">
        <v>199</v>
      </c>
      <c r="D18" s="101">
        <v>26.15</v>
      </c>
      <c r="E18" s="105" t="s">
        <v>212</v>
      </c>
      <c r="F18" s="39"/>
      <c r="G18" s="39"/>
      <c r="H18" s="19">
        <v>200000</v>
      </c>
      <c r="I18" s="19">
        <v>500000</v>
      </c>
      <c r="J18" s="19">
        <v>500000</v>
      </c>
      <c r="K18" s="44">
        <v>1642000</v>
      </c>
      <c r="L18" s="26" t="s">
        <v>192</v>
      </c>
    </row>
    <row r="19" spans="1:12" ht="14.25" customHeight="1">
      <c r="A19" s="37">
        <f>A18+1</f>
        <v>13</v>
      </c>
      <c r="B19" s="62" t="s">
        <v>21</v>
      </c>
      <c r="C19" s="18" t="s">
        <v>52</v>
      </c>
      <c r="D19" s="101">
        <v>3.64</v>
      </c>
      <c r="E19" s="105" t="s">
        <v>53</v>
      </c>
      <c r="F19" s="39"/>
      <c r="G19" s="39"/>
      <c r="H19" s="19">
        <v>50000</v>
      </c>
      <c r="I19" s="19">
        <v>300000</v>
      </c>
      <c r="J19" s="19">
        <v>272613</v>
      </c>
      <c r="K19" s="44">
        <v>0</v>
      </c>
      <c r="L19" s="26" t="s">
        <v>184</v>
      </c>
    </row>
    <row r="20" spans="1:12" ht="12.75">
      <c r="A20" s="37">
        <f t="shared" si="0"/>
        <v>14</v>
      </c>
      <c r="B20" s="62" t="s">
        <v>21</v>
      </c>
      <c r="C20" s="18" t="s">
        <v>36</v>
      </c>
      <c r="D20" s="101">
        <v>7.45</v>
      </c>
      <c r="E20" s="105" t="s">
        <v>126</v>
      </c>
      <c r="F20" s="39"/>
      <c r="G20" s="39">
        <f>20219+193618+378305+125242+212424+30050</f>
        <v>959858</v>
      </c>
      <c r="H20" s="19"/>
      <c r="I20" s="19"/>
      <c r="J20" s="19"/>
      <c r="K20" s="44">
        <v>0</v>
      </c>
      <c r="L20" s="26" t="s">
        <v>193</v>
      </c>
    </row>
    <row r="21" spans="1:12" ht="12.75">
      <c r="A21" s="37">
        <f t="shared" si="0"/>
        <v>15</v>
      </c>
      <c r="B21" s="62" t="s">
        <v>21</v>
      </c>
      <c r="C21" s="18" t="s">
        <v>37</v>
      </c>
      <c r="D21" s="101">
        <v>3.17</v>
      </c>
      <c r="E21" s="105" t="s">
        <v>127</v>
      </c>
      <c r="F21" s="39"/>
      <c r="G21" s="39">
        <v>398784</v>
      </c>
      <c r="H21" s="19">
        <v>58000</v>
      </c>
      <c r="I21" s="19"/>
      <c r="J21" s="19"/>
      <c r="K21" s="44">
        <v>0</v>
      </c>
      <c r="L21" s="26" t="s">
        <v>193</v>
      </c>
    </row>
    <row r="22" spans="1:12" ht="12.75">
      <c r="A22" s="37">
        <f t="shared" si="0"/>
        <v>16</v>
      </c>
      <c r="B22" s="62" t="s">
        <v>21</v>
      </c>
      <c r="C22" s="18" t="s">
        <v>38</v>
      </c>
      <c r="D22" s="101">
        <v>7.9</v>
      </c>
      <c r="E22" s="105" t="s">
        <v>128</v>
      </c>
      <c r="F22" s="39"/>
      <c r="G22" s="39">
        <v>10000</v>
      </c>
      <c r="H22" s="19">
        <v>215942</v>
      </c>
      <c r="I22" s="19">
        <v>300000</v>
      </c>
      <c r="J22" s="19">
        <v>591432</v>
      </c>
      <c r="K22" s="44">
        <v>227805</v>
      </c>
      <c r="L22" s="26" t="s">
        <v>194</v>
      </c>
    </row>
    <row r="23" spans="1:12" ht="12.75">
      <c r="A23" s="37">
        <f t="shared" si="0"/>
        <v>17</v>
      </c>
      <c r="B23" s="62" t="s">
        <v>21</v>
      </c>
      <c r="C23" s="18" t="s">
        <v>115</v>
      </c>
      <c r="D23" s="101">
        <v>0</v>
      </c>
      <c r="E23" s="105" t="s">
        <v>129</v>
      </c>
      <c r="F23" s="39"/>
      <c r="G23" s="39">
        <v>20000</v>
      </c>
      <c r="H23" s="19">
        <v>50000</v>
      </c>
      <c r="I23" s="19">
        <v>100000</v>
      </c>
      <c r="J23" s="19"/>
      <c r="K23" s="44">
        <v>0</v>
      </c>
      <c r="L23" s="26"/>
    </row>
    <row r="24" spans="1:12" ht="12.75">
      <c r="A24" s="37">
        <f t="shared" si="0"/>
        <v>18</v>
      </c>
      <c r="B24" s="62" t="s">
        <v>22</v>
      </c>
      <c r="C24" s="18" t="s">
        <v>67</v>
      </c>
      <c r="D24" s="101">
        <v>3</v>
      </c>
      <c r="E24" s="105" t="s">
        <v>174</v>
      </c>
      <c r="F24" s="39"/>
      <c r="G24" s="39">
        <v>200000</v>
      </c>
      <c r="H24" s="19">
        <v>200000</v>
      </c>
      <c r="I24" s="19">
        <v>200000</v>
      </c>
      <c r="J24" s="19">
        <v>616015</v>
      </c>
      <c r="K24" s="44">
        <v>0</v>
      </c>
      <c r="L24" s="26" t="s">
        <v>195</v>
      </c>
    </row>
    <row r="25" spans="1:12" ht="12.75">
      <c r="A25" s="37">
        <f>A24+1</f>
        <v>19</v>
      </c>
      <c r="B25" s="62" t="s">
        <v>22</v>
      </c>
      <c r="C25" s="18" t="s">
        <v>39</v>
      </c>
      <c r="D25" s="101">
        <v>17.8</v>
      </c>
      <c r="E25" s="105" t="s">
        <v>130</v>
      </c>
      <c r="F25" s="39"/>
      <c r="G25" s="39">
        <f>54443+26067</f>
        <v>80510</v>
      </c>
      <c r="H25" s="19"/>
      <c r="I25" s="19"/>
      <c r="J25" s="19"/>
      <c r="K25" s="44">
        <v>0</v>
      </c>
      <c r="L25" s="26" t="s">
        <v>188</v>
      </c>
    </row>
    <row r="26" spans="1:12" ht="12.75">
      <c r="A26" s="37">
        <f t="shared" si="0"/>
        <v>20</v>
      </c>
      <c r="B26" s="62" t="s">
        <v>22</v>
      </c>
      <c r="C26" s="18" t="s">
        <v>112</v>
      </c>
      <c r="D26" s="101">
        <v>3</v>
      </c>
      <c r="E26" s="105" t="s">
        <v>131</v>
      </c>
      <c r="F26" s="39"/>
      <c r="G26" s="39"/>
      <c r="H26" s="19"/>
      <c r="I26" s="19">
        <v>100000</v>
      </c>
      <c r="J26" s="19">
        <v>354827</v>
      </c>
      <c r="K26" s="44">
        <v>0</v>
      </c>
      <c r="L26" s="26"/>
    </row>
    <row r="27" spans="1:12" ht="12.75">
      <c r="A27" s="37">
        <f t="shared" si="0"/>
        <v>21</v>
      </c>
      <c r="B27" s="62" t="s">
        <v>23</v>
      </c>
      <c r="C27" s="18" t="s">
        <v>40</v>
      </c>
      <c r="D27" s="101">
        <v>6.85</v>
      </c>
      <c r="E27" s="105" t="s">
        <v>132</v>
      </c>
      <c r="F27" s="39"/>
      <c r="G27" s="39"/>
      <c r="H27" s="19"/>
      <c r="I27" s="19">
        <v>200000</v>
      </c>
      <c r="J27" s="19">
        <v>300000</v>
      </c>
      <c r="K27" s="44">
        <v>2042520</v>
      </c>
      <c r="L27" s="26" t="s">
        <v>192</v>
      </c>
    </row>
    <row r="28" spans="1:12" ht="12.75">
      <c r="A28" s="37">
        <f t="shared" si="0"/>
        <v>22</v>
      </c>
      <c r="B28" s="62" t="s">
        <v>23</v>
      </c>
      <c r="C28" s="18" t="s">
        <v>41</v>
      </c>
      <c r="D28" s="101" t="s">
        <v>54</v>
      </c>
      <c r="E28" s="105" t="s">
        <v>133</v>
      </c>
      <c r="F28" s="120"/>
      <c r="G28" s="39">
        <v>513768</v>
      </c>
      <c r="H28" s="19">
        <f>430000+362000+27000</f>
        <v>819000</v>
      </c>
      <c r="I28" s="19"/>
      <c r="J28" s="19"/>
      <c r="K28" s="44">
        <v>0</v>
      </c>
      <c r="L28" s="26" t="s">
        <v>181</v>
      </c>
    </row>
    <row r="29" spans="1:12" ht="12.75">
      <c r="A29" s="37">
        <f t="shared" si="0"/>
        <v>23</v>
      </c>
      <c r="B29" s="62" t="s">
        <v>23</v>
      </c>
      <c r="C29" s="18" t="s">
        <v>68</v>
      </c>
      <c r="D29" s="101">
        <v>11.4</v>
      </c>
      <c r="E29" s="105" t="s">
        <v>175</v>
      </c>
      <c r="F29" s="120"/>
      <c r="G29" s="39"/>
      <c r="H29" s="19"/>
      <c r="I29" s="19">
        <v>200000</v>
      </c>
      <c r="J29" s="19">
        <v>300000</v>
      </c>
      <c r="K29" s="44">
        <v>3627146</v>
      </c>
      <c r="L29" s="26" t="s">
        <v>183</v>
      </c>
    </row>
    <row r="30" spans="1:12" ht="12.75">
      <c r="A30" s="37">
        <f t="shared" si="0"/>
        <v>24</v>
      </c>
      <c r="B30" s="62" t="s">
        <v>23</v>
      </c>
      <c r="C30" s="18" t="s">
        <v>42</v>
      </c>
      <c r="D30" s="101">
        <v>3.17</v>
      </c>
      <c r="E30" s="105" t="s">
        <v>134</v>
      </c>
      <c r="F30" s="120"/>
      <c r="G30" s="39">
        <v>40018</v>
      </c>
      <c r="H30" s="19">
        <v>50000</v>
      </c>
      <c r="I30" s="19">
        <v>200000</v>
      </c>
      <c r="J30" s="19">
        <v>534723</v>
      </c>
      <c r="K30" s="44">
        <v>100000</v>
      </c>
      <c r="L30" s="26" t="s">
        <v>182</v>
      </c>
    </row>
    <row r="31" spans="1:12" ht="12.75">
      <c r="A31" s="37">
        <f t="shared" si="0"/>
        <v>25</v>
      </c>
      <c r="B31" s="62" t="s">
        <v>24</v>
      </c>
      <c r="C31" s="18" t="s">
        <v>100</v>
      </c>
      <c r="D31" s="101">
        <v>38.6</v>
      </c>
      <c r="E31" s="105" t="s">
        <v>135</v>
      </c>
      <c r="F31" s="39"/>
      <c r="G31" s="39">
        <v>9557</v>
      </c>
      <c r="H31" s="19"/>
      <c r="I31" s="19"/>
      <c r="J31" s="19"/>
      <c r="K31" s="44">
        <v>0</v>
      </c>
      <c r="L31" s="26"/>
    </row>
    <row r="32" spans="1:12" ht="12.75">
      <c r="A32" s="37">
        <f>A31+1</f>
        <v>26</v>
      </c>
      <c r="B32" s="62" t="s">
        <v>24</v>
      </c>
      <c r="C32" s="43" t="s">
        <v>118</v>
      </c>
      <c r="D32" s="101">
        <v>1.88</v>
      </c>
      <c r="E32" s="105" t="s">
        <v>86</v>
      </c>
      <c r="F32" s="39"/>
      <c r="G32" s="39">
        <v>27040</v>
      </c>
      <c r="H32" s="19">
        <v>19660</v>
      </c>
      <c r="I32" s="19"/>
      <c r="J32" s="19"/>
      <c r="K32" s="44">
        <v>0</v>
      </c>
      <c r="L32" s="26"/>
    </row>
    <row r="33" spans="1:12" ht="12.75">
      <c r="A33" s="37">
        <f>A32+1</f>
        <v>27</v>
      </c>
      <c r="B33" s="62" t="s">
        <v>24</v>
      </c>
      <c r="C33" s="43" t="s">
        <v>119</v>
      </c>
      <c r="D33" s="101">
        <v>8.9</v>
      </c>
      <c r="E33" s="105" t="s">
        <v>136</v>
      </c>
      <c r="F33" s="39"/>
      <c r="G33" s="39">
        <v>0</v>
      </c>
      <c r="H33" s="19">
        <v>20000</v>
      </c>
      <c r="I33" s="19">
        <v>50000</v>
      </c>
      <c r="J33" s="19">
        <v>16763</v>
      </c>
      <c r="K33" s="44">
        <v>0</v>
      </c>
      <c r="L33" s="26"/>
    </row>
    <row r="34" spans="1:12" ht="12.75">
      <c r="A34" s="37">
        <f>A33+1</f>
        <v>28</v>
      </c>
      <c r="B34" s="62" t="s">
        <v>24</v>
      </c>
      <c r="C34" s="43" t="s">
        <v>89</v>
      </c>
      <c r="D34" s="101">
        <v>8.86</v>
      </c>
      <c r="E34" s="105" t="s">
        <v>137</v>
      </c>
      <c r="F34" s="39"/>
      <c r="G34" s="39">
        <v>529</v>
      </c>
      <c r="H34" s="19"/>
      <c r="I34" s="19"/>
      <c r="J34" s="19"/>
      <c r="K34" s="44">
        <v>0</v>
      </c>
      <c r="L34" s="26"/>
    </row>
    <row r="35" spans="1:12" ht="12.75">
      <c r="A35" s="37">
        <f aca="true" t="shared" si="1" ref="A35:A61">A34+1</f>
        <v>29</v>
      </c>
      <c r="B35" s="62" t="s">
        <v>24</v>
      </c>
      <c r="C35" s="43" t="s">
        <v>90</v>
      </c>
      <c r="D35" s="101">
        <v>9.34</v>
      </c>
      <c r="E35" s="105" t="s">
        <v>138</v>
      </c>
      <c r="F35" s="39"/>
      <c r="G35" s="39">
        <v>1779</v>
      </c>
      <c r="H35" s="19"/>
      <c r="I35" s="37"/>
      <c r="K35" s="44">
        <v>0</v>
      </c>
      <c r="L35" s="26"/>
    </row>
    <row r="36" spans="1:12" ht="12.75">
      <c r="A36" s="37">
        <f t="shared" si="1"/>
        <v>30</v>
      </c>
      <c r="B36" s="62" t="s">
        <v>24</v>
      </c>
      <c r="C36" s="18" t="s">
        <v>76</v>
      </c>
      <c r="D36" s="101">
        <v>0</v>
      </c>
      <c r="E36" s="105" t="s">
        <v>139</v>
      </c>
      <c r="F36" s="39"/>
      <c r="G36" s="39">
        <v>8553</v>
      </c>
      <c r="H36" s="19">
        <v>118398</v>
      </c>
      <c r="I36" s="19">
        <v>50000</v>
      </c>
      <c r="J36" s="19"/>
      <c r="K36" s="44">
        <v>0</v>
      </c>
      <c r="L36" s="26"/>
    </row>
    <row r="37" spans="1:12" ht="12.75">
      <c r="A37" s="37">
        <f t="shared" si="1"/>
        <v>31</v>
      </c>
      <c r="B37" s="62" t="s">
        <v>24</v>
      </c>
      <c r="C37" s="18" t="s">
        <v>88</v>
      </c>
      <c r="D37" s="101">
        <v>4.3</v>
      </c>
      <c r="E37" s="105" t="s">
        <v>167</v>
      </c>
      <c r="F37" s="120"/>
      <c r="G37" s="39">
        <v>261790</v>
      </c>
      <c r="H37" s="19">
        <v>60000</v>
      </c>
      <c r="I37" s="19"/>
      <c r="J37" s="19"/>
      <c r="K37" s="44">
        <v>0</v>
      </c>
      <c r="L37" s="26" t="s">
        <v>196</v>
      </c>
    </row>
    <row r="38" spans="1:12" ht="12.75">
      <c r="A38" s="37">
        <f t="shared" si="1"/>
        <v>32</v>
      </c>
      <c r="B38" s="62" t="s">
        <v>24</v>
      </c>
      <c r="C38" s="18" t="s">
        <v>43</v>
      </c>
      <c r="D38" s="101">
        <v>6</v>
      </c>
      <c r="E38" s="105" t="s">
        <v>140</v>
      </c>
      <c r="F38" s="120"/>
      <c r="G38" s="39">
        <f>380021+70000+50000</f>
        <v>500021</v>
      </c>
      <c r="H38" s="19">
        <v>64364</v>
      </c>
      <c r="I38" s="19"/>
      <c r="J38" s="19"/>
      <c r="K38" s="44">
        <v>0</v>
      </c>
      <c r="L38" s="26" t="s">
        <v>10</v>
      </c>
    </row>
    <row r="39" spans="1:12" ht="12.75">
      <c r="A39" s="37">
        <f t="shared" si="1"/>
        <v>33</v>
      </c>
      <c r="B39" s="62" t="s">
        <v>24</v>
      </c>
      <c r="C39" s="18" t="s">
        <v>87</v>
      </c>
      <c r="D39" s="101">
        <v>3.2</v>
      </c>
      <c r="E39" s="105" t="s">
        <v>168</v>
      </c>
      <c r="F39" s="120"/>
      <c r="G39" s="39">
        <v>205128</v>
      </c>
      <c r="H39" s="19">
        <v>60000</v>
      </c>
      <c r="I39" s="19"/>
      <c r="J39" s="19"/>
      <c r="K39" s="44">
        <v>0</v>
      </c>
      <c r="L39" s="26" t="s">
        <v>10</v>
      </c>
    </row>
    <row r="40" spans="1:12" ht="12.75">
      <c r="A40" s="37">
        <f t="shared" si="1"/>
        <v>34</v>
      </c>
      <c r="B40" s="62" t="s">
        <v>24</v>
      </c>
      <c r="C40" s="18" t="s">
        <v>170</v>
      </c>
      <c r="D40" s="101">
        <v>5.2</v>
      </c>
      <c r="E40" s="105" t="s">
        <v>176</v>
      </c>
      <c r="F40" s="120"/>
      <c r="G40" s="39"/>
      <c r="H40" s="19">
        <v>100000</v>
      </c>
      <c r="I40" s="19">
        <v>200000</v>
      </c>
      <c r="J40" s="19">
        <v>244079</v>
      </c>
      <c r="K40" s="44">
        <v>0</v>
      </c>
      <c r="L40" s="26" t="s">
        <v>93</v>
      </c>
    </row>
    <row r="41" spans="1:12" ht="12.75">
      <c r="A41" s="37">
        <f t="shared" si="1"/>
        <v>35</v>
      </c>
      <c r="B41" s="62" t="s">
        <v>24</v>
      </c>
      <c r="C41" s="18" t="s">
        <v>45</v>
      </c>
      <c r="D41" s="101">
        <f>9.35+8.7</f>
        <v>18.049999999999997</v>
      </c>
      <c r="E41" s="105" t="s">
        <v>213</v>
      </c>
      <c r="F41" s="120"/>
      <c r="G41" s="39">
        <v>0</v>
      </c>
      <c r="H41" s="19">
        <v>0</v>
      </c>
      <c r="I41" s="19">
        <v>200000</v>
      </c>
      <c r="J41" s="19">
        <v>500000</v>
      </c>
      <c r="K41" s="114" t="s">
        <v>214</v>
      </c>
      <c r="L41" s="26" t="s">
        <v>11</v>
      </c>
    </row>
    <row r="42" spans="1:12" ht="12.75">
      <c r="A42" s="37">
        <f t="shared" si="1"/>
        <v>36</v>
      </c>
      <c r="B42" s="62" t="s">
        <v>24</v>
      </c>
      <c r="C42" s="18" t="s">
        <v>46</v>
      </c>
      <c r="D42" s="101">
        <v>2.9</v>
      </c>
      <c r="E42" s="105" t="s">
        <v>141</v>
      </c>
      <c r="F42" s="120"/>
      <c r="G42" s="39">
        <v>120000</v>
      </c>
      <c r="H42" s="19">
        <v>425000</v>
      </c>
      <c r="I42" s="19"/>
      <c r="J42" s="19"/>
      <c r="K42" s="44">
        <v>0</v>
      </c>
      <c r="L42" s="26" t="s">
        <v>10</v>
      </c>
    </row>
    <row r="43" spans="1:12" ht="12.75">
      <c r="A43" s="37">
        <f t="shared" si="1"/>
        <v>37</v>
      </c>
      <c r="B43" s="62" t="s">
        <v>25</v>
      </c>
      <c r="C43" s="18" t="s">
        <v>12</v>
      </c>
      <c r="D43" s="101">
        <v>11.2</v>
      </c>
      <c r="E43" s="105" t="s">
        <v>142</v>
      </c>
      <c r="F43" s="120"/>
      <c r="G43" s="39">
        <v>125305</v>
      </c>
      <c r="H43" s="19">
        <v>150000</v>
      </c>
      <c r="I43" s="19">
        <v>350000</v>
      </c>
      <c r="J43" s="19">
        <v>300000</v>
      </c>
      <c r="K43" s="44">
        <v>361929</v>
      </c>
      <c r="L43" s="26" t="s">
        <v>97</v>
      </c>
    </row>
    <row r="44" spans="1:12" ht="12.75">
      <c r="A44" s="37">
        <f t="shared" si="1"/>
        <v>38</v>
      </c>
      <c r="B44" s="62" t="s">
        <v>25</v>
      </c>
      <c r="C44" s="18" t="s">
        <v>72</v>
      </c>
      <c r="D44" s="101">
        <v>6.6</v>
      </c>
      <c r="E44" s="105" t="s">
        <v>215</v>
      </c>
      <c r="F44" s="120"/>
      <c r="G44" s="39"/>
      <c r="H44" s="19">
        <v>0</v>
      </c>
      <c r="I44" s="19">
        <v>90000</v>
      </c>
      <c r="J44" s="19">
        <v>200000</v>
      </c>
      <c r="K44" s="44">
        <v>89000</v>
      </c>
      <c r="L44" s="26" t="s">
        <v>96</v>
      </c>
    </row>
    <row r="45" spans="1:12" ht="12.75">
      <c r="A45" s="37">
        <f t="shared" si="1"/>
        <v>39</v>
      </c>
      <c r="B45" s="62" t="s">
        <v>25</v>
      </c>
      <c r="C45" s="18" t="s">
        <v>94</v>
      </c>
      <c r="D45" s="101">
        <v>3.7</v>
      </c>
      <c r="E45" s="105" t="s">
        <v>143</v>
      </c>
      <c r="F45" s="120"/>
      <c r="G45" s="39">
        <v>56167</v>
      </c>
      <c r="H45" s="19"/>
      <c r="I45" s="19"/>
      <c r="J45" s="19"/>
      <c r="K45" s="44">
        <v>0</v>
      </c>
      <c r="L45" s="26" t="s">
        <v>117</v>
      </c>
    </row>
    <row r="46" spans="1:12" ht="12.75">
      <c r="A46" s="37">
        <f t="shared" si="1"/>
        <v>40</v>
      </c>
      <c r="B46" s="62" t="s">
        <v>26</v>
      </c>
      <c r="C46" s="18" t="s">
        <v>55</v>
      </c>
      <c r="D46" s="101">
        <v>6.34</v>
      </c>
      <c r="E46" s="105" t="s">
        <v>144</v>
      </c>
      <c r="F46" s="120"/>
      <c r="G46" s="39">
        <v>15000</v>
      </c>
      <c r="H46" s="19">
        <v>300000</v>
      </c>
      <c r="I46" s="19">
        <f>500000-42240</f>
        <v>457760</v>
      </c>
      <c r="J46" s="19">
        <f>524000-78614</f>
        <v>445386</v>
      </c>
      <c r="K46" s="44">
        <v>1004537</v>
      </c>
      <c r="L46" s="26" t="s">
        <v>98</v>
      </c>
    </row>
    <row r="47" spans="1:12" ht="13.5" customHeight="1">
      <c r="A47" s="37">
        <v>41</v>
      </c>
      <c r="B47" s="62" t="s">
        <v>27</v>
      </c>
      <c r="C47" s="18" t="s">
        <v>69</v>
      </c>
      <c r="D47" s="101">
        <v>2.8</v>
      </c>
      <c r="E47" s="105" t="s">
        <v>145</v>
      </c>
      <c r="F47" s="120"/>
      <c r="G47" s="39">
        <v>80212</v>
      </c>
      <c r="H47" s="19">
        <v>250000</v>
      </c>
      <c r="I47" s="19">
        <v>400000</v>
      </c>
      <c r="J47" s="19">
        <f>5790+111947</f>
        <v>117737</v>
      </c>
      <c r="K47" s="44">
        <v>0</v>
      </c>
      <c r="L47" s="26" t="s">
        <v>9</v>
      </c>
    </row>
    <row r="48" spans="1:12" ht="13.5" customHeight="1">
      <c r="A48" s="37">
        <v>42</v>
      </c>
      <c r="B48" s="62"/>
      <c r="C48" s="18" t="s">
        <v>179</v>
      </c>
      <c r="D48" s="101">
        <v>2.3</v>
      </c>
      <c r="E48" s="133" t="s">
        <v>180</v>
      </c>
      <c r="F48" s="120"/>
      <c r="G48" s="39"/>
      <c r="H48" s="19"/>
      <c r="I48" s="19">
        <v>50000</v>
      </c>
      <c r="J48" s="19">
        <v>100000</v>
      </c>
      <c r="K48" s="44"/>
      <c r="L48" s="26"/>
    </row>
    <row r="49" spans="1:12" ht="12.75">
      <c r="A49" s="37">
        <v>43</v>
      </c>
      <c r="B49" s="62"/>
      <c r="C49" s="18" t="s">
        <v>1</v>
      </c>
      <c r="D49" s="101">
        <v>2.85</v>
      </c>
      <c r="E49" s="105" t="s">
        <v>146</v>
      </c>
      <c r="F49" s="120"/>
      <c r="G49" s="39">
        <v>66060</v>
      </c>
      <c r="H49" s="19"/>
      <c r="I49" s="19"/>
      <c r="J49" s="19"/>
      <c r="K49" s="44">
        <v>0</v>
      </c>
      <c r="L49" s="26" t="s">
        <v>60</v>
      </c>
    </row>
    <row r="50" spans="1:12" ht="12.75">
      <c r="A50" s="37">
        <f t="shared" si="1"/>
        <v>44</v>
      </c>
      <c r="B50" s="62"/>
      <c r="C50" s="18" t="s">
        <v>2</v>
      </c>
      <c r="D50" s="101">
        <v>6.56</v>
      </c>
      <c r="E50" s="105" t="s">
        <v>147</v>
      </c>
      <c r="F50" s="120"/>
      <c r="G50" s="39">
        <v>146685</v>
      </c>
      <c r="H50" s="19"/>
      <c r="I50" s="19"/>
      <c r="J50" s="19"/>
      <c r="K50" s="44">
        <v>0</v>
      </c>
      <c r="L50" s="26" t="s">
        <v>61</v>
      </c>
    </row>
    <row r="51" spans="1:12" ht="12.75">
      <c r="A51" s="37">
        <f t="shared" si="1"/>
        <v>45</v>
      </c>
      <c r="B51" s="62" t="s">
        <v>27</v>
      </c>
      <c r="C51" s="18" t="s">
        <v>3</v>
      </c>
      <c r="D51" s="101">
        <v>1.3</v>
      </c>
      <c r="E51" s="105" t="s">
        <v>148</v>
      </c>
      <c r="F51" s="120"/>
      <c r="G51" s="39">
        <v>33913</v>
      </c>
      <c r="H51" s="19">
        <v>97000</v>
      </c>
      <c r="I51" s="19"/>
      <c r="J51" s="19"/>
      <c r="K51" s="44">
        <v>0</v>
      </c>
      <c r="L51" s="26" t="s">
        <v>70</v>
      </c>
    </row>
    <row r="52" spans="1:12" ht="12.75">
      <c r="A52" s="37">
        <f t="shared" si="1"/>
        <v>46</v>
      </c>
      <c r="B52" s="62" t="s">
        <v>27</v>
      </c>
      <c r="C52" s="18" t="s">
        <v>101</v>
      </c>
      <c r="D52" s="101">
        <v>4.9</v>
      </c>
      <c r="E52" s="105" t="s">
        <v>149</v>
      </c>
      <c r="F52" s="120"/>
      <c r="G52" s="39"/>
      <c r="H52" s="19"/>
      <c r="I52" s="19">
        <v>100000</v>
      </c>
      <c r="J52" s="19">
        <v>100000</v>
      </c>
      <c r="K52" s="44">
        <v>432860</v>
      </c>
      <c r="L52" s="26"/>
    </row>
    <row r="53" spans="1:12" ht="12.75">
      <c r="A53" s="37">
        <f t="shared" si="1"/>
        <v>47</v>
      </c>
      <c r="B53" s="62"/>
      <c r="C53" s="18" t="s">
        <v>77</v>
      </c>
      <c r="D53" s="101">
        <v>4.3</v>
      </c>
      <c r="E53" s="105" t="s">
        <v>150</v>
      </c>
      <c r="F53" s="120"/>
      <c r="G53" s="39"/>
      <c r="H53" s="19"/>
      <c r="I53" s="19"/>
      <c r="J53" s="19">
        <v>0</v>
      </c>
      <c r="K53" s="44">
        <v>804078</v>
      </c>
      <c r="L53" s="26"/>
    </row>
    <row r="54" spans="1:12" ht="12.75">
      <c r="A54" s="37">
        <f t="shared" si="1"/>
        <v>48</v>
      </c>
      <c r="B54" s="62"/>
      <c r="C54" s="18" t="s">
        <v>151</v>
      </c>
      <c r="D54" s="101">
        <v>2</v>
      </c>
      <c r="E54" s="105" t="s">
        <v>152</v>
      </c>
      <c r="F54" s="120"/>
      <c r="G54" s="39">
        <v>77272</v>
      </c>
      <c r="H54" s="19">
        <v>100000</v>
      </c>
      <c r="I54" s="19">
        <v>200000</v>
      </c>
      <c r="J54" s="19">
        <v>50000</v>
      </c>
      <c r="K54" s="44">
        <v>487211</v>
      </c>
      <c r="L54" s="26" t="s">
        <v>4</v>
      </c>
    </row>
    <row r="55" spans="1:12" ht="12.75" hidden="1">
      <c r="A55" s="37">
        <f t="shared" si="1"/>
        <v>49</v>
      </c>
      <c r="B55" s="62"/>
      <c r="C55" s="18" t="s">
        <v>7</v>
      </c>
      <c r="D55" s="101">
        <v>1.11</v>
      </c>
      <c r="E55" s="105" t="s">
        <v>56</v>
      </c>
      <c r="F55" s="39"/>
      <c r="G55" s="39"/>
      <c r="H55" s="19"/>
      <c r="I55" s="19"/>
      <c r="J55" s="19"/>
      <c r="K55" s="44"/>
      <c r="L55" s="26"/>
    </row>
    <row r="56" spans="1:12" ht="12.75">
      <c r="A56" s="37">
        <f t="shared" si="1"/>
        <v>50</v>
      </c>
      <c r="B56" s="62"/>
      <c r="C56" s="18" t="s">
        <v>82</v>
      </c>
      <c r="D56" s="101">
        <v>6.78</v>
      </c>
      <c r="E56" s="105" t="s">
        <v>153</v>
      </c>
      <c r="F56" s="120"/>
      <c r="G56" s="39">
        <f>8119+36335+137435</f>
        <v>181889</v>
      </c>
      <c r="H56" s="19">
        <v>59000</v>
      </c>
      <c r="I56" s="19"/>
      <c r="J56" s="19"/>
      <c r="K56" s="44">
        <v>0</v>
      </c>
      <c r="L56" s="26" t="s">
        <v>8</v>
      </c>
    </row>
    <row r="57" spans="1:12" ht="12.75">
      <c r="A57" s="37">
        <f t="shared" si="1"/>
        <v>51</v>
      </c>
      <c r="B57" s="62"/>
      <c r="C57" s="18" t="s">
        <v>81</v>
      </c>
      <c r="D57" s="101">
        <v>0.9</v>
      </c>
      <c r="E57" s="105" t="s">
        <v>154</v>
      </c>
      <c r="F57" s="120"/>
      <c r="G57" s="39">
        <v>214189</v>
      </c>
      <c r="H57" s="19">
        <v>476000</v>
      </c>
      <c r="I57" s="19"/>
      <c r="J57" s="19"/>
      <c r="K57" s="44">
        <v>0</v>
      </c>
      <c r="L57" s="26" t="s">
        <v>95</v>
      </c>
    </row>
    <row r="58" spans="1:12" ht="12.75">
      <c r="A58" s="37">
        <f t="shared" si="1"/>
        <v>52</v>
      </c>
      <c r="B58" s="62"/>
      <c r="C58" s="18" t="s">
        <v>64</v>
      </c>
      <c r="D58" s="101">
        <v>2.58</v>
      </c>
      <c r="E58" s="105" t="s">
        <v>155</v>
      </c>
      <c r="F58" s="120"/>
      <c r="G58" s="39"/>
      <c r="H58" s="19"/>
      <c r="I58" s="19"/>
      <c r="J58" s="19">
        <v>100000</v>
      </c>
      <c r="K58" s="44">
        <v>228000</v>
      </c>
      <c r="L58" s="26" t="s">
        <v>83</v>
      </c>
    </row>
    <row r="59" spans="1:12" ht="12.75">
      <c r="A59" s="37">
        <f t="shared" si="1"/>
        <v>53</v>
      </c>
      <c r="B59" s="62"/>
      <c r="C59" s="18" t="s">
        <v>65</v>
      </c>
      <c r="D59" s="101">
        <v>5.6</v>
      </c>
      <c r="E59" s="105" t="s">
        <v>216</v>
      </c>
      <c r="F59" s="120"/>
      <c r="G59" s="39"/>
      <c r="H59" s="19">
        <v>88000</v>
      </c>
      <c r="I59" s="19">
        <v>11000</v>
      </c>
      <c r="J59" s="19">
        <v>110000</v>
      </c>
      <c r="K59" s="44">
        <v>25000</v>
      </c>
      <c r="L59" s="26" t="s">
        <v>71</v>
      </c>
    </row>
    <row r="60" spans="1:12" ht="12.75" hidden="1">
      <c r="A60" s="37">
        <f t="shared" si="1"/>
        <v>54</v>
      </c>
      <c r="B60" s="62"/>
      <c r="C60" s="18"/>
      <c r="D60" s="101"/>
      <c r="E60" s="105" t="s">
        <v>5</v>
      </c>
      <c r="F60" s="39"/>
      <c r="G60" s="39"/>
      <c r="H60" s="19"/>
      <c r="I60" s="19"/>
      <c r="J60" s="19"/>
      <c r="K60" s="44"/>
      <c r="L60" s="26" t="s">
        <v>6</v>
      </c>
    </row>
    <row r="61" spans="1:12" ht="13.5" thickBot="1">
      <c r="A61" s="37">
        <f t="shared" si="1"/>
        <v>55</v>
      </c>
      <c r="B61" s="63"/>
      <c r="C61" s="20" t="s">
        <v>20</v>
      </c>
      <c r="D61" s="115">
        <v>1.01</v>
      </c>
      <c r="E61" s="106" t="s">
        <v>156</v>
      </c>
      <c r="F61" s="121"/>
      <c r="G61" s="40">
        <v>73376</v>
      </c>
      <c r="H61" s="21"/>
      <c r="I61" s="21"/>
      <c r="J61" s="21"/>
      <c r="K61" s="46">
        <v>0</v>
      </c>
      <c r="L61" s="27"/>
    </row>
    <row r="62" spans="1:12" ht="13.5" thickBot="1">
      <c r="A62" s="37"/>
      <c r="B62" s="55"/>
      <c r="C62" s="137" t="s">
        <v>13</v>
      </c>
      <c r="D62" s="112">
        <f>SUM(D7:D61)</f>
        <v>378.45999999999987</v>
      </c>
      <c r="E62" s="143"/>
      <c r="F62" s="122"/>
      <c r="G62" s="42">
        <f>SUM(G7:G61)</f>
        <v>5798235</v>
      </c>
      <c r="H62" s="139">
        <f>SUM(H7:H61)</f>
        <v>5430000</v>
      </c>
      <c r="I62" s="23">
        <f>SUM(I7:I61)</f>
        <v>7461360</v>
      </c>
      <c r="J62" s="23">
        <f>SUM(J7:J59)</f>
        <v>9276611</v>
      </c>
      <c r="K62" s="23">
        <f>SUM(K7:K61)</f>
        <v>26165131</v>
      </c>
      <c r="L62" s="32"/>
    </row>
    <row r="63" spans="3:12" s="1" customFormat="1" ht="12.75">
      <c r="C63" s="2"/>
      <c r="D63" s="113"/>
      <c r="E63" s="103"/>
      <c r="F63" s="4"/>
      <c r="G63" s="4"/>
      <c r="H63" s="4"/>
      <c r="I63" s="4"/>
      <c r="J63" s="4"/>
      <c r="K63" s="4"/>
      <c r="L63" s="3"/>
    </row>
    <row r="64" spans="3:11" ht="13.5" thickBot="1">
      <c r="C64" s="67" t="s">
        <v>75</v>
      </c>
      <c r="E64" s="108"/>
      <c r="F64" s="4"/>
      <c r="G64" s="4"/>
      <c r="H64" s="54"/>
      <c r="I64" s="4"/>
      <c r="J64" s="4"/>
      <c r="K64" s="4"/>
    </row>
    <row r="65" spans="1:12" ht="12.75">
      <c r="A65" s="36">
        <f>A61+1</f>
        <v>56</v>
      </c>
      <c r="B65" s="61"/>
      <c r="C65" s="138" t="s">
        <v>14</v>
      </c>
      <c r="D65" s="116"/>
      <c r="E65" s="111"/>
      <c r="F65" s="123"/>
      <c r="G65" s="78">
        <v>287068</v>
      </c>
      <c r="H65" s="136">
        <v>300000</v>
      </c>
      <c r="I65" s="78">
        <v>300000</v>
      </c>
      <c r="J65" s="78">
        <v>300000</v>
      </c>
      <c r="K65" s="68"/>
      <c r="L65" s="69"/>
    </row>
    <row r="66" spans="1:12" ht="12.75">
      <c r="A66" s="37">
        <f>A65+1</f>
        <v>57</v>
      </c>
      <c r="B66" s="62"/>
      <c r="C66" s="65" t="s">
        <v>15</v>
      </c>
      <c r="D66" s="101"/>
      <c r="E66" s="105"/>
      <c r="F66" s="124"/>
      <c r="G66" s="75">
        <v>405500</v>
      </c>
      <c r="H66" s="75">
        <v>400000</v>
      </c>
      <c r="I66" s="75">
        <v>400000</v>
      </c>
      <c r="J66" s="75">
        <v>400000</v>
      </c>
      <c r="K66" s="66"/>
      <c r="L66" s="70"/>
    </row>
    <row r="67" spans="1:12" ht="12.75">
      <c r="A67" s="37">
        <f>A66+1</f>
        <v>58</v>
      </c>
      <c r="B67" s="62"/>
      <c r="C67" s="65" t="s">
        <v>103</v>
      </c>
      <c r="D67" s="101"/>
      <c r="E67" s="105"/>
      <c r="F67" s="124"/>
      <c r="G67" s="75">
        <v>668212</v>
      </c>
      <c r="H67" s="75">
        <f>500000+100000</f>
        <v>600000</v>
      </c>
      <c r="I67" s="75">
        <f>500000+100000</f>
        <v>600000</v>
      </c>
      <c r="J67" s="75">
        <f>500000+100000</f>
        <v>600000</v>
      </c>
      <c r="K67" s="66"/>
      <c r="L67" s="70"/>
    </row>
    <row r="68" spans="1:12" ht="13.5" thickBot="1">
      <c r="A68" s="38"/>
      <c r="B68" s="63"/>
      <c r="C68" s="80" t="s">
        <v>16</v>
      </c>
      <c r="D68" s="115"/>
      <c r="E68" s="106"/>
      <c r="F68" s="125"/>
      <c r="G68" s="81">
        <f>SUM(G65:G67)</f>
        <v>1360780</v>
      </c>
      <c r="H68" s="81">
        <f>SUM(H65:H67)</f>
        <v>1300000</v>
      </c>
      <c r="I68" s="81">
        <f>SUM(I65:I67)</f>
        <v>1300000</v>
      </c>
      <c r="J68" s="81">
        <f>SUM(J65:J67)</f>
        <v>1300000</v>
      </c>
      <c r="K68" s="81"/>
      <c r="L68" s="72"/>
    </row>
    <row r="69" spans="3:12" ht="13.5" thickBot="1">
      <c r="C69" s="20"/>
      <c r="D69" s="102"/>
      <c r="E69" s="142"/>
      <c r="F69" s="51"/>
      <c r="G69" s="28"/>
      <c r="H69" s="28"/>
      <c r="I69" s="28"/>
      <c r="J69" s="28"/>
      <c r="K69" s="28"/>
      <c r="L69" s="3"/>
    </row>
    <row r="70" spans="1:12" ht="13.5" thickBot="1">
      <c r="A70" s="22">
        <f>A67+1</f>
        <v>59</v>
      </c>
      <c r="B70" s="82"/>
      <c r="C70" s="83" t="s">
        <v>73</v>
      </c>
      <c r="D70" s="107"/>
      <c r="E70" s="107"/>
      <c r="F70" s="126"/>
      <c r="G70" s="84">
        <v>116184</v>
      </c>
      <c r="H70" s="84">
        <v>100000</v>
      </c>
      <c r="I70" s="84">
        <v>100000</v>
      </c>
      <c r="J70" s="134">
        <v>97474</v>
      </c>
      <c r="K70" s="84">
        <v>200000</v>
      </c>
      <c r="L70" s="85"/>
    </row>
    <row r="71" spans="3:12" ht="13.5" thickBot="1">
      <c r="C71" s="20"/>
      <c r="D71" s="108"/>
      <c r="E71" s="108"/>
      <c r="F71" s="51"/>
      <c r="G71" s="28"/>
      <c r="H71" s="28"/>
      <c r="I71" s="28"/>
      <c r="J71" s="28"/>
      <c r="K71" s="28"/>
      <c r="L71" s="74"/>
    </row>
    <row r="72" spans="2:12" ht="13.5" thickBot="1">
      <c r="B72" s="48"/>
      <c r="C72" s="55" t="s">
        <v>13</v>
      </c>
      <c r="D72" s="144"/>
      <c r="E72" s="141"/>
      <c r="F72" s="52"/>
      <c r="G72" s="56">
        <f>G62+G68+G70</f>
        <v>7275199</v>
      </c>
      <c r="H72" s="56">
        <f>H62+H68+H70</f>
        <v>6830000</v>
      </c>
      <c r="I72" s="56">
        <f>I62+I68+I70</f>
        <v>8861360</v>
      </c>
      <c r="J72" s="56">
        <f>J62+J68+J70</f>
        <v>10674085</v>
      </c>
      <c r="K72" s="57"/>
      <c r="L72" s="57"/>
    </row>
    <row r="73" spans="3:11" ht="12.75">
      <c r="C73" s="30"/>
      <c r="E73" s="102"/>
      <c r="F73" s="4"/>
      <c r="G73" s="4"/>
      <c r="H73" s="4"/>
      <c r="I73" s="4"/>
      <c r="J73" s="4"/>
      <c r="K73" s="29"/>
    </row>
    <row r="74" spans="3:11" ht="26.25" thickBot="1">
      <c r="C74" s="30" t="s">
        <v>218</v>
      </c>
      <c r="E74" s="108"/>
      <c r="F74" s="4"/>
      <c r="G74" s="4"/>
      <c r="H74" s="4"/>
      <c r="I74" s="4"/>
      <c r="J74" s="4"/>
      <c r="K74" s="29"/>
    </row>
    <row r="75" spans="1:12" ht="13.5" customHeight="1">
      <c r="A75" s="43">
        <f>A70+1</f>
        <v>60</v>
      </c>
      <c r="B75" s="76" t="s">
        <v>21</v>
      </c>
      <c r="C75" s="86" t="s">
        <v>50</v>
      </c>
      <c r="D75" s="116" t="s">
        <v>78</v>
      </c>
      <c r="E75" s="111" t="s">
        <v>158</v>
      </c>
      <c r="F75" s="123"/>
      <c r="G75" s="68">
        <f>252000+15000</f>
        <v>267000</v>
      </c>
      <c r="H75" s="68">
        <v>370000</v>
      </c>
      <c r="I75" s="68">
        <v>416700.9</v>
      </c>
      <c r="J75" s="68"/>
      <c r="K75" s="68">
        <v>0</v>
      </c>
      <c r="L75" s="69" t="s">
        <v>186</v>
      </c>
    </row>
    <row r="76" spans="1:12" ht="12.75">
      <c r="A76" s="43">
        <f>A75+1</f>
        <v>61</v>
      </c>
      <c r="B76" s="43" t="s">
        <v>22</v>
      </c>
      <c r="C76" s="18" t="s">
        <v>49</v>
      </c>
      <c r="D76" s="101" t="s">
        <v>59</v>
      </c>
      <c r="E76" s="105" t="s">
        <v>159</v>
      </c>
      <c r="F76" s="124"/>
      <c r="G76" s="66">
        <v>1000000</v>
      </c>
      <c r="H76" s="66">
        <v>800000</v>
      </c>
      <c r="I76" s="66">
        <v>850000</v>
      </c>
      <c r="J76" s="66">
        <v>225074</v>
      </c>
      <c r="K76" s="66">
        <v>0</v>
      </c>
      <c r="L76" s="70" t="s">
        <v>186</v>
      </c>
    </row>
    <row r="77" spans="1:12" ht="12.75">
      <c r="A77" s="43">
        <f>A76+1</f>
        <v>62</v>
      </c>
      <c r="B77" s="43" t="s">
        <v>24</v>
      </c>
      <c r="C77" s="18" t="s">
        <v>88</v>
      </c>
      <c r="D77" s="101" t="s">
        <v>57</v>
      </c>
      <c r="E77" s="105" t="s">
        <v>160</v>
      </c>
      <c r="F77" s="124"/>
      <c r="G77" s="66">
        <v>400000</v>
      </c>
      <c r="H77" s="66"/>
      <c r="I77" s="66"/>
      <c r="J77" s="66"/>
      <c r="K77" s="66">
        <v>0</v>
      </c>
      <c r="L77" s="70" t="s">
        <v>113</v>
      </c>
    </row>
    <row r="78" spans="1:12" ht="12.75">
      <c r="A78" s="43">
        <f>A77+1</f>
        <v>63</v>
      </c>
      <c r="B78" s="43" t="s">
        <v>24</v>
      </c>
      <c r="C78" s="18" t="s">
        <v>51</v>
      </c>
      <c r="D78" s="101" t="s">
        <v>57</v>
      </c>
      <c r="E78" s="105" t="s">
        <v>161</v>
      </c>
      <c r="F78" s="124"/>
      <c r="G78" s="66">
        <f>420000-70000</f>
        <v>350000</v>
      </c>
      <c r="H78" s="66"/>
      <c r="I78" s="66"/>
      <c r="J78" s="66"/>
      <c r="K78" s="66">
        <v>0</v>
      </c>
      <c r="L78" s="70" t="s">
        <v>113</v>
      </c>
    </row>
    <row r="79" spans="1:12" ht="12.75">
      <c r="A79" s="43">
        <f>A78+1</f>
        <v>64</v>
      </c>
      <c r="B79" s="43" t="s">
        <v>24</v>
      </c>
      <c r="C79" s="18" t="s">
        <v>44</v>
      </c>
      <c r="D79" s="101" t="s">
        <v>169</v>
      </c>
      <c r="E79" s="105" t="s">
        <v>171</v>
      </c>
      <c r="F79" s="124"/>
      <c r="G79" s="66">
        <v>200000</v>
      </c>
      <c r="H79" s="66">
        <v>400000</v>
      </c>
      <c r="I79" s="66">
        <v>400000</v>
      </c>
      <c r="J79" s="66">
        <v>131410</v>
      </c>
      <c r="K79" s="66">
        <v>0</v>
      </c>
      <c r="L79" s="70" t="s">
        <v>99</v>
      </c>
    </row>
    <row r="80" spans="1:12" ht="13.5" thickBot="1">
      <c r="A80" s="97">
        <f>A79+1</f>
        <v>65</v>
      </c>
      <c r="B80" s="79" t="s">
        <v>21</v>
      </c>
      <c r="C80" s="87" t="s">
        <v>106</v>
      </c>
      <c r="D80" s="115" t="s">
        <v>57</v>
      </c>
      <c r="E80" s="106" t="s">
        <v>162</v>
      </c>
      <c r="F80" s="125"/>
      <c r="G80" s="71">
        <v>100000</v>
      </c>
      <c r="H80" s="71">
        <v>100000</v>
      </c>
      <c r="I80" s="71">
        <v>400000</v>
      </c>
      <c r="J80" s="71">
        <v>500000</v>
      </c>
      <c r="K80" s="71">
        <v>144500</v>
      </c>
      <c r="L80" s="72"/>
    </row>
    <row r="81" spans="2:12" ht="13.5" thickBot="1">
      <c r="B81" s="88"/>
      <c r="C81" s="67" t="s">
        <v>79</v>
      </c>
      <c r="D81" s="117"/>
      <c r="E81" s="140"/>
      <c r="F81" s="122"/>
      <c r="G81" s="54">
        <f>SUM(G75:G80)</f>
        <v>2317000</v>
      </c>
      <c r="H81" s="54">
        <f>SUM(H75:H80)</f>
        <v>1670000</v>
      </c>
      <c r="I81" s="84">
        <f>SUM(I75:I80)</f>
        <v>2066700.9</v>
      </c>
      <c r="J81" s="54">
        <f>SUM(J75:J80)</f>
        <v>856484</v>
      </c>
      <c r="K81" s="135">
        <f>SUM(K75:K80)</f>
        <v>144500</v>
      </c>
      <c r="L81" s="32"/>
    </row>
    <row r="82" spans="2:12" ht="13.5" thickBot="1">
      <c r="B82" s="55"/>
      <c r="C82" s="50"/>
      <c r="D82" s="109"/>
      <c r="E82" s="108"/>
      <c r="F82" s="55"/>
      <c r="G82" s="33"/>
      <c r="H82" s="55"/>
      <c r="I82" s="55"/>
      <c r="J82" s="55"/>
      <c r="K82" s="55"/>
      <c r="L82" s="53"/>
    </row>
    <row r="83" spans="2:12" ht="13.5" thickBot="1">
      <c r="B83" s="22"/>
      <c r="C83" s="35" t="s">
        <v>19</v>
      </c>
      <c r="D83" s="118"/>
      <c r="E83" s="107"/>
      <c r="F83" s="127"/>
      <c r="G83" s="33">
        <f>G72+G81</f>
        <v>9592199</v>
      </c>
      <c r="H83" s="33">
        <f>H72+H81</f>
        <v>8500000</v>
      </c>
      <c r="I83" s="84">
        <f>I72+I81</f>
        <v>10928060.9</v>
      </c>
      <c r="J83" s="33">
        <f>J72+J81</f>
        <v>11530569</v>
      </c>
      <c r="K83" s="33"/>
      <c r="L83" s="24"/>
    </row>
    <row r="84" spans="7:11" ht="12.75">
      <c r="G84" s="29"/>
      <c r="H84" s="29"/>
      <c r="I84" s="29"/>
      <c r="J84" s="29"/>
      <c r="K84" s="29"/>
    </row>
    <row r="85" spans="1:12" ht="12.75">
      <c r="A85" s="150" t="s">
        <v>111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3:10" ht="12.75">
      <c r="C86" s="152" t="s">
        <v>110</v>
      </c>
      <c r="D86" s="153"/>
      <c r="E86" s="153"/>
      <c r="F86" s="153"/>
      <c r="G86" s="153"/>
      <c r="H86" s="153"/>
      <c r="I86" s="153"/>
      <c r="J86" s="153"/>
    </row>
    <row r="87" ht="13.5" thickBot="1">
      <c r="C87" s="30" t="s">
        <v>206</v>
      </c>
    </row>
    <row r="88" spans="1:12" ht="12.75">
      <c r="A88" s="43">
        <f>A80+1</f>
        <v>66</v>
      </c>
      <c r="B88" s="76" t="s">
        <v>21</v>
      </c>
      <c r="C88" s="77" t="s">
        <v>200</v>
      </c>
      <c r="D88" s="104" t="s">
        <v>84</v>
      </c>
      <c r="E88" s="104" t="s">
        <v>163</v>
      </c>
      <c r="F88" s="92"/>
      <c r="G88" s="93"/>
      <c r="H88" s="93">
        <v>1000000</v>
      </c>
      <c r="I88" s="93">
        <v>1500000</v>
      </c>
      <c r="J88" s="93">
        <v>1500000</v>
      </c>
      <c r="K88" s="93">
        <v>2958000</v>
      </c>
      <c r="L88" s="69" t="s">
        <v>197</v>
      </c>
    </row>
    <row r="89" spans="1:12" ht="12.75">
      <c r="A89" s="43">
        <f>A88+1</f>
        <v>67</v>
      </c>
      <c r="B89" s="43" t="s">
        <v>21</v>
      </c>
      <c r="C89" s="65" t="s">
        <v>107</v>
      </c>
      <c r="D89" s="105" t="s">
        <v>84</v>
      </c>
      <c r="E89" s="105" t="s">
        <v>164</v>
      </c>
      <c r="F89" s="91"/>
      <c r="G89" s="90"/>
      <c r="H89" s="90"/>
      <c r="I89" s="90">
        <v>200000</v>
      </c>
      <c r="J89" s="90">
        <v>400000</v>
      </c>
      <c r="K89" s="90">
        <v>2370000</v>
      </c>
      <c r="L89" s="70"/>
    </row>
    <row r="90" spans="1:12" ht="12.75">
      <c r="A90" s="43">
        <f>A89+1</f>
        <v>68</v>
      </c>
      <c r="B90" s="43" t="s">
        <v>21</v>
      </c>
      <c r="C90" s="65" t="s">
        <v>108</v>
      </c>
      <c r="D90" s="105" t="s">
        <v>84</v>
      </c>
      <c r="E90" s="105" t="s">
        <v>178</v>
      </c>
      <c r="F90" s="89"/>
      <c r="G90" s="90"/>
      <c r="H90" s="90"/>
      <c r="I90" s="90">
        <v>400000</v>
      </c>
      <c r="J90" s="90">
        <v>500000</v>
      </c>
      <c r="K90" s="90">
        <v>3223000</v>
      </c>
      <c r="L90" s="70"/>
    </row>
    <row r="91" spans="1:12" ht="12.75">
      <c r="A91" s="43">
        <f>A90+1</f>
        <v>69</v>
      </c>
      <c r="B91" s="43" t="s">
        <v>21</v>
      </c>
      <c r="C91" s="65" t="s">
        <v>109</v>
      </c>
      <c r="D91" s="105" t="s">
        <v>84</v>
      </c>
      <c r="E91" s="105" t="s">
        <v>165</v>
      </c>
      <c r="F91" s="89"/>
      <c r="G91" s="90"/>
      <c r="H91" s="90"/>
      <c r="I91" s="90">
        <v>300000</v>
      </c>
      <c r="J91" s="90">
        <v>500000</v>
      </c>
      <c r="K91" s="90">
        <v>2021400</v>
      </c>
      <c r="L91" s="70"/>
    </row>
    <row r="92" spans="1:12" ht="12.75">
      <c r="A92" s="43">
        <f>A91+1</f>
        <v>70</v>
      </c>
      <c r="B92" s="43" t="s">
        <v>21</v>
      </c>
      <c r="C92" s="65" t="s">
        <v>201</v>
      </c>
      <c r="D92" s="105" t="s">
        <v>80</v>
      </c>
      <c r="E92" s="105" t="s">
        <v>157</v>
      </c>
      <c r="F92" s="89"/>
      <c r="G92" s="90">
        <v>328700</v>
      </c>
      <c r="H92" s="90">
        <v>370000</v>
      </c>
      <c r="I92" s="90">
        <v>426600</v>
      </c>
      <c r="J92" s="90"/>
      <c r="K92" s="90">
        <v>0</v>
      </c>
      <c r="L92" s="70" t="s">
        <v>198</v>
      </c>
    </row>
    <row r="93" spans="1:12" ht="13.5" thickBot="1">
      <c r="A93" s="31"/>
      <c r="B93" s="79"/>
      <c r="C93" s="94" t="s">
        <v>74</v>
      </c>
      <c r="D93" s="106"/>
      <c r="E93" s="106"/>
      <c r="F93" s="95"/>
      <c r="G93" s="96">
        <f>SUM(G88:G92)</f>
        <v>328700</v>
      </c>
      <c r="H93" s="96">
        <f>SUM(H88:H92)</f>
        <v>1370000</v>
      </c>
      <c r="I93" s="96">
        <f>SUM(I88:I92)</f>
        <v>2826600</v>
      </c>
      <c r="J93" s="96">
        <f>SUM(J88:J92)</f>
        <v>2900000</v>
      </c>
      <c r="K93" s="96">
        <f>SUM(K88:K92)</f>
        <v>10572400</v>
      </c>
      <c r="L93" s="72"/>
    </row>
    <row r="94" ht="13.5" thickBot="1">
      <c r="C94" s="30" t="s">
        <v>207</v>
      </c>
    </row>
    <row r="95" spans="1:12" ht="13.5" thickBot="1">
      <c r="A95" s="36">
        <v>71</v>
      </c>
      <c r="B95" s="129"/>
      <c r="C95" s="130" t="s">
        <v>208</v>
      </c>
      <c r="D95" s="104" t="s">
        <v>210</v>
      </c>
      <c r="E95" s="104" t="s">
        <v>204</v>
      </c>
      <c r="F95" s="76"/>
      <c r="G95" s="76"/>
      <c r="H95" s="93">
        <v>200000</v>
      </c>
      <c r="I95" s="93">
        <v>250000</v>
      </c>
      <c r="J95" s="93">
        <v>250000</v>
      </c>
      <c r="K95" s="93">
        <v>147000</v>
      </c>
      <c r="L95" s="69"/>
    </row>
    <row r="96" spans="1:12" ht="13.5" thickBot="1">
      <c r="A96" s="37">
        <v>72</v>
      </c>
      <c r="B96" s="55" t="s">
        <v>24</v>
      </c>
      <c r="C96" s="131" t="s">
        <v>202</v>
      </c>
      <c r="D96" s="105" t="s">
        <v>210</v>
      </c>
      <c r="E96" s="105" t="s">
        <v>209</v>
      </c>
      <c r="F96" s="43"/>
      <c r="G96" s="43"/>
      <c r="H96" s="43"/>
      <c r="I96" s="90">
        <v>500000</v>
      </c>
      <c r="J96" s="90">
        <v>1200000</v>
      </c>
      <c r="K96" s="90">
        <v>2779000</v>
      </c>
      <c r="L96" s="70"/>
    </row>
    <row r="97" spans="1:12" ht="13.5" thickBot="1">
      <c r="A97" s="38">
        <v>73</v>
      </c>
      <c r="B97" s="55" t="s">
        <v>25</v>
      </c>
      <c r="C97" s="131" t="s">
        <v>203</v>
      </c>
      <c r="D97" s="105" t="s">
        <v>210</v>
      </c>
      <c r="E97" s="105" t="s">
        <v>205</v>
      </c>
      <c r="F97" s="43"/>
      <c r="G97" s="43"/>
      <c r="H97" s="43"/>
      <c r="I97" s="90">
        <v>200000</v>
      </c>
      <c r="J97" s="90">
        <v>400000</v>
      </c>
      <c r="K97" s="90">
        <v>284000</v>
      </c>
      <c r="L97" s="70"/>
    </row>
    <row r="98" spans="3:12" ht="13.5" thickBot="1">
      <c r="C98" s="132" t="s">
        <v>211</v>
      </c>
      <c r="D98" s="106"/>
      <c r="E98" s="106"/>
      <c r="F98" s="79"/>
      <c r="G98" s="79"/>
      <c r="H98" s="96">
        <f>SUM(H95:H97)</f>
        <v>200000</v>
      </c>
      <c r="I98" s="96">
        <f>SUM(I95:I97)</f>
        <v>950000</v>
      </c>
      <c r="J98" s="96">
        <f>SUM(J95:J97)</f>
        <v>1850000</v>
      </c>
      <c r="K98" s="96">
        <f>SUM(K95:K97)</f>
        <v>3210000</v>
      </c>
      <c r="L98" s="72"/>
    </row>
    <row r="99" ht="12.75">
      <c r="A99" s="1"/>
    </row>
  </sheetData>
  <mergeCells count="4">
    <mergeCell ref="B2:L2"/>
    <mergeCell ref="F5:J5"/>
    <mergeCell ref="A85:L85"/>
    <mergeCell ref="C86:J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58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Venglarova</dc:creator>
  <cp:keywords/>
  <dc:description/>
  <cp:lastModifiedBy>oi</cp:lastModifiedBy>
  <cp:lastPrinted>2003-04-29T12:28:21Z</cp:lastPrinted>
  <dcterms:created xsi:type="dcterms:W3CDTF">2001-02-06T12:24:24Z</dcterms:created>
  <dcterms:modified xsi:type="dcterms:W3CDTF">2003-04-29T11:23:23Z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