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ynteza I-XII" sheetId="1" r:id="rId1"/>
    <sheet name="Synthesis" sheetId="2" r:id="rId2"/>
    <sheet name="TP_2005-2009" sheetId="3" r:id="rId3"/>
    <sheet name="TP_M_2005" sheetId="4" r:id="rId4"/>
    <sheet name="TP_2006" sheetId="5" r:id="rId5"/>
    <sheet name="TP_2007" sheetId="6" r:id="rId6"/>
    <sheet name="TP_2008" sheetId="7" r:id="rId7"/>
    <sheet name="TP_2009" sheetId="8" r:id="rId8"/>
    <sheet name="prenajom" sheetId="9" r:id="rId9"/>
  </sheets>
  <definedNames/>
  <calcPr fullCalcOnLoad="1"/>
</workbook>
</file>

<file path=xl/comments2.xml><?xml version="1.0" encoding="utf-8"?>
<comments xmlns="http://schemas.openxmlformats.org/spreadsheetml/2006/main">
  <authors>
    <author>sadlonova</author>
  </authors>
  <commentList>
    <comment ref="B9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VI</t>
        </r>
      </text>
    </comment>
    <comment ref="B10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VI</t>
        </r>
      </text>
    </comment>
    <comment ref="B11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VI</t>
        </r>
      </text>
    </comment>
    <comment ref="B13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VII</t>
        </r>
      </text>
    </comment>
    <comment ref="B14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VII</t>
        </r>
      </text>
    </comment>
    <comment ref="B16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XII</t>
        </r>
      </text>
    </comment>
    <comment ref="B17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VIII</t>
        </r>
      </text>
    </comment>
    <comment ref="B19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I
prenajom SMU a skolenia</t>
        </r>
      </text>
    </comment>
    <comment ref="B20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X, XI</t>
        </r>
      </text>
    </comment>
    <comment ref="B21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XII</t>
        </r>
      </text>
    </comment>
    <comment ref="B25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V</t>
        </r>
      </text>
    </comment>
    <comment ref="B26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III</t>
        </r>
      </text>
    </comment>
    <comment ref="B27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IV</t>
        </r>
      </text>
    </comment>
    <comment ref="B32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XV</t>
        </r>
      </text>
    </comment>
    <comment ref="B35" authorId="0">
      <text>
        <r>
          <rPr>
            <b/>
            <sz val="8"/>
            <rFont val="Tahoma"/>
            <family val="0"/>
          </rPr>
          <t>sadloa:</t>
        </r>
        <r>
          <rPr>
            <sz val="8"/>
            <rFont val="Tahoma"/>
            <family val="0"/>
          </rPr>
          <t xml:space="preserve">
XIV</t>
        </r>
      </text>
    </comment>
    <comment ref="B38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XIII</t>
        </r>
      </text>
    </comment>
    <comment ref="B28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IV</t>
        </r>
      </text>
    </comment>
  </commentList>
</comments>
</file>

<file path=xl/comments4.xml><?xml version="1.0" encoding="utf-8"?>
<comments xmlns="http://schemas.openxmlformats.org/spreadsheetml/2006/main">
  <authors>
    <author>PC</author>
    <author>Bondareva</author>
  </authors>
  <commentList>
    <comment ref="G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na 5 pacientov 4 GBq
18 prac dni mesacne
70 GBq mesacne</t>
        </r>
      </text>
    </comment>
    <comment ref="D24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6 denne 18 dni
t.j.108 lozkodni mesacne</t>
        </r>
      </text>
    </comment>
    <comment ref="D1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denne 5 vysetreni 19 dni mesacne</t>
        </r>
      </text>
    </comment>
    <comment ref="D20" authorId="1">
      <text>
        <r>
          <rPr>
            <b/>
            <sz val="8"/>
            <rFont val="Tahoma"/>
            <family val="0"/>
          </rPr>
          <t>Bondareva:</t>
        </r>
        <r>
          <rPr>
            <sz val="8"/>
            <rFont val="Tahoma"/>
            <family val="0"/>
          </rPr>
          <t xml:space="preserve">
12 vysetreni denne 19 peac dni</t>
        </r>
      </text>
    </comment>
  </commentList>
</comments>
</file>

<file path=xl/comments5.xml><?xml version="1.0" encoding="utf-8"?>
<comments xmlns="http://schemas.openxmlformats.org/spreadsheetml/2006/main">
  <authors>
    <author>sadlonova</author>
  </authors>
  <commentList>
    <comment ref="P19" authorId="0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korekcia na ubytovnu</t>
        </r>
      </text>
    </comment>
  </commentList>
</comments>
</file>

<file path=xl/comments6.xml><?xml version="1.0" encoding="utf-8"?>
<comments xmlns="http://schemas.openxmlformats.org/spreadsheetml/2006/main">
  <authors>
    <author>PC</author>
    <author>sadlonova</author>
  </authors>
  <commentList>
    <comment ref="P1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3 vysetrenia denne
1000 eur 100 dni v roku</t>
        </r>
      </text>
    </comment>
    <comment ref="P19" authorId="1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korekcia na ubytovnu</t>
        </r>
      </text>
    </comment>
    <comment ref="N29" authorId="1">
      <text>
        <r>
          <rPr>
            <sz val="8"/>
            <rFont val="Tahoma"/>
            <family val="0"/>
          </rPr>
          <t>produkcia 100 000 m2 rocne
4 uer / m2
potrebny stroj cas 200 hod
1000 eur hodina stroj casu</t>
        </r>
      </text>
    </comment>
  </commentList>
</comments>
</file>

<file path=xl/comments7.xml><?xml version="1.0" encoding="utf-8"?>
<comments xmlns="http://schemas.openxmlformats.org/spreadsheetml/2006/main">
  <authors>
    <author>PC</author>
    <author>sadlonova</author>
  </authors>
  <commentList>
    <comment ref="P1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3 vysetrenia denne
1000 EUR
150 dni v roku</t>
        </r>
      </text>
    </comment>
    <comment ref="P19" authorId="1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korekcia na ubytovnu</t>
        </r>
      </text>
    </comment>
    <comment ref="N29" authorId="1">
      <text>
        <r>
          <rPr>
            <b/>
            <sz val="8"/>
            <rFont val="Tahoma"/>
            <family val="0"/>
          </rPr>
          <t>produkcia 100 000 m2 rocne
4 uer / m2
potrebny stroj cas 1000 hod
1000 eur hodina stroj casu</t>
        </r>
      </text>
    </comment>
  </commentList>
</comments>
</file>

<file path=xl/comments8.xml><?xml version="1.0" encoding="utf-8"?>
<comments xmlns="http://schemas.openxmlformats.org/spreadsheetml/2006/main">
  <authors>
    <author>PC</author>
    <author>sadlonova</author>
  </authors>
  <commentList>
    <comment ref="P1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3 vysetrenia denne
1000 EUR
150 dni v roku</t>
        </r>
      </text>
    </comment>
    <comment ref="P19" authorId="1">
      <text>
        <r>
          <rPr>
            <b/>
            <sz val="8"/>
            <rFont val="Tahoma"/>
            <family val="0"/>
          </rPr>
          <t>sadlonova:</t>
        </r>
        <r>
          <rPr>
            <sz val="8"/>
            <rFont val="Tahoma"/>
            <family val="0"/>
          </rPr>
          <t xml:space="preserve">
korekcia na ubytovnu</t>
        </r>
      </text>
    </comment>
    <comment ref="N29" authorId="1">
      <text>
        <r>
          <rPr>
            <b/>
            <sz val="8"/>
            <rFont val="Tahoma"/>
            <family val="0"/>
          </rPr>
          <t>produkcia 100 000 m2 rocne
4 uer / m2
potrebny stroj cas 1000 hod
1000 eur hodina stroj casu</t>
        </r>
      </text>
    </comment>
  </commentList>
</comments>
</file>

<file path=xl/sharedStrings.xml><?xml version="1.0" encoding="utf-8"?>
<sst xmlns="http://schemas.openxmlformats.org/spreadsheetml/2006/main" count="584" uniqueCount="147">
  <si>
    <t>FDG</t>
  </si>
  <si>
    <t xml:space="preserve"> </t>
  </si>
  <si>
    <t>Produkt</t>
  </si>
  <si>
    <t>Partner</t>
  </si>
  <si>
    <t>UVN-RK</t>
  </si>
  <si>
    <t>OUSA-BA</t>
  </si>
  <si>
    <t>denne</t>
  </si>
  <si>
    <t>tis. SKK</t>
  </si>
  <si>
    <t>cena</t>
  </si>
  <si>
    <t>GBq</t>
  </si>
  <si>
    <t>pacienta</t>
  </si>
  <si>
    <t>davka</t>
  </si>
  <si>
    <t>den</t>
  </si>
  <si>
    <t>odber</t>
  </si>
  <si>
    <t>pacient</t>
  </si>
  <si>
    <t>smena</t>
  </si>
  <si>
    <t>SKK</t>
  </si>
  <si>
    <t>jedn</t>
  </si>
  <si>
    <t>pocet</t>
  </si>
  <si>
    <t>rok</t>
  </si>
  <si>
    <t>odb dni</t>
  </si>
  <si>
    <t>rocne</t>
  </si>
  <si>
    <t>tis.</t>
  </si>
  <si>
    <t>aktivita</t>
  </si>
  <si>
    <t>FCO</t>
  </si>
  <si>
    <t>pracovisko</t>
  </si>
  <si>
    <t>94m-Tc</t>
  </si>
  <si>
    <t>mikro-PET</t>
  </si>
  <si>
    <t>IBA + IBMM (nano-)</t>
  </si>
  <si>
    <t>CELKOM</t>
  </si>
  <si>
    <t>18-F</t>
  </si>
  <si>
    <t>99m-Tc</t>
  </si>
  <si>
    <t>11-C</t>
  </si>
  <si>
    <t>15-O</t>
  </si>
  <si>
    <t>13-N</t>
  </si>
  <si>
    <t>ukony</t>
  </si>
  <si>
    <t>2.sm</t>
  </si>
  <si>
    <t>Gyor</t>
  </si>
  <si>
    <t>Brno</t>
  </si>
  <si>
    <t>Vieden</t>
  </si>
  <si>
    <t>DOPA</t>
  </si>
  <si>
    <t>1.sm</t>
  </si>
  <si>
    <t>ubytovna</t>
  </si>
  <si>
    <t>prenajom PET</t>
  </si>
  <si>
    <t>prenajom SPECT</t>
  </si>
  <si>
    <t>prenajom mikro-PET</t>
  </si>
  <si>
    <t>apartman</t>
  </si>
  <si>
    <t>3-izb.</t>
  </si>
  <si>
    <t>2-izb.</t>
  </si>
  <si>
    <t>1-izb.</t>
  </si>
  <si>
    <t>jed.cena</t>
  </si>
  <si>
    <t>mesacne</t>
  </si>
  <si>
    <t>celkom</t>
  </si>
  <si>
    <t>spolu</t>
  </si>
  <si>
    <t>koef</t>
  </si>
  <si>
    <t>vyuzitia</t>
  </si>
  <si>
    <t>rocny odpis</t>
  </si>
  <si>
    <t>zbytkova cena</t>
  </si>
  <si>
    <t>autor. skusky farm.</t>
  </si>
  <si>
    <t>Nájomné</t>
  </si>
  <si>
    <t>podiel</t>
  </si>
  <si>
    <t>Mesačné výnosy v r. 2005</t>
  </si>
  <si>
    <t>99Tc,123I</t>
  </si>
  <si>
    <t>Pozn.</t>
  </si>
  <si>
    <t>OUSA</t>
  </si>
  <si>
    <t>UVN</t>
  </si>
  <si>
    <t>prenájom PET</t>
  </si>
  <si>
    <t>prenájom SPECT</t>
  </si>
  <si>
    <t>prenájom mikro-PET</t>
  </si>
  <si>
    <t>školenia a tréningy</t>
  </si>
  <si>
    <t>vyšetrenia PET/CT</t>
  </si>
  <si>
    <t>vyšetrenia SPECT</t>
  </si>
  <si>
    <t>ošetrovateľstvo</t>
  </si>
  <si>
    <t>protónová terapia</t>
  </si>
  <si>
    <t>rádiofarmaka</t>
  </si>
  <si>
    <t>rádionuklidy</t>
  </si>
  <si>
    <t>Kalkulácia výnosov pre r. 2006</t>
  </si>
  <si>
    <t>Kalkulácia výnosov pre r. 2007</t>
  </si>
  <si>
    <t>Kalkulácia výnosov pre r. 2008</t>
  </si>
  <si>
    <t>ubytovňa</t>
  </si>
  <si>
    <t>prenájom pav."I" pre SMÚ</t>
  </si>
  <si>
    <t>vyšetr.</t>
  </si>
  <si>
    <t>lôžkodní</t>
  </si>
  <si>
    <t>jedn.</t>
  </si>
  <si>
    <t>ročne</t>
  </si>
  <si>
    <t>štúdií</t>
  </si>
  <si>
    <t>počet</t>
  </si>
  <si>
    <t>nájom</t>
  </si>
  <si>
    <t>prenajom</t>
  </si>
  <si>
    <t>klinika</t>
  </si>
  <si>
    <t>123-I</t>
  </si>
  <si>
    <t>new</t>
  </si>
  <si>
    <t>mew</t>
  </si>
  <si>
    <t>PET centrum CELKOM</t>
  </si>
  <si>
    <t>Fitre</t>
  </si>
  <si>
    <t>Filtre</t>
  </si>
  <si>
    <t>pomocné prevádzky</t>
  </si>
  <si>
    <t>CC SR výnosy celkom</t>
  </si>
  <si>
    <t>Účelové zariadenie</t>
  </si>
  <si>
    <t>Funčný celok</t>
  </si>
  <si>
    <t>Kalkulácia výnosov pre r. 2009</t>
  </si>
  <si>
    <t>;</t>
  </si>
  <si>
    <t xml:space="preserve">PET centrum </t>
  </si>
  <si>
    <t>Hlavný objekt CC SR</t>
  </si>
  <si>
    <t>modifikácia plastov</t>
  </si>
  <si>
    <t>Ročné výnosy  2005 - 2009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</si>
  <si>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</si>
  <si>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</si>
  <si>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</si>
  <si>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</si>
  <si>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</si>
  <si>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</si>
  <si>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</si>
  <si>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</si>
  <si>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</si>
  <si>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</si>
  <si>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</si>
  <si>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</si>
  <si>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prevádzka</t>
  </si>
  <si>
    <t>XV</t>
  </si>
  <si>
    <t xml:space="preserve">strednodobý výhľad výnosov CC SR </t>
  </si>
  <si>
    <t>podľa prevádzok I-XV     (tis. Sk)</t>
  </si>
  <si>
    <t>pavilón J celkom</t>
  </si>
  <si>
    <t>rádiofarmaka - domáci trh</t>
  </si>
  <si>
    <t>vyšetrenia PET / CT</t>
  </si>
  <si>
    <t>fakmakokinetika</t>
  </si>
  <si>
    <t>High-Tech Technológie</t>
  </si>
  <si>
    <t>prenájom zariadeni</t>
  </si>
  <si>
    <t>prenájom microPET</t>
  </si>
  <si>
    <t xml:space="preserve">Elektrónový </t>
  </si>
  <si>
    <t>urýchľovač</t>
  </si>
  <si>
    <t>XIII</t>
  </si>
  <si>
    <t>XIV</t>
  </si>
  <si>
    <t>Syntéza ročných výnosov spoločnosti v r. 2005 - 2009</t>
  </si>
  <si>
    <t>Rádiofarmaka - EXPORT</t>
  </si>
  <si>
    <t>rádionuklid 94m-Tc</t>
  </si>
  <si>
    <t>služby</t>
  </si>
  <si>
    <t>rádionuklid 123-I</t>
  </si>
  <si>
    <t xml:space="preserve">    pavilón J </t>
  </si>
  <si>
    <t xml:space="preserve">      pavilón I</t>
  </si>
  <si>
    <t>autor. skušky farm.</t>
  </si>
  <si>
    <t>mil. Sk</t>
  </si>
  <si>
    <t xml:space="preserve">                                                           </t>
  </si>
  <si>
    <t>rádionuklid 211-At</t>
  </si>
  <si>
    <t>211-At</t>
  </si>
  <si>
    <t>elektrónový urýchľovač</t>
  </si>
  <si>
    <t>Príloha II - 2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</si>
</sst>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.0"/>
    <numFmt numFmtId="182" formatCode="0.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180" fontId="9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80" fontId="9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1" fontId="0" fillId="2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80" fontId="9" fillId="2" borderId="2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/>
    </xf>
    <xf numFmtId="180" fontId="9" fillId="0" borderId="1" xfId="0" applyNumberFormat="1" applyFont="1" applyBorder="1" applyAlignment="1">
      <alignment/>
    </xf>
    <xf numFmtId="3" fontId="1" fillId="2" borderId="2" xfId="0" applyNumberFormat="1" applyFont="1" applyFill="1" applyBorder="1" applyAlignment="1">
      <alignment/>
    </xf>
    <xf numFmtId="180" fontId="10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80" fontId="10" fillId="2" borderId="0" xfId="0" applyNumberFormat="1" applyFont="1" applyFill="1" applyBorder="1" applyAlignment="1">
      <alignment horizontal="right"/>
    </xf>
    <xf numFmtId="180" fontId="9" fillId="2" borderId="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180" fontId="10" fillId="2" borderId="2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80" fontId="10" fillId="0" borderId="1" xfId="0" applyNumberFormat="1" applyFont="1" applyBorder="1" applyAlignment="1">
      <alignment horizontal="right"/>
    </xf>
    <xf numFmtId="180" fontId="9" fillId="2" borderId="2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2" xfId="0" applyBorder="1" applyAlignment="1">
      <alignment/>
    </xf>
    <xf numFmtId="180" fontId="9" fillId="0" borderId="2" xfId="0" applyNumberFormat="1" applyFont="1" applyBorder="1" applyAlignment="1">
      <alignment/>
    </xf>
    <xf numFmtId="180" fontId="11" fillId="0" borderId="2" xfId="0" applyNumberFormat="1" applyFont="1" applyBorder="1" applyAlignment="1">
      <alignment horizontal="right"/>
    </xf>
    <xf numFmtId="180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180" fontId="9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180" fontId="9" fillId="2" borderId="5" xfId="0" applyNumberFormat="1" applyFont="1" applyFill="1" applyBorder="1" applyAlignment="1">
      <alignment/>
    </xf>
    <xf numFmtId="180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6" xfId="0" applyFill="1" applyBorder="1" applyAlignment="1">
      <alignment/>
    </xf>
    <xf numFmtId="0" fontId="0" fillId="0" borderId="6" xfId="0" applyBorder="1" applyAlignment="1">
      <alignment/>
    </xf>
    <xf numFmtId="0" fontId="1" fillId="3" borderId="4" xfId="0" applyFont="1" applyFill="1" applyBorder="1" applyAlignment="1">
      <alignment/>
    </xf>
    <xf numFmtId="0" fontId="12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right"/>
    </xf>
    <xf numFmtId="180" fontId="10" fillId="2" borderId="7" xfId="0" applyNumberFormat="1" applyFont="1" applyFill="1" applyBorder="1" applyAlignment="1">
      <alignment horizontal="right"/>
    </xf>
    <xf numFmtId="180" fontId="9" fillId="2" borderId="7" xfId="0" applyNumberFormat="1" applyFont="1" applyFill="1" applyBorder="1" applyAlignment="1">
      <alignment/>
    </xf>
    <xf numFmtId="181" fontId="9" fillId="2" borderId="8" xfId="0" applyNumberFormat="1" applyFont="1" applyFill="1" applyBorder="1" applyAlignment="1">
      <alignment/>
    </xf>
    <xf numFmtId="181" fontId="9" fillId="2" borderId="5" xfId="0" applyNumberFormat="1" applyFont="1" applyFill="1" applyBorder="1" applyAlignment="1">
      <alignment/>
    </xf>
    <xf numFmtId="181" fontId="9" fillId="2" borderId="9" xfId="0" applyNumberFormat="1" applyFont="1" applyFill="1" applyBorder="1" applyAlignment="1">
      <alignment/>
    </xf>
    <xf numFmtId="181" fontId="9" fillId="0" borderId="0" xfId="0" applyNumberFormat="1" applyFont="1" applyAlignment="1">
      <alignment/>
    </xf>
    <xf numFmtId="181" fontId="9" fillId="0" borderId="8" xfId="0" applyNumberFormat="1" applyFont="1" applyBorder="1" applyAlignment="1">
      <alignment/>
    </xf>
    <xf numFmtId="181" fontId="9" fillId="0" borderId="5" xfId="0" applyNumberFormat="1" applyFont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80" fontId="9" fillId="0" borderId="8" xfId="0" applyNumberFormat="1" applyFont="1" applyBorder="1" applyAlignment="1">
      <alignment/>
    </xf>
    <xf numFmtId="180" fontId="9" fillId="0" borderId="5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80" fontId="2" fillId="0" borderId="2" xfId="0" applyNumberFormat="1" applyFont="1" applyBorder="1" applyAlignment="1">
      <alignment horizontal="right"/>
    </xf>
    <xf numFmtId="0" fontId="0" fillId="2" borderId="0" xfId="0" applyFill="1" applyAlignment="1">
      <alignment horizontal="center"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181" fontId="0" fillId="0" borderId="0" xfId="0" applyNumberFormat="1" applyFont="1" applyAlignment="1">
      <alignment horizontal="right"/>
    </xf>
    <xf numFmtId="181" fontId="1" fillId="2" borderId="2" xfId="0" applyNumberFormat="1" applyFont="1" applyFill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1" fillId="3" borderId="0" xfId="0" applyNumberFormat="1" applyFont="1" applyFill="1" applyBorder="1" applyAlignment="1">
      <alignment horizontal="right"/>
    </xf>
    <xf numFmtId="181" fontId="1" fillId="0" borderId="1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1" fontId="1" fillId="2" borderId="0" xfId="0" applyNumberFormat="1" applyFont="1" applyFill="1" applyBorder="1" applyAlignment="1">
      <alignment horizontal="right"/>
    </xf>
    <xf numFmtId="182" fontId="0" fillId="0" borderId="1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1" fillId="3" borderId="0" xfId="0" applyNumberFormat="1" applyFont="1" applyFill="1" applyBorder="1" applyAlignment="1">
      <alignment horizontal="right"/>
    </xf>
    <xf numFmtId="182" fontId="0" fillId="0" borderId="1" xfId="0" applyNumberFormat="1" applyBorder="1" applyAlignment="1">
      <alignment/>
    </xf>
    <xf numFmtId="182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182" fontId="1" fillId="2" borderId="0" xfId="0" applyNumberFormat="1" applyFont="1" applyFill="1" applyBorder="1" applyAlignment="1">
      <alignment horizontal="right"/>
    </xf>
    <xf numFmtId="182" fontId="1" fillId="2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181" fontId="0" fillId="3" borderId="0" xfId="0" applyNumberFormat="1" applyFill="1" applyAlignment="1">
      <alignment/>
    </xf>
    <xf numFmtId="0" fontId="1" fillId="0" borderId="6" xfId="0" applyFont="1" applyBorder="1" applyAlignment="1">
      <alignment/>
    </xf>
    <xf numFmtId="181" fontId="1" fillId="0" borderId="7" xfId="0" applyNumberFormat="1" applyFont="1" applyBorder="1" applyAlignment="1">
      <alignment horizontal="right"/>
    </xf>
    <xf numFmtId="180" fontId="10" fillId="0" borderId="7" xfId="0" applyNumberFormat="1" applyFont="1" applyBorder="1" applyAlignment="1">
      <alignment horizontal="right"/>
    </xf>
    <xf numFmtId="182" fontId="0" fillId="0" borderId="7" xfId="0" applyNumberFormat="1" applyBorder="1" applyAlignment="1">
      <alignment/>
    </xf>
    <xf numFmtId="181" fontId="9" fillId="0" borderId="9" xfId="0" applyNumberFormat="1" applyFont="1" applyBorder="1" applyAlignment="1">
      <alignment/>
    </xf>
    <xf numFmtId="180" fontId="9" fillId="0" borderId="7" xfId="0" applyNumberFormat="1" applyFont="1" applyBorder="1" applyAlignment="1">
      <alignment horizontal="right"/>
    </xf>
    <xf numFmtId="182" fontId="0" fillId="2" borderId="0" xfId="0" applyNumberFormat="1" applyFill="1" applyBorder="1" applyAlignment="1">
      <alignment/>
    </xf>
    <xf numFmtId="0" fontId="0" fillId="0" borderId="0" xfId="0" applyAlignment="1">
      <alignment textRotation="18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1"/>
  <sheetViews>
    <sheetView workbookViewId="0" topLeftCell="A1">
      <selection activeCell="F20" sqref="F20"/>
    </sheetView>
  </sheetViews>
  <sheetFormatPr defaultColWidth="9.00390625" defaultRowHeight="12.75"/>
  <cols>
    <col min="3" max="3" width="9.125" style="3" customWidth="1"/>
  </cols>
  <sheetData>
    <row r="1" spans="3:11" s="1" customFormat="1" ht="15.75">
      <c r="C1" s="116"/>
      <c r="H1" s="117"/>
      <c r="I1" s="117"/>
      <c r="J1" s="117"/>
      <c r="K1" s="118" t="s">
        <v>120</v>
      </c>
    </row>
    <row r="2" spans="3:11" s="1" customFormat="1" ht="16.5" thickBot="1">
      <c r="C2" s="116"/>
      <c r="H2" s="119"/>
      <c r="I2" s="119"/>
      <c r="J2" s="119"/>
      <c r="K2" s="120" t="s">
        <v>121</v>
      </c>
    </row>
    <row r="3" spans="3:11" s="1" customFormat="1" ht="16.5" thickTop="1">
      <c r="C3" s="116"/>
      <c r="H3" s="117"/>
      <c r="I3" s="117"/>
      <c r="J3" s="117"/>
      <c r="K3" s="118"/>
    </row>
    <row r="5" spans="3:8" ht="13.5" thickBot="1">
      <c r="C5" s="36" t="s">
        <v>118</v>
      </c>
      <c r="D5" s="33">
        <v>2005</v>
      </c>
      <c r="E5" s="33">
        <v>2006</v>
      </c>
      <c r="F5" s="33">
        <v>2007</v>
      </c>
      <c r="G5" s="33">
        <v>2008</v>
      </c>
      <c r="H5" s="33">
        <v>2009</v>
      </c>
    </row>
    <row r="6" spans="3:8" ht="13.5" thickTop="1">
      <c r="C6" s="114" t="s">
        <v>106</v>
      </c>
      <c r="D6" s="10">
        <f>Synthesis!C19</f>
        <v>1.007</v>
      </c>
      <c r="E6" s="10">
        <f>Synthesis!E19</f>
        <v>1.107</v>
      </c>
      <c r="F6" s="10">
        <f>Synthesis!G19</f>
        <v>1.107</v>
      </c>
      <c r="G6" s="10">
        <f>Synthesis!I19</f>
        <v>1.107</v>
      </c>
      <c r="H6" s="10">
        <f>Synthesis!K19</f>
        <v>1.107</v>
      </c>
    </row>
    <row r="7" ht="12.75">
      <c r="C7" s="114" t="s">
        <v>107</v>
      </c>
    </row>
    <row r="8" spans="3:8" ht="12.75">
      <c r="C8" s="114" t="s">
        <v>108</v>
      </c>
      <c r="D8" s="10">
        <f>Synthesis!C26</f>
        <v>0</v>
      </c>
      <c r="E8" s="10">
        <f>Synthesis!E26</f>
        <v>0</v>
      </c>
      <c r="F8" s="10">
        <f>Synthesis!G26</f>
        <v>16</v>
      </c>
      <c r="G8" s="10">
        <f>Synthesis!I26</f>
        <v>80</v>
      </c>
      <c r="H8" s="10">
        <f>Synthesis!K26</f>
        <v>80</v>
      </c>
    </row>
    <row r="9" spans="3:8" ht="12.75">
      <c r="C9" s="114" t="s">
        <v>109</v>
      </c>
      <c r="D9" s="10">
        <f>Synthesis!C27</f>
        <v>0</v>
      </c>
      <c r="E9" s="10">
        <f>Synthesis!E27</f>
        <v>0</v>
      </c>
      <c r="F9" s="10">
        <f>Synthesis!G27</f>
        <v>0</v>
      </c>
      <c r="G9" s="10">
        <f>Synthesis!I27</f>
        <v>18</v>
      </c>
      <c r="H9" s="10">
        <f>Synthesis!K27</f>
        <v>53.2</v>
      </c>
    </row>
    <row r="10" ht="12.75">
      <c r="C10" s="114" t="s">
        <v>110</v>
      </c>
    </row>
    <row r="11" spans="3:8" ht="12.75">
      <c r="C11" s="114" t="s">
        <v>111</v>
      </c>
      <c r="D11" s="10">
        <f>Synthesis!C9+Synthesis!C10+Synthesis!C11</f>
        <v>30.95</v>
      </c>
      <c r="E11" s="10">
        <f>Synthesis!E9+Synthesis!E10+Synthesis!E11</f>
        <v>80.29999999999998</v>
      </c>
      <c r="F11" s="10">
        <f>Synthesis!G9+Synthesis!G10+Synthesis!G11</f>
        <v>82.5</v>
      </c>
      <c r="G11" s="10">
        <f>Synthesis!I9+Synthesis!I10+Synthesis!I11</f>
        <v>82.5</v>
      </c>
      <c r="H11" s="10">
        <f>Synthesis!K9+Synthesis!K10+Synthesis!K11</f>
        <v>82.5</v>
      </c>
    </row>
    <row r="12" spans="3:8" ht="12.75">
      <c r="C12" s="114" t="s">
        <v>112</v>
      </c>
      <c r="D12" s="10">
        <f>Synthesis!C13+Synthesis!C14</f>
        <v>42.801</v>
      </c>
      <c r="E12" s="10">
        <f>Synthesis!E13+Synthesis!E14</f>
        <v>150.358</v>
      </c>
      <c r="F12" s="10">
        <f>Synthesis!G13+Synthesis!G14</f>
        <v>202.238</v>
      </c>
      <c r="G12" s="10">
        <f>Synthesis!I13+Synthesis!I14</f>
        <v>202.4</v>
      </c>
      <c r="H12" s="10">
        <f>Synthesis!K13+Synthesis!K14</f>
        <v>202.4</v>
      </c>
    </row>
    <row r="13" spans="3:8" ht="12.75">
      <c r="C13" s="114" t="s">
        <v>113</v>
      </c>
      <c r="D13" s="10">
        <f>Synthesis!C17</f>
        <v>0.04</v>
      </c>
      <c r="E13" s="10">
        <f>Synthesis!E17</f>
        <v>0.1</v>
      </c>
      <c r="F13" s="10">
        <f>Synthesis!G17</f>
        <v>0.35</v>
      </c>
      <c r="G13" s="10">
        <f>Synthesis!I17</f>
        <v>0.6</v>
      </c>
      <c r="H13" s="10">
        <f>Synthesis!K17</f>
        <v>0.6</v>
      </c>
    </row>
    <row r="14" ht="12.75">
      <c r="C14" s="114" t="s">
        <v>114</v>
      </c>
    </row>
    <row r="15" spans="3:8" ht="12.75">
      <c r="C15" s="114" t="s">
        <v>115</v>
      </c>
      <c r="D15" s="10">
        <f>'TP_2005-2009'!C34</f>
        <v>1.2</v>
      </c>
      <c r="E15" s="10">
        <f>'TP_2005-2009'!E34</f>
        <v>1.2</v>
      </c>
      <c r="F15" s="10">
        <f>'TP_2005-2009'!G34</f>
        <v>1.2</v>
      </c>
      <c r="G15" s="10">
        <f>'TP_2005-2009'!I34</f>
        <v>1.2</v>
      </c>
      <c r="H15" s="10">
        <f>'TP_2005-2009'!K34</f>
        <v>1.2</v>
      </c>
    </row>
    <row r="16" spans="3:8" ht="12.75">
      <c r="C16" s="114" t="s">
        <v>116</v>
      </c>
      <c r="D16" s="10">
        <f>'TP_2005-2009'!C35</f>
        <v>1.2</v>
      </c>
      <c r="E16" s="10">
        <f>'TP_2005-2009'!E35</f>
        <v>1.2</v>
      </c>
      <c r="F16" s="10">
        <f>'TP_2005-2009'!G35</f>
        <v>1.2</v>
      </c>
      <c r="G16" s="10">
        <f>'TP_2005-2009'!I35</f>
        <v>1.2</v>
      </c>
      <c r="H16" s="10">
        <f>'TP_2005-2009'!K35</f>
        <v>1.2</v>
      </c>
    </row>
    <row r="17" spans="3:8" ht="12.75">
      <c r="C17" s="114" t="s">
        <v>117</v>
      </c>
      <c r="D17" s="10">
        <f>Synthesis!C16+Synthesis!C21</f>
        <v>4</v>
      </c>
      <c r="E17" s="10">
        <f>Synthesis!E16+Synthesis!E21</f>
        <v>4.6</v>
      </c>
      <c r="F17" s="10">
        <f>Synthesis!G16+Synthesis!G21</f>
        <v>5.35</v>
      </c>
      <c r="G17" s="10">
        <f>Synthesis!I16+Synthesis!I21</f>
        <v>7.3</v>
      </c>
      <c r="H17" s="10">
        <f>Synthesis!K16+Synthesis!K21</f>
        <v>7.3</v>
      </c>
    </row>
    <row r="18" spans="3:8" ht="12.75">
      <c r="C18" s="114" t="s">
        <v>131</v>
      </c>
      <c r="D18" s="10">
        <f>Synthesis!C38</f>
        <v>0.1</v>
      </c>
      <c r="E18" s="10">
        <f>Synthesis!E38</f>
        <v>0.1</v>
      </c>
      <c r="F18" s="10">
        <f>Synthesis!E38</f>
        <v>0.1</v>
      </c>
      <c r="G18" s="10">
        <f>Synthesis!G38</f>
        <v>0.1</v>
      </c>
      <c r="H18" s="10">
        <f>Synthesis!G38</f>
        <v>0.1</v>
      </c>
    </row>
    <row r="19" spans="3:8" ht="12.75">
      <c r="C19" s="114" t="s">
        <v>132</v>
      </c>
      <c r="D19" s="10">
        <f>Synthesis!C35</f>
        <v>0.7</v>
      </c>
      <c r="E19" s="10">
        <f>Synthesis!E35</f>
        <v>0.8</v>
      </c>
      <c r="F19" s="10">
        <f>Synthesis!G35</f>
        <v>2.8</v>
      </c>
      <c r="G19" s="10">
        <f>Synthesis!I35</f>
        <v>8.5</v>
      </c>
      <c r="H19" s="10">
        <f>Synthesis!K35</f>
        <v>8.5</v>
      </c>
    </row>
    <row r="20" spans="3:8" ht="13.5" thickBot="1">
      <c r="C20" s="36" t="s">
        <v>119</v>
      </c>
      <c r="D20" s="115">
        <f>Synthesis!C32</f>
        <v>11.779</v>
      </c>
      <c r="E20" s="115">
        <f>Synthesis!E32</f>
        <v>12.014</v>
      </c>
      <c r="F20" s="115">
        <f>Synthesis!G32</f>
        <v>12.134</v>
      </c>
      <c r="G20" s="115">
        <f>Synthesis!I32</f>
        <v>12.264</v>
      </c>
      <c r="H20" s="115">
        <f>Synthesis!K32</f>
        <v>12.6</v>
      </c>
    </row>
    <row r="21" spans="3:8" ht="13.5" thickTop="1">
      <c r="C21" s="116" t="s">
        <v>52</v>
      </c>
      <c r="D21" s="16">
        <f>SUM(D6:D20)</f>
        <v>93.77700000000002</v>
      </c>
      <c r="E21" s="16">
        <f>SUM(E6:E20)</f>
        <v>251.77899999999997</v>
      </c>
      <c r="F21" s="16">
        <f>SUM(F6:F20)</f>
        <v>324.9790000000001</v>
      </c>
      <c r="G21" s="16">
        <f>SUM(G6:G20)</f>
        <v>415.17100000000005</v>
      </c>
      <c r="H21" s="16">
        <f>SUM(H6:H20)</f>
        <v>450.70700000000005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85" zoomScaleNormal="85" workbookViewId="0" topLeftCell="A19">
      <selection activeCell="A45" sqref="A45"/>
    </sheetView>
  </sheetViews>
  <sheetFormatPr defaultColWidth="9.00390625" defaultRowHeight="12.75"/>
  <cols>
    <col min="1" max="1" width="27.00390625" style="0" customWidth="1"/>
    <col min="2" max="2" width="20.875" style="1" customWidth="1"/>
    <col min="3" max="3" width="9.125" style="7" customWidth="1"/>
    <col min="4" max="4" width="6.25390625" style="47" customWidth="1"/>
    <col min="6" max="6" width="6.625" style="17" customWidth="1"/>
    <col min="8" max="8" width="6.625" style="17" customWidth="1"/>
    <col min="10" max="10" width="6.625" style="17" customWidth="1"/>
    <col min="12" max="12" width="8.375" style="104" customWidth="1"/>
  </cols>
  <sheetData>
    <row r="1" ht="18">
      <c r="L1" s="73" t="s">
        <v>146</v>
      </c>
    </row>
    <row r="2" ht="6" customHeight="1"/>
    <row r="3" spans="5:12" ht="16.5" thickBot="1">
      <c r="E3" s="70"/>
      <c r="F3" s="71"/>
      <c r="G3" s="70"/>
      <c r="H3" s="71"/>
      <c r="I3" s="70"/>
      <c r="J3" s="71"/>
      <c r="K3" s="70"/>
      <c r="L3" s="72" t="s">
        <v>133</v>
      </c>
    </row>
    <row r="4" ht="13.5" thickTop="1"/>
    <row r="5" spans="1:12" ht="12.75">
      <c r="A5" s="85"/>
      <c r="B5" s="18"/>
      <c r="C5" s="49">
        <v>2005</v>
      </c>
      <c r="D5" s="50"/>
      <c r="E5" s="49">
        <v>2006</v>
      </c>
      <c r="F5" s="50"/>
      <c r="G5" s="49">
        <v>2007</v>
      </c>
      <c r="H5" s="50"/>
      <c r="I5" s="49">
        <v>2008</v>
      </c>
      <c r="J5" s="24"/>
      <c r="K5" s="49">
        <v>2009</v>
      </c>
      <c r="L5" s="101"/>
    </row>
    <row r="6" spans="1:12" ht="12.75">
      <c r="A6" s="87" t="s">
        <v>99</v>
      </c>
      <c r="B6" s="84" t="s">
        <v>2</v>
      </c>
      <c r="C6" s="51" t="s">
        <v>1</v>
      </c>
      <c r="D6" s="52"/>
      <c r="E6" s="51" t="s">
        <v>1</v>
      </c>
      <c r="F6" s="52"/>
      <c r="G6" s="51" t="s">
        <v>1</v>
      </c>
      <c r="H6" s="52"/>
      <c r="I6" s="51" t="s">
        <v>1</v>
      </c>
      <c r="J6" s="53"/>
      <c r="K6" s="51" t="s">
        <v>1</v>
      </c>
      <c r="L6" s="102"/>
    </row>
    <row r="7" spans="1:12" ht="12.75">
      <c r="A7" s="96" t="s">
        <v>1</v>
      </c>
      <c r="B7" s="97" t="s">
        <v>1</v>
      </c>
      <c r="C7" s="98" t="s">
        <v>141</v>
      </c>
      <c r="D7" s="99"/>
      <c r="E7" s="98" t="s">
        <v>141</v>
      </c>
      <c r="F7" s="99"/>
      <c r="G7" s="98" t="s">
        <v>141</v>
      </c>
      <c r="H7" s="99"/>
      <c r="I7" s="98" t="s">
        <v>141</v>
      </c>
      <c r="J7" s="100"/>
      <c r="K7" s="98" t="s">
        <v>141</v>
      </c>
      <c r="L7" s="103"/>
    </row>
    <row r="8" ht="12.75"/>
    <row r="9" spans="1:12" ht="12.75">
      <c r="A9" s="90"/>
      <c r="B9" s="83" t="s">
        <v>123</v>
      </c>
      <c r="C9" s="131">
        <f>('TP_2005-2009'!C8+'TP_2005-2009'!C9+'TP_2005-2009'!C7)/1</f>
        <v>30.95</v>
      </c>
      <c r="D9" s="77">
        <f>C9/$C$41</f>
        <v>0.3300382823080286</v>
      </c>
      <c r="E9" s="137">
        <f>'TP_2005-2009'!E8+'TP_2005-2009'!E9+'TP_2005-2009'!E7</f>
        <v>60.599999999999994</v>
      </c>
      <c r="F9" s="77">
        <f>E9/$E$41</f>
        <v>0.24068726939101354</v>
      </c>
      <c r="G9" s="137">
        <f>'TP_2005-2009'!G8+'TP_2005-2009'!G9+'TP_2005-2009'!G7</f>
        <v>62.39999999999999</v>
      </c>
      <c r="H9" s="77">
        <f>G9/$G$41</f>
        <v>0.19201240695552627</v>
      </c>
      <c r="I9" s="137">
        <f>'TP_2005-2009'!I8+'TP_2005-2009'!I9+'TP_2005-2009'!I7</f>
        <v>62.39999999999999</v>
      </c>
      <c r="J9" s="77">
        <f>I9/$I$41</f>
        <v>0.14745811976718629</v>
      </c>
      <c r="K9" s="137">
        <f>'TP_2005-2009'!K7+'TP_2005-2009'!K8+'TP_2005-2009'!K9</f>
        <v>62.400000000000006</v>
      </c>
      <c r="L9" s="109">
        <f>K9/$K$41</f>
        <v>0.1350336610352148</v>
      </c>
    </row>
    <row r="10" spans="1:12" ht="12.75">
      <c r="A10" s="91"/>
      <c r="B10" s="82" t="s">
        <v>134</v>
      </c>
      <c r="C10" s="132">
        <f>'TP_2005-2009'!C10+'TP_2005-2009'!C11+'TP_2005-2009'!C12+'TP_2005-2009'!C13</f>
        <v>0</v>
      </c>
      <c r="D10" s="76">
        <f>C10/$C$41</f>
        <v>0</v>
      </c>
      <c r="E10" s="132">
        <f>'TP_2005-2009'!E10+'TP_2005-2009'!E11+'TP_2005-2009'!E12+'TP_2005-2009'!E13</f>
        <v>19.6</v>
      </c>
      <c r="F10" s="76">
        <f>E10/$E$41</f>
        <v>0.07784604752580637</v>
      </c>
      <c r="G10" s="132">
        <f>'TP_2005-2009'!G10+'TP_2005-2009'!G11+'TP_2005-2009'!G12+'TP_2005-2009'!G13</f>
        <v>19.6</v>
      </c>
      <c r="H10" s="76">
        <f>G10/$G$41</f>
        <v>0.06031158936423583</v>
      </c>
      <c r="I10" s="132">
        <f>'TP_2005-2009'!I10+'TP_2005-2009'!I11+'TP_2005-2009'!I12+'TP_2005-2009'!I13</f>
        <v>19.6</v>
      </c>
      <c r="J10" s="76">
        <f>I10/$I$41</f>
        <v>0.04631697351661621</v>
      </c>
      <c r="K10" s="132">
        <f>'TP_2005-2009'!K10+'TP_2005-2009'!K11+'TP_2005-2009'!K12+'TP_2005-2009'!K13</f>
        <v>19.6</v>
      </c>
      <c r="L10" s="110">
        <f>K10/$K$41</f>
        <v>0.04241441917131747</v>
      </c>
    </row>
    <row r="11" spans="1:12" ht="12.75">
      <c r="A11" s="91"/>
      <c r="B11" s="82" t="s">
        <v>135</v>
      </c>
      <c r="C11" s="132">
        <f>'TP_2005-2009'!C16</f>
        <v>0</v>
      </c>
      <c r="D11" s="76">
        <f>C11/$C$41</f>
        <v>0</v>
      </c>
      <c r="E11" s="132">
        <f>'TP_2005-2009'!E16</f>
        <v>0.1</v>
      </c>
      <c r="F11" s="76">
        <f>E11/$E$41</f>
        <v>0.000397173711866359</v>
      </c>
      <c r="G11" s="132">
        <f>'TP_2005-2009'!G16</f>
        <v>0.5</v>
      </c>
      <c r="H11" s="76">
        <f>G11/$G$41</f>
        <v>0.0015385609531692811</v>
      </c>
      <c r="I11" s="132">
        <f>'TP_2005-2009'!I16</f>
        <v>0.5</v>
      </c>
      <c r="J11" s="76">
        <f>I11/$I$41</f>
        <v>0.0011815554468524543</v>
      </c>
      <c r="K11" s="132">
        <f>'TP_2005-2009'!K16</f>
        <v>0.5</v>
      </c>
      <c r="L11" s="110">
        <f>K11/$K$41</f>
        <v>0.001082000489064221</v>
      </c>
    </row>
    <row r="12" spans="1:12" ht="12.75">
      <c r="A12" s="91"/>
      <c r="B12" s="82"/>
      <c r="C12" s="132" t="s">
        <v>1</v>
      </c>
      <c r="D12" s="76"/>
      <c r="E12" s="129" t="s">
        <v>1</v>
      </c>
      <c r="F12" s="76"/>
      <c r="G12" s="129" t="s">
        <v>1</v>
      </c>
      <c r="H12" s="76"/>
      <c r="I12" s="129" t="s">
        <v>1</v>
      </c>
      <c r="J12" s="76"/>
      <c r="K12" s="129"/>
      <c r="L12" s="106"/>
    </row>
    <row r="13" spans="1:12" ht="12.75">
      <c r="A13" s="91"/>
      <c r="B13" s="82" t="s">
        <v>124</v>
      </c>
      <c r="C13" s="132">
        <f>'TP_2005-2009'!C18+'TP_2005-2009'!C20+'TP_2005-2009'!C21+'TP_2005-2009'!C22</f>
        <v>22.281</v>
      </c>
      <c r="D13" s="76">
        <f>C13/$C$41</f>
        <v>0.23759557247512714</v>
      </c>
      <c r="E13" s="138">
        <f>'TP_2005-2009'!E18+'TP_2005-2009'!E20+'TP_2005-2009'!E21+'TP_2005-2009'!E22</f>
        <v>126.358</v>
      </c>
      <c r="F13" s="76">
        <f>E13/$E$41</f>
        <v>0.501860758840094</v>
      </c>
      <c r="G13" s="138">
        <f>'TP_2005-2009'!G18+'TP_2005-2009'!G20+'TP_2005-2009'!G21+'TP_2005-2009'!G22</f>
        <v>178.238</v>
      </c>
      <c r="H13" s="76">
        <f>G13/$G$41</f>
        <v>0.5484600543419726</v>
      </c>
      <c r="I13" s="138">
        <f>'TP_2005-2009'!I18+'TP_2005-2009'!I20+'TP_2005-2009'!I21+'TP_2005-2009'!I22</f>
        <v>178.4</v>
      </c>
      <c r="J13" s="76">
        <f>I13/$I$41</f>
        <v>0.4215789834369557</v>
      </c>
      <c r="K13" s="138">
        <f>'TP_2005-2009'!K18+'TP_2005-2009'!K20+'TP_2005-2009'!K21+'TP_2005-2009'!K22</f>
        <v>178.4</v>
      </c>
      <c r="L13" s="110">
        <f>K13/$K$41</f>
        <v>0.38605777449811407</v>
      </c>
    </row>
    <row r="14" spans="1:12" ht="12.75">
      <c r="A14" s="91"/>
      <c r="B14" s="82" t="s">
        <v>71</v>
      </c>
      <c r="C14" s="132">
        <f>TP_M_2005!R20/1000</f>
        <v>20.52</v>
      </c>
      <c r="D14" s="76">
        <f>C14/$C$41</f>
        <v>0.21881698070955563</v>
      </c>
      <c r="E14" s="129">
        <f>TP_2006!P20/1000</f>
        <v>24</v>
      </c>
      <c r="F14" s="76">
        <f>E14/$E$41</f>
        <v>0.09532169084792616</v>
      </c>
      <c r="G14" s="129">
        <f>TP_2007!P20/1000</f>
        <v>24</v>
      </c>
      <c r="H14" s="76">
        <f>G14/$G$41</f>
        <v>0.0738509257521255</v>
      </c>
      <c r="I14" s="129">
        <f>TP_2008!P20/1000</f>
        <v>24</v>
      </c>
      <c r="J14" s="76">
        <f>I14/$I$41</f>
        <v>0.056714661448917805</v>
      </c>
      <c r="K14" s="129">
        <f>'TP_2005-2009'!K19</f>
        <v>24</v>
      </c>
      <c r="L14" s="110">
        <f>K14/$K$41</f>
        <v>0.05193602347508261</v>
      </c>
    </row>
    <row r="15" spans="1:12" ht="12.75">
      <c r="A15" s="79" t="s">
        <v>102</v>
      </c>
      <c r="B15" s="82"/>
      <c r="C15" s="132" t="s">
        <v>1</v>
      </c>
      <c r="D15" s="76"/>
      <c r="E15" s="129" t="s">
        <v>1</v>
      </c>
      <c r="F15" s="76"/>
      <c r="G15" s="129" t="s">
        <v>1</v>
      </c>
      <c r="H15" s="76"/>
      <c r="I15" s="129" t="s">
        <v>1</v>
      </c>
      <c r="J15" s="76"/>
      <c r="K15" s="129"/>
      <c r="L15" s="106"/>
    </row>
    <row r="16" spans="1:12" ht="12.75">
      <c r="A16" s="95" t="s">
        <v>139</v>
      </c>
      <c r="B16" s="82" t="s">
        <v>125</v>
      </c>
      <c r="C16" s="132">
        <f>TP_M_2005!R27/1000</f>
        <v>3.9</v>
      </c>
      <c r="D16" s="76">
        <f>C16/$C$41</f>
        <v>0.04158802264947695</v>
      </c>
      <c r="E16" s="129">
        <f>TP_2006!P27/1000</f>
        <v>4.5</v>
      </c>
      <c r="F16" s="76">
        <f>E16/$E$41</f>
        <v>0.017872817033986153</v>
      </c>
      <c r="G16" s="129">
        <f>TP_2007!P27/1000</f>
        <v>5.25</v>
      </c>
      <c r="H16" s="76">
        <f>G16/$G$41</f>
        <v>0.016154890008277453</v>
      </c>
      <c r="I16" s="129">
        <f>TP_2008!P27/1000</f>
        <v>7.2</v>
      </c>
      <c r="J16" s="76">
        <f>I16/$I$41</f>
        <v>0.01701439843467534</v>
      </c>
      <c r="K16" s="138">
        <f>'TP_2005-2009'!K26</f>
        <v>7.2</v>
      </c>
      <c r="L16" s="110">
        <f>K16/$K$41</f>
        <v>0.015580807042524783</v>
      </c>
    </row>
    <row r="17" spans="1:12" ht="12.75">
      <c r="A17" s="91"/>
      <c r="B17" s="82" t="s">
        <v>126</v>
      </c>
      <c r="C17" s="132">
        <f>TP_M_2005!R28/1000</f>
        <v>0.04</v>
      </c>
      <c r="D17" s="76">
        <f>C17/$C$41</f>
        <v>0.00042654382204591743</v>
      </c>
      <c r="E17" s="129">
        <f>TP_2006!P28/1000</f>
        <v>0.1</v>
      </c>
      <c r="F17" s="76">
        <f>E17/$E$41</f>
        <v>0.000397173711866359</v>
      </c>
      <c r="G17" s="129">
        <f>TP_2007!P28/1000</f>
        <v>0.35</v>
      </c>
      <c r="H17" s="76">
        <f>G17/$G$41</f>
        <v>0.0010769926672184967</v>
      </c>
      <c r="I17" s="129">
        <f>TP_2008!P28/1000</f>
        <v>0.6</v>
      </c>
      <c r="J17" s="76">
        <f>I17/$I$41</f>
        <v>0.0014178665362229452</v>
      </c>
      <c r="K17" s="129">
        <f>'TP_2005-2009'!K27</f>
        <v>0.6</v>
      </c>
      <c r="L17" s="110">
        <f>K17/$K$41</f>
        <v>0.001298400586877065</v>
      </c>
    </row>
    <row r="18" spans="1:12" ht="12.75">
      <c r="A18" s="91"/>
      <c r="B18" s="82"/>
      <c r="C18" s="132" t="s">
        <v>1</v>
      </c>
      <c r="D18" s="76"/>
      <c r="E18" s="129" t="s">
        <v>1</v>
      </c>
      <c r="F18" s="76"/>
      <c r="G18" s="129" t="s">
        <v>1</v>
      </c>
      <c r="H18" s="76"/>
      <c r="I18" s="129" t="s">
        <v>1</v>
      </c>
      <c r="J18" s="76"/>
      <c r="K18" s="129"/>
      <c r="L18" s="106"/>
    </row>
    <row r="19" spans="1:12" ht="12.75">
      <c r="A19" s="91"/>
      <c r="B19" s="82" t="s">
        <v>136</v>
      </c>
      <c r="C19" s="132">
        <f>'TP_2005-2009'!C30+'TP_2005-2009'!C31+'TP_2005-2009'!C37</f>
        <v>1.007</v>
      </c>
      <c r="D19" s="76">
        <f>C19/$C$41</f>
        <v>0.010738240720005971</v>
      </c>
      <c r="E19" s="138">
        <f>'TP_2005-2009'!E30+'TP_2005-2009'!E31+'TP_2005-2009'!E37</f>
        <v>1.107</v>
      </c>
      <c r="F19" s="76">
        <f>E19/$E$41</f>
        <v>0.004396712990360594</v>
      </c>
      <c r="G19" s="138">
        <f>'TP_2005-2009'!G30+'TP_2005-2009'!G31+'TP_2005-2009'!G37</f>
        <v>1.107</v>
      </c>
      <c r="H19" s="76">
        <f>G19/$G$41</f>
        <v>0.0034063739503167887</v>
      </c>
      <c r="I19" s="138">
        <f>'TP_2005-2009'!I30+'TP_2005-2009'!I31+'TP_2005-2009'!I37</f>
        <v>1.107</v>
      </c>
      <c r="J19" s="76">
        <f>I19/$I$41</f>
        <v>0.0026159637593313337</v>
      </c>
      <c r="K19" s="138">
        <f>'TP_2005-2009'!K30+'TP_2005-2009'!K31+'TP_2005-2009'!K37</f>
        <v>1.107</v>
      </c>
      <c r="L19" s="110">
        <f>K19/$K$41</f>
        <v>0.0023955490827881855</v>
      </c>
    </row>
    <row r="20" spans="1:12" ht="12.75">
      <c r="A20" s="91"/>
      <c r="B20" s="82" t="s">
        <v>127</v>
      </c>
      <c r="C20" s="132">
        <f>'TP_2005-2009'!C34+'TP_2005-2009'!C35</f>
        <v>2.4</v>
      </c>
      <c r="D20" s="76">
        <f>C20/$C$41</f>
        <v>0.025592629322755044</v>
      </c>
      <c r="E20" s="138">
        <f>'TP_2005-2009'!E34+'TP_2005-2009'!E35</f>
        <v>2.4</v>
      </c>
      <c r="F20" s="76">
        <f>E20/$E$41</f>
        <v>0.009532169084792616</v>
      </c>
      <c r="G20" s="138">
        <f>'TP_2005-2009'!G34+'TP_2005-2009'!G35</f>
        <v>2.4</v>
      </c>
      <c r="H20" s="76">
        <f>G20/$G$41</f>
        <v>0.00738509257521255</v>
      </c>
      <c r="I20" s="138">
        <f>'TP_2005-2009'!I34+'TP_2005-2009'!I35</f>
        <v>2.4</v>
      </c>
      <c r="J20" s="76">
        <f>I20/$I$41</f>
        <v>0.005671466144891781</v>
      </c>
      <c r="K20" s="138">
        <f>'TP_2005-2009'!K34+'TP_2005-2009'!K35</f>
        <v>2.4</v>
      </c>
      <c r="L20" s="110">
        <f>K20/$K$41</f>
        <v>0.00519360234750826</v>
      </c>
    </row>
    <row r="21" spans="1:12" ht="12.75">
      <c r="A21" s="91"/>
      <c r="B21" s="82" t="s">
        <v>128</v>
      </c>
      <c r="C21" s="132">
        <f>'TP_2005-2009'!C36</f>
        <v>0.1</v>
      </c>
      <c r="D21" s="76">
        <f>C21/$C$41</f>
        <v>0.0010663595551147936</v>
      </c>
      <c r="E21" s="129">
        <f>'TP_2005-2009'!E36</f>
        <v>0.1</v>
      </c>
      <c r="F21" s="76">
        <f>E21/$E$41</f>
        <v>0.000397173711866359</v>
      </c>
      <c r="G21" s="129">
        <f>'TP_2005-2009'!G36</f>
        <v>0.1</v>
      </c>
      <c r="H21" s="76">
        <f>G21/$G$41</f>
        <v>0.0003077121906338563</v>
      </c>
      <c r="I21" s="129">
        <f>'TP_2005-2009'!I36</f>
        <v>0.1</v>
      </c>
      <c r="J21" s="76">
        <f>I21/$I$41</f>
        <v>0.0002363110893704909</v>
      </c>
      <c r="K21" s="129">
        <f>'TP_2005-2009'!K36</f>
        <v>0.1</v>
      </c>
      <c r="L21" s="110">
        <f>K21/$K$41</f>
        <v>0.0002164000978128442</v>
      </c>
    </row>
    <row r="22" spans="1:12" ht="12.75">
      <c r="A22" s="91"/>
      <c r="B22" s="82"/>
      <c r="C22" s="132"/>
      <c r="D22" s="76"/>
      <c r="E22" s="129"/>
      <c r="F22" s="76"/>
      <c r="G22" s="129"/>
      <c r="H22" s="76"/>
      <c r="I22" s="129"/>
      <c r="J22" s="76"/>
      <c r="K22" s="129"/>
      <c r="L22" s="106"/>
    </row>
    <row r="23" spans="1:12" ht="12.75">
      <c r="A23" s="92"/>
      <c r="B23" s="94" t="s">
        <v>93</v>
      </c>
      <c r="C23" s="133">
        <f>SUM(C9:C21)</f>
        <v>81.19800000000001</v>
      </c>
      <c r="D23" s="81">
        <f>C23/$C$41</f>
        <v>0.8658626315621102</v>
      </c>
      <c r="E23" s="139">
        <f>SUM(E9:E21)</f>
        <v>238.86499999999998</v>
      </c>
      <c r="F23" s="81">
        <f>E23/$E$41</f>
        <v>0.9487089868495784</v>
      </c>
      <c r="G23" s="139">
        <f>SUM(G9:G21)</f>
        <v>293.94500000000005</v>
      </c>
      <c r="H23" s="81">
        <f>G23/$G$41</f>
        <v>0.9045045987586889</v>
      </c>
      <c r="I23" s="139">
        <f>SUM(I9:I21)</f>
        <v>296.307</v>
      </c>
      <c r="J23" s="81">
        <f>I23/$I$41</f>
        <v>0.7002062995810204</v>
      </c>
      <c r="K23" s="139">
        <f>SUM(K9:K21)</f>
        <v>296.307</v>
      </c>
      <c r="L23" s="110">
        <f>K23/$K$41</f>
        <v>0.6412086378263043</v>
      </c>
    </row>
    <row r="24" spans="1:12" ht="12.75">
      <c r="A24" s="121"/>
      <c r="B24" s="78"/>
      <c r="C24" s="134"/>
      <c r="D24" s="57"/>
      <c r="E24" s="140"/>
      <c r="F24" s="57"/>
      <c r="G24" s="140"/>
      <c r="H24" s="57"/>
      <c r="I24" s="140"/>
      <c r="J24" s="57"/>
      <c r="K24" s="140"/>
      <c r="L24" s="105"/>
    </row>
    <row r="25" spans="1:12" ht="12.75">
      <c r="A25" s="124"/>
      <c r="B25" s="82" t="s">
        <v>73</v>
      </c>
      <c r="C25" s="132">
        <f>'TP_2005-2009'!C24</f>
        <v>0</v>
      </c>
      <c r="D25" s="76">
        <f>C25/$C$41</f>
        <v>0</v>
      </c>
      <c r="E25" s="138">
        <f>'TP_2005-2009'!E24</f>
        <v>0</v>
      </c>
      <c r="F25" s="76">
        <f>E25/$E$41</f>
        <v>0</v>
      </c>
      <c r="G25" s="138">
        <f>'TP_2005-2009'!G24</f>
        <v>0</v>
      </c>
      <c r="H25" s="76">
        <f>G25/$G$41</f>
        <v>0</v>
      </c>
      <c r="I25" s="138">
        <f>'TP_2005-2009'!I24</f>
        <v>0</v>
      </c>
      <c r="J25" s="76">
        <f>I25/$I$41</f>
        <v>0</v>
      </c>
      <c r="K25" s="129">
        <f>'TP_2005-2009'!K24</f>
        <v>0</v>
      </c>
      <c r="L25" s="110">
        <f>K25/$K$41</f>
        <v>0</v>
      </c>
    </row>
    <row r="26" spans="1:12" ht="12.75">
      <c r="A26" s="122" t="s">
        <v>103</v>
      </c>
      <c r="B26" s="82" t="s">
        <v>104</v>
      </c>
      <c r="C26" s="132">
        <f>'TP_2005-2009'!C28</f>
        <v>0</v>
      </c>
      <c r="D26" s="76">
        <f>C26/$C$41</f>
        <v>0</v>
      </c>
      <c r="E26" s="138">
        <f>'TP_2005-2009'!E28</f>
        <v>0</v>
      </c>
      <c r="F26" s="76">
        <f>E26/$E$41</f>
        <v>0</v>
      </c>
      <c r="G26" s="138">
        <f>'TP_2005-2009'!G28</f>
        <v>16</v>
      </c>
      <c r="H26" s="76">
        <f>G26/$G$41</f>
        <v>0.049233950501417</v>
      </c>
      <c r="I26" s="138">
        <f>'TP_2005-2009'!I28</f>
        <v>80</v>
      </c>
      <c r="J26" s="76">
        <f>I26/$I$41</f>
        <v>0.18904887149639268</v>
      </c>
      <c r="K26" s="129">
        <f>'TP_2005-2009'!K28</f>
        <v>80</v>
      </c>
      <c r="L26" s="110">
        <f>K26/$K$41</f>
        <v>0.17312007825027537</v>
      </c>
    </row>
    <row r="27" spans="1:12" ht="12.75">
      <c r="A27" s="125" t="s">
        <v>138</v>
      </c>
      <c r="B27" s="82" t="s">
        <v>137</v>
      </c>
      <c r="C27" s="132">
        <f>TP_M_2005!R16</f>
        <v>0</v>
      </c>
      <c r="D27" s="76">
        <f>C27/$C$41</f>
        <v>0</v>
      </c>
      <c r="E27" s="138">
        <f>TP_2006!P16</f>
        <v>0</v>
      </c>
      <c r="F27" s="76">
        <f>E27/$E$41</f>
        <v>0</v>
      </c>
      <c r="G27" s="138">
        <f>TP_2007!P16</f>
        <v>0</v>
      </c>
      <c r="H27" s="76">
        <f>G27/$G$41</f>
        <v>0</v>
      </c>
      <c r="I27" s="138">
        <f>TP_2008!P16/1000</f>
        <v>18</v>
      </c>
      <c r="J27" s="76">
        <f>I27/$I$41</f>
        <v>0.04253599608668836</v>
      </c>
      <c r="K27" s="129">
        <f>TP_2009!P16/1000</f>
        <v>53.2</v>
      </c>
      <c r="L27" s="110">
        <f>K27/$K$41</f>
        <v>0.11512485203643312</v>
      </c>
    </row>
    <row r="28" spans="1:12" ht="12.75">
      <c r="A28" s="125"/>
      <c r="B28" s="82" t="s">
        <v>143</v>
      </c>
      <c r="C28" s="132">
        <f>'TP_2005-2009'!C14</f>
        <v>0</v>
      </c>
      <c r="D28" s="76">
        <f>C28/$C$41</f>
        <v>0</v>
      </c>
      <c r="E28" s="132">
        <f>'TP_2005-2009'!E14</f>
        <v>0</v>
      </c>
      <c r="F28" s="76">
        <f>E28/$E$41</f>
        <v>0</v>
      </c>
      <c r="G28" s="132">
        <f>'TP_2005-2009'!G14</f>
        <v>0</v>
      </c>
      <c r="H28" s="76">
        <f>G28/$G$41</f>
        <v>0</v>
      </c>
      <c r="I28" s="132">
        <f>'TP_2005-2009'!I14</f>
        <v>8</v>
      </c>
      <c r="J28" s="76">
        <f>I28/$I$41</f>
        <v>0.01890488714963927</v>
      </c>
      <c r="K28" s="132">
        <f>'TP_2005-2009'!K14</f>
        <v>8</v>
      </c>
      <c r="L28" s="110">
        <f>K28/$K$41</f>
        <v>0.017312007825027537</v>
      </c>
    </row>
    <row r="29" spans="1:12" ht="12.75">
      <c r="A29" s="124"/>
      <c r="B29" s="79"/>
      <c r="C29" s="135"/>
      <c r="D29" s="81"/>
      <c r="E29" s="129"/>
      <c r="F29" s="81"/>
      <c r="G29" s="129"/>
      <c r="H29" s="81"/>
      <c r="I29" s="129"/>
      <c r="J29" s="81"/>
      <c r="K29" s="129"/>
      <c r="L29" s="106"/>
    </row>
    <row r="30" spans="1:12" ht="12.75">
      <c r="A30" s="123"/>
      <c r="B30" s="79" t="s">
        <v>122</v>
      </c>
      <c r="C30" s="135">
        <f>SUM(C25:C29)</f>
        <v>0</v>
      </c>
      <c r="D30" s="81">
        <f>C30/$C$41</f>
        <v>0</v>
      </c>
      <c r="E30" s="135">
        <f>SUM(E25:E29)</f>
        <v>0</v>
      </c>
      <c r="F30" s="81">
        <f>E30/$E$41</f>
        <v>0</v>
      </c>
      <c r="G30" s="135">
        <f>SUM(G25:G29)</f>
        <v>16</v>
      </c>
      <c r="H30" s="81">
        <f>G30/$G$41</f>
        <v>0.049233950501417</v>
      </c>
      <c r="I30" s="135">
        <f>SUM(I25:I29)</f>
        <v>106</v>
      </c>
      <c r="J30" s="81">
        <f>I30/$I$41</f>
        <v>0.25048975473272034</v>
      </c>
      <c r="K30" s="135">
        <f>SUM(K25:K29)</f>
        <v>141.2</v>
      </c>
      <c r="L30" s="110">
        <f>K30/$K$41</f>
        <v>0.305556938111736</v>
      </c>
    </row>
    <row r="31" spans="1:12" ht="12.75">
      <c r="A31" s="90"/>
      <c r="B31" s="78"/>
      <c r="C31" s="134"/>
      <c r="D31" s="57"/>
      <c r="E31" s="140"/>
      <c r="F31" s="57"/>
      <c r="G31" s="140"/>
      <c r="H31" s="57"/>
      <c r="I31" s="140"/>
      <c r="J31" s="57"/>
      <c r="K31" s="140"/>
      <c r="L31" s="105"/>
    </row>
    <row r="32" spans="1:12" ht="12.75">
      <c r="A32" s="79" t="s">
        <v>98</v>
      </c>
      <c r="B32" s="79" t="s">
        <v>79</v>
      </c>
      <c r="C32" s="135">
        <f>'TP_2005-2009'!C33</f>
        <v>11.779</v>
      </c>
      <c r="D32" s="81">
        <f>C32/$C$41</f>
        <v>0.12560649199697155</v>
      </c>
      <c r="E32" s="141">
        <f>'TP_2005-2009'!E33</f>
        <v>12.014</v>
      </c>
      <c r="F32" s="81">
        <f>E32/$E$41</f>
        <v>0.047716449743624365</v>
      </c>
      <c r="G32" s="141">
        <f>'TP_2005-2009'!G33</f>
        <v>12.134</v>
      </c>
      <c r="H32" s="81">
        <f>G32/$G$41</f>
        <v>0.03733779721151212</v>
      </c>
      <c r="I32" s="141">
        <f>'TP_2005-2009'!I33</f>
        <v>12.264</v>
      </c>
      <c r="J32" s="81">
        <f>I32/$I$41</f>
        <v>0.028981192000396998</v>
      </c>
      <c r="K32" s="141">
        <f>'TP_2005-2009'!K33</f>
        <v>12.6</v>
      </c>
      <c r="L32" s="110">
        <f>K32/$K$41</f>
        <v>0.027266412324418367</v>
      </c>
    </row>
    <row r="33" spans="1:12" ht="12.75">
      <c r="A33" s="93"/>
      <c r="B33" s="79"/>
      <c r="C33" s="135"/>
      <c r="D33" s="81"/>
      <c r="E33" s="129"/>
      <c r="F33" s="81"/>
      <c r="G33" s="129"/>
      <c r="H33" s="81"/>
      <c r="I33" s="129"/>
      <c r="J33" s="81"/>
      <c r="K33" s="129"/>
      <c r="L33" s="106"/>
    </row>
    <row r="34" spans="1:12" ht="12.75">
      <c r="A34" s="90"/>
      <c r="B34" s="78"/>
      <c r="C34" s="134"/>
      <c r="D34" s="57"/>
      <c r="E34" s="140"/>
      <c r="F34" s="57"/>
      <c r="G34" s="140"/>
      <c r="H34" s="57"/>
      <c r="I34" s="140"/>
      <c r="J34" s="57"/>
      <c r="K34" s="140"/>
      <c r="L34" s="105"/>
    </row>
    <row r="35" spans="1:12" ht="12.75">
      <c r="A35" s="79" t="s">
        <v>96</v>
      </c>
      <c r="B35" s="79"/>
      <c r="C35" s="135">
        <v>0.7</v>
      </c>
      <c r="D35" s="81">
        <f>C35/$C$41</f>
        <v>0.007464516885803555</v>
      </c>
      <c r="E35" s="142">
        <v>0.8</v>
      </c>
      <c r="F35" s="81">
        <f>E35/$E$41</f>
        <v>0.003177389694930872</v>
      </c>
      <c r="G35" s="142">
        <v>2.8</v>
      </c>
      <c r="H35" s="81">
        <f>G35/$G$41</f>
        <v>0.008615941337747974</v>
      </c>
      <c r="I35" s="142">
        <v>8.5</v>
      </c>
      <c r="J35" s="81">
        <f>I35/$I$41</f>
        <v>0.020086442596491724</v>
      </c>
      <c r="K35" s="142">
        <v>8.5</v>
      </c>
      <c r="L35" s="110">
        <f>K35/$K$41</f>
        <v>0.018394008314091756</v>
      </c>
    </row>
    <row r="36" spans="1:12" ht="12.75">
      <c r="A36" s="93"/>
      <c r="B36" s="147"/>
      <c r="C36" s="148"/>
      <c r="D36" s="149"/>
      <c r="E36" s="150"/>
      <c r="F36" s="149"/>
      <c r="G36" s="150"/>
      <c r="H36" s="149"/>
      <c r="I36" s="150"/>
      <c r="J36" s="149"/>
      <c r="K36" s="150" t="s">
        <v>142</v>
      </c>
      <c r="L36" s="151"/>
    </row>
    <row r="37" spans="1:12" ht="12.75">
      <c r="A37" s="90"/>
      <c r="B37" s="78"/>
      <c r="C37" s="134"/>
      <c r="D37" s="57"/>
      <c r="E37" s="140"/>
      <c r="F37" s="57"/>
      <c r="G37" s="140"/>
      <c r="H37" s="57"/>
      <c r="I37" s="140"/>
      <c r="J37" s="57"/>
      <c r="K37" s="140"/>
      <c r="L37" s="105"/>
    </row>
    <row r="38" spans="1:12" ht="12.75">
      <c r="A38" s="79" t="s">
        <v>129</v>
      </c>
      <c r="B38" s="79"/>
      <c r="C38" s="135">
        <v>0.1</v>
      </c>
      <c r="D38" s="81">
        <f>C38/$C$41</f>
        <v>0.0010663595551147936</v>
      </c>
      <c r="E38" s="142">
        <v>0.1</v>
      </c>
      <c r="F38" s="81">
        <f>E38/$E$41</f>
        <v>0.000397173711866359</v>
      </c>
      <c r="G38" s="142">
        <v>0.1</v>
      </c>
      <c r="H38" s="81">
        <f>G38/$G$41</f>
        <v>0.0003077121906338563</v>
      </c>
      <c r="I38" s="142">
        <v>0.1</v>
      </c>
      <c r="J38" s="81">
        <f>I38/$I$41</f>
        <v>0.0002363110893704909</v>
      </c>
      <c r="K38" s="142">
        <v>3.5</v>
      </c>
      <c r="L38" s="110">
        <f>K38/$K$41</f>
        <v>0.007574003423449547</v>
      </c>
    </row>
    <row r="39" spans="1:12" ht="12.75">
      <c r="A39" s="147" t="s">
        <v>130</v>
      </c>
      <c r="B39" s="147"/>
      <c r="C39" s="148"/>
      <c r="D39" s="149"/>
      <c r="E39" s="150"/>
      <c r="F39" s="149"/>
      <c r="G39" s="150"/>
      <c r="H39" s="152" t="s">
        <v>1</v>
      </c>
      <c r="I39" s="150"/>
      <c r="J39" s="149"/>
      <c r="K39" s="150"/>
      <c r="L39" s="151"/>
    </row>
    <row r="40" spans="1:12" ht="12.75">
      <c r="A40" s="85"/>
      <c r="B40" s="111"/>
      <c r="C40" s="136"/>
      <c r="D40" s="52"/>
      <c r="E40" s="153"/>
      <c r="F40" s="52"/>
      <c r="G40" s="153"/>
      <c r="H40" s="52"/>
      <c r="I40" s="153"/>
      <c r="J40" s="52"/>
      <c r="K40" s="153"/>
      <c r="L40" s="102"/>
    </row>
    <row r="41" spans="1:12" ht="15.75">
      <c r="A41" s="86" t="s">
        <v>97</v>
      </c>
      <c r="B41" s="111"/>
      <c r="C41" s="136">
        <f>C23+C30+C32+C35+C38</f>
        <v>93.777</v>
      </c>
      <c r="D41" s="31">
        <f>C41/$C$41</f>
        <v>1</v>
      </c>
      <c r="E41" s="143">
        <f>E23+E30+E32+E35+E38</f>
        <v>251.779</v>
      </c>
      <c r="F41" s="31">
        <f>E41/$E$41</f>
        <v>1</v>
      </c>
      <c r="G41" s="143">
        <f>G23+G30+G32+G35+G38</f>
        <v>324.9790000000001</v>
      </c>
      <c r="H41" s="31">
        <f>G41/$G$41</f>
        <v>1</v>
      </c>
      <c r="I41" s="143">
        <f>I23+I30+I32+I35+I38</f>
        <v>423.17100000000005</v>
      </c>
      <c r="J41" s="31">
        <f>I41/$I$41</f>
        <v>1</v>
      </c>
      <c r="K41" s="144">
        <f>K23+K30+K32+K35+K38</f>
        <v>462.107</v>
      </c>
      <c r="L41" s="88">
        <f>K41/$K$41</f>
        <v>1</v>
      </c>
    </row>
    <row r="42" spans="1:12" ht="12.75">
      <c r="A42" s="107"/>
      <c r="B42" s="112"/>
      <c r="C42" s="98"/>
      <c r="D42" s="99"/>
      <c r="E42" s="108"/>
      <c r="F42" s="100"/>
      <c r="G42" s="108"/>
      <c r="H42" s="100"/>
      <c r="I42" s="108"/>
      <c r="J42" s="100"/>
      <c r="K42" s="108"/>
      <c r="L42" s="103"/>
    </row>
    <row r="45" ht="15.75">
      <c r="A45" s="154">
        <v>32</v>
      </c>
    </row>
  </sheetData>
  <printOptions/>
  <pageMargins left="0.1968503937007874" right="0.4724409448818898" top="0.31496062992125984" bottom="0" header="0.2362204724409449" footer="0.2755905511811024"/>
  <pageSetup horizontalDpi="600" verticalDpi="600" orientation="landscape" r:id="rId3"/>
  <headerFooter alignWithMargins="0">
    <oddFooter xml:space="preserve">&amp;L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3">
      <selection activeCell="K39" sqref="K39"/>
    </sheetView>
  </sheetViews>
  <sheetFormatPr defaultColWidth="9.00390625" defaultRowHeight="12.75"/>
  <cols>
    <col min="1" max="1" width="24.75390625" style="1" customWidth="1"/>
    <col min="2" max="2" width="9.375" style="1" customWidth="1"/>
    <col min="3" max="3" width="12.875" style="7" customWidth="1"/>
    <col min="4" max="4" width="6.00390625" style="47" customWidth="1"/>
    <col min="5" max="5" width="12.875" style="0" customWidth="1"/>
    <col min="6" max="6" width="6.00390625" style="17" customWidth="1"/>
    <col min="7" max="7" width="12.875" style="0" customWidth="1"/>
    <col min="8" max="8" width="6.00390625" style="17" customWidth="1"/>
    <col min="9" max="9" width="12.875" style="0" customWidth="1"/>
    <col min="10" max="10" width="6.00390625" style="17" customWidth="1"/>
    <col min="11" max="11" width="12.875" style="0" customWidth="1"/>
    <col min="12" max="12" width="6.00390625" style="0" customWidth="1"/>
  </cols>
  <sheetData>
    <row r="1" spans="9:12" ht="18.75" thickBot="1">
      <c r="I1" s="70"/>
      <c r="J1" s="71"/>
      <c r="K1" s="70"/>
      <c r="L1" s="113" t="s">
        <v>105</v>
      </c>
    </row>
    <row r="2" ht="13.5" thickTop="1"/>
    <row r="3" spans="1:12" ht="12.75">
      <c r="A3" s="18"/>
      <c r="B3" s="18"/>
      <c r="C3" s="49">
        <v>2005</v>
      </c>
      <c r="D3" s="50"/>
      <c r="E3" s="49">
        <v>2006</v>
      </c>
      <c r="F3" s="50"/>
      <c r="G3" s="49">
        <v>2007</v>
      </c>
      <c r="H3" s="50"/>
      <c r="I3" s="49">
        <v>2008</v>
      </c>
      <c r="J3" s="24"/>
      <c r="K3" s="49">
        <v>2009</v>
      </c>
      <c r="L3" s="24"/>
    </row>
    <row r="4" spans="1:12" ht="12.75">
      <c r="A4" s="25"/>
      <c r="B4" s="25"/>
      <c r="C4" s="51" t="s">
        <v>1</v>
      </c>
      <c r="D4" s="52"/>
      <c r="E4" s="51" t="s">
        <v>1</v>
      </c>
      <c r="F4" s="52"/>
      <c r="G4" s="51" t="s">
        <v>1</v>
      </c>
      <c r="H4" s="52"/>
      <c r="I4" s="51" t="s">
        <v>1</v>
      </c>
      <c r="J4" s="53"/>
      <c r="K4" s="51" t="s">
        <v>1</v>
      </c>
      <c r="L4" s="53"/>
    </row>
    <row r="5" spans="1:12" ht="13.5" thickBot="1">
      <c r="A5" s="32" t="s">
        <v>2</v>
      </c>
      <c r="B5" s="32"/>
      <c r="C5" s="54" t="s">
        <v>141</v>
      </c>
      <c r="D5" s="55"/>
      <c r="E5" s="54" t="s">
        <v>141</v>
      </c>
      <c r="F5" s="55"/>
      <c r="G5" s="54" t="s">
        <v>141</v>
      </c>
      <c r="H5" s="55"/>
      <c r="I5" s="54" t="s">
        <v>141</v>
      </c>
      <c r="J5" s="38"/>
      <c r="K5" s="54" t="s">
        <v>141</v>
      </c>
      <c r="L5" s="38"/>
    </row>
    <row r="6" ht="13.5" thickTop="1"/>
    <row r="7" spans="1:12" ht="12.75">
      <c r="A7" s="1" t="s">
        <v>0</v>
      </c>
      <c r="B7" s="74" t="s">
        <v>89</v>
      </c>
      <c r="C7" s="126">
        <f>TP_M_2005!R8/1000</f>
        <v>7.29</v>
      </c>
      <c r="D7" s="48">
        <f>C7/$C$41</f>
        <v>0.07773761156786846</v>
      </c>
      <c r="E7" s="128">
        <f>TP_2006!P8/1000</f>
        <v>27</v>
      </c>
      <c r="F7" s="17">
        <f>E7/$E$41</f>
        <v>0.10723690220391693</v>
      </c>
      <c r="G7" s="128">
        <f>TP_2007!P8/1000</f>
        <v>28.8</v>
      </c>
      <c r="H7" s="17">
        <f>G7/$G$41</f>
        <v>0.08862111090255062</v>
      </c>
      <c r="I7" s="128">
        <f>TP_2008!P8/1000</f>
        <v>28.8</v>
      </c>
      <c r="J7" s="17">
        <f>I7/$I$41</f>
        <v>0.06805759373870138</v>
      </c>
      <c r="K7" s="146">
        <f>TP_2009!P8/1000</f>
        <v>28.8</v>
      </c>
      <c r="L7" s="17">
        <f>K7/$K$41</f>
        <v>0.06232322817009913</v>
      </c>
    </row>
    <row r="8" spans="1:12" ht="12.75">
      <c r="A8" s="1" t="s">
        <v>0</v>
      </c>
      <c r="B8" t="s">
        <v>5</v>
      </c>
      <c r="C8" s="126">
        <f>TP_M_2005!R9/1000</f>
        <v>12.46</v>
      </c>
      <c r="D8" s="48">
        <f>C8/$C$41</f>
        <v>0.1328684005673033</v>
      </c>
      <c r="E8" s="128">
        <f>TP_2006!P9/1000</f>
        <v>22.4</v>
      </c>
      <c r="F8" s="17">
        <f>E8/$E$41</f>
        <v>0.08896691145806442</v>
      </c>
      <c r="G8" s="128">
        <f>TP_2007!P9/1000</f>
        <v>22.4</v>
      </c>
      <c r="H8" s="17">
        <f>G8/$G$41</f>
        <v>0.0689275307019838</v>
      </c>
      <c r="I8" s="128">
        <f>TP_2008!P9/1000</f>
        <v>22.4</v>
      </c>
      <c r="J8" s="17">
        <f>I8/$I$41</f>
        <v>0.05293368401898996</v>
      </c>
      <c r="K8" s="146">
        <f>TP_2009!P9/1000</f>
        <v>22.4</v>
      </c>
      <c r="L8" s="17">
        <f aca="true" t="shared" si="0" ref="L8:L16">K8/$K$41</f>
        <v>0.0484736219100771</v>
      </c>
    </row>
    <row r="9" spans="1:12" ht="12.75">
      <c r="A9" s="1" t="s">
        <v>0</v>
      </c>
      <c r="B9" t="s">
        <v>4</v>
      </c>
      <c r="C9" s="126">
        <f>TP_M_2005!R10/1000</f>
        <v>11.2</v>
      </c>
      <c r="D9" s="48">
        <f aca="true" t="shared" si="1" ref="D9:D16">C9/$C$41</f>
        <v>0.11943227017285689</v>
      </c>
      <c r="E9" s="128">
        <f>TP_2006!P10/1000</f>
        <v>11.2</v>
      </c>
      <c r="F9" s="17">
        <f aca="true" t="shared" si="2" ref="F9:F16">E9/$E$41</f>
        <v>0.04448345572903221</v>
      </c>
      <c r="G9" s="128">
        <f>TP_2007!P10/1000</f>
        <v>11.2</v>
      </c>
      <c r="H9" s="17">
        <f aca="true" t="shared" si="3" ref="H9:H16">G9/$G$41</f>
        <v>0.0344637653509919</v>
      </c>
      <c r="I9" s="128">
        <f>TP_2008!P10/1000</f>
        <v>11.2</v>
      </c>
      <c r="J9" s="17">
        <f aca="true" t="shared" si="4" ref="J9:J15">I9/$I$41</f>
        <v>0.02646684200949498</v>
      </c>
      <c r="K9" s="146">
        <f>TP_2009!P10/1000</f>
        <v>11.2</v>
      </c>
      <c r="L9" s="17">
        <f t="shared" si="0"/>
        <v>0.02423681095503855</v>
      </c>
    </row>
    <row r="10" spans="1:12" ht="12.75">
      <c r="A10" s="1" t="s">
        <v>0</v>
      </c>
      <c r="B10" t="s">
        <v>37</v>
      </c>
      <c r="C10" s="126">
        <f>TP_M_2005!R11/1000</f>
        <v>0</v>
      </c>
      <c r="D10" s="48">
        <f t="shared" si="1"/>
        <v>0</v>
      </c>
      <c r="E10" s="128">
        <f>TP_2006!P11/1000</f>
        <v>11.2</v>
      </c>
      <c r="F10" s="17">
        <f t="shared" si="2"/>
        <v>0.04448345572903221</v>
      </c>
      <c r="G10" s="128">
        <f>TP_2007!P11/1000</f>
        <v>11.2</v>
      </c>
      <c r="H10" s="17">
        <f t="shared" si="3"/>
        <v>0.0344637653509919</v>
      </c>
      <c r="I10" s="128">
        <f>TP_2008!P11/1000</f>
        <v>11.2</v>
      </c>
      <c r="J10" s="17">
        <f t="shared" si="4"/>
        <v>0.02646684200949498</v>
      </c>
      <c r="K10" s="130">
        <f>TP_2009!P11/1000</f>
        <v>11.2</v>
      </c>
      <c r="L10" s="17">
        <f t="shared" si="0"/>
        <v>0.02423681095503855</v>
      </c>
    </row>
    <row r="11" spans="1:12" ht="12.75">
      <c r="A11" s="1" t="s">
        <v>40</v>
      </c>
      <c r="B11" t="s">
        <v>38</v>
      </c>
      <c r="C11" s="126">
        <f>TP_M_2005!R12/1000</f>
        <v>0</v>
      </c>
      <c r="D11" s="48">
        <f t="shared" si="1"/>
        <v>0</v>
      </c>
      <c r="E11" s="128">
        <f>TP_2006!P12/1000</f>
        <v>2.8</v>
      </c>
      <c r="F11" s="17">
        <f t="shared" si="2"/>
        <v>0.011120863932258052</v>
      </c>
      <c r="G11" s="128">
        <f>TP_2007!P12/1000</f>
        <v>2.8</v>
      </c>
      <c r="H11" s="17">
        <f t="shared" si="3"/>
        <v>0.008615941337747976</v>
      </c>
      <c r="I11" s="128">
        <f>TP_2008!P12/1000</f>
        <v>2.8</v>
      </c>
      <c r="J11" s="17">
        <f t="shared" si="4"/>
        <v>0.006616710502373745</v>
      </c>
      <c r="K11" s="130">
        <f>TP_2009!P12/1000</f>
        <v>2.8</v>
      </c>
      <c r="L11" s="17">
        <f t="shared" si="0"/>
        <v>0.006059202738759637</v>
      </c>
    </row>
    <row r="12" spans="1:12" ht="12.75">
      <c r="A12" s="1" t="s">
        <v>40</v>
      </c>
      <c r="B12" t="s">
        <v>39</v>
      </c>
      <c r="C12" s="126">
        <f>TP_M_2005!R13/1000</f>
        <v>0</v>
      </c>
      <c r="D12" s="48">
        <f t="shared" si="1"/>
        <v>0</v>
      </c>
      <c r="E12" s="128">
        <f>TP_2006!P13/1000</f>
        <v>2.8</v>
      </c>
      <c r="F12" s="17">
        <f t="shared" si="2"/>
        <v>0.011120863932258052</v>
      </c>
      <c r="G12" s="128">
        <f>TP_2007!P13/1000</f>
        <v>2.8</v>
      </c>
      <c r="H12" s="17">
        <f t="shared" si="3"/>
        <v>0.008615941337747976</v>
      </c>
      <c r="I12" s="128">
        <f>TP_2008!P13/1000</f>
        <v>2.8</v>
      </c>
      <c r="J12" s="17">
        <f t="shared" si="4"/>
        <v>0.006616710502373745</v>
      </c>
      <c r="K12" s="130">
        <f>TP_2009!P13/1000</f>
        <v>2.8</v>
      </c>
      <c r="L12" s="17">
        <f t="shared" si="0"/>
        <v>0.006059202738759637</v>
      </c>
    </row>
    <row r="13" spans="1:12" ht="12.75">
      <c r="A13" s="1" t="s">
        <v>40</v>
      </c>
      <c r="B13" t="s">
        <v>37</v>
      </c>
      <c r="C13" s="126">
        <f>TP_M_2005!R14/1000</f>
        <v>0</v>
      </c>
      <c r="D13" s="48">
        <f t="shared" si="1"/>
        <v>0</v>
      </c>
      <c r="E13" s="128">
        <f>TP_2006!P14/1000</f>
        <v>2.8</v>
      </c>
      <c r="F13" s="17">
        <f t="shared" si="2"/>
        <v>0.011120863932258052</v>
      </c>
      <c r="G13" s="128">
        <f>TP_2007!P14/1000</f>
        <v>2.8</v>
      </c>
      <c r="H13" s="17">
        <f t="shared" si="3"/>
        <v>0.008615941337747976</v>
      </c>
      <c r="I13" s="128">
        <f>TP_2008!P14/1000</f>
        <v>2.8</v>
      </c>
      <c r="J13" s="17">
        <f t="shared" si="4"/>
        <v>0.006616710502373745</v>
      </c>
      <c r="K13" s="130">
        <f>TP_2009!P14/1000</f>
        <v>2.8</v>
      </c>
      <c r="L13" s="17">
        <f t="shared" si="0"/>
        <v>0.006059202738759637</v>
      </c>
    </row>
    <row r="14" spans="1:12" ht="12.75">
      <c r="A14" s="1" t="s">
        <v>74</v>
      </c>
      <c r="B14" s="74" t="s">
        <v>144</v>
      </c>
      <c r="C14" s="126">
        <f>TP_M_2005!R15/1000</f>
        <v>0</v>
      </c>
      <c r="D14" s="48">
        <f t="shared" si="1"/>
        <v>0</v>
      </c>
      <c r="E14" s="128">
        <f>TP_2006!P15/1000</f>
        <v>0</v>
      </c>
      <c r="F14" s="17">
        <f t="shared" si="2"/>
        <v>0</v>
      </c>
      <c r="G14" s="128">
        <f>TP_2007!P15/1000</f>
        <v>0</v>
      </c>
      <c r="H14" s="17">
        <f t="shared" si="3"/>
        <v>0</v>
      </c>
      <c r="I14" s="128">
        <f>TP_2008!P15/1000</f>
        <v>8</v>
      </c>
      <c r="J14" s="17">
        <f t="shared" si="4"/>
        <v>0.018904887149639272</v>
      </c>
      <c r="K14" s="130">
        <f>TP_2009!P15/1000</f>
        <v>8</v>
      </c>
      <c r="L14" s="17">
        <f t="shared" si="0"/>
        <v>0.017312007825027537</v>
      </c>
    </row>
    <row r="15" spans="1:12" ht="12.75">
      <c r="A15" s="1" t="s">
        <v>75</v>
      </c>
      <c r="B15" s="74" t="s">
        <v>90</v>
      </c>
      <c r="C15" s="126">
        <f>TP_M_2005!R16/1000</f>
        <v>0</v>
      </c>
      <c r="D15" s="48">
        <f t="shared" si="1"/>
        <v>0</v>
      </c>
      <c r="E15" s="128">
        <f>TP_2006!P16/1000</f>
        <v>0</v>
      </c>
      <c r="F15" s="17">
        <f t="shared" si="2"/>
        <v>0</v>
      </c>
      <c r="G15" s="128">
        <f>TP_2007!P16/1000</f>
        <v>0</v>
      </c>
      <c r="H15" s="17">
        <f t="shared" si="3"/>
        <v>0</v>
      </c>
      <c r="I15" s="128">
        <f>TP_2008!P16/1000</f>
        <v>18</v>
      </c>
      <c r="J15" s="17">
        <f t="shared" si="4"/>
        <v>0.04253599608668836</v>
      </c>
      <c r="K15" s="130">
        <f>TP_2009!P16/1000</f>
        <v>53.2</v>
      </c>
      <c r="L15" s="17">
        <f t="shared" si="0"/>
        <v>0.11512485203643312</v>
      </c>
    </row>
    <row r="16" spans="1:12" ht="12.75">
      <c r="A16" s="1" t="s">
        <v>75</v>
      </c>
      <c r="B16" s="74" t="s">
        <v>26</v>
      </c>
      <c r="C16" s="126">
        <f>TP_M_2005!R17/1000</f>
        <v>0</v>
      </c>
      <c r="D16" s="48">
        <f t="shared" si="1"/>
        <v>0</v>
      </c>
      <c r="E16" s="128">
        <f>TP_2006!P17/1000</f>
        <v>0.1</v>
      </c>
      <c r="F16" s="17">
        <f t="shared" si="2"/>
        <v>0.00039717371186635906</v>
      </c>
      <c r="G16" s="128">
        <f>TP_2007!P17/1000</f>
        <v>0.5</v>
      </c>
      <c r="H16" s="17">
        <f t="shared" si="3"/>
        <v>0.0015385609531692816</v>
      </c>
      <c r="I16" s="128">
        <f>TP_2008!P17/1000</f>
        <v>0.5</v>
      </c>
      <c r="J16" s="17" t="s">
        <v>101</v>
      </c>
      <c r="K16" s="130">
        <f>TP_2009!P17/1000</f>
        <v>0.5</v>
      </c>
      <c r="L16" s="17">
        <f t="shared" si="0"/>
        <v>0.001082000489064221</v>
      </c>
    </row>
    <row r="17" spans="2:11" ht="12.75">
      <c r="B17" s="74"/>
      <c r="C17" s="126" t="s">
        <v>1</v>
      </c>
      <c r="D17" s="48"/>
      <c r="E17" s="128" t="s">
        <v>1</v>
      </c>
      <c r="G17" s="128" t="s">
        <v>1</v>
      </c>
      <c r="I17" s="128" t="s">
        <v>1</v>
      </c>
      <c r="K17" s="130" t="s">
        <v>1</v>
      </c>
    </row>
    <row r="18" spans="1:12" ht="12.75">
      <c r="A18" s="1" t="s">
        <v>70</v>
      </c>
      <c r="B18" s="74" t="s">
        <v>30</v>
      </c>
      <c r="C18" s="126">
        <f>TP_M_2005!R19/1000</f>
        <v>22.281</v>
      </c>
      <c r="D18" s="48">
        <f aca="true" t="shared" si="5" ref="D18:D23">C18/$C$41</f>
        <v>0.2375955724751272</v>
      </c>
      <c r="E18" s="128">
        <f>TP_2006!P19/1000</f>
        <v>97.158</v>
      </c>
      <c r="F18" s="17">
        <f aca="true" t="shared" si="6" ref="F18:F23">E18/$E$41</f>
        <v>0.38588603497511714</v>
      </c>
      <c r="G18" s="128">
        <f>TP_2007!P19/1000</f>
        <v>105.238</v>
      </c>
      <c r="H18" s="17">
        <f aca="true" t="shared" si="7" ref="H18:H23">G18/$G$41</f>
        <v>0.3238301551792577</v>
      </c>
      <c r="I18" s="128">
        <f>TP_2008!P19/1000</f>
        <v>105.4</v>
      </c>
      <c r="J18" s="17">
        <f aca="true" t="shared" si="8" ref="J18:J24">I18/$I$41</f>
        <v>0.24907188819649742</v>
      </c>
      <c r="K18" s="130">
        <f>TP_2009!P19/1000</f>
        <v>105.4</v>
      </c>
      <c r="L18" s="17">
        <f>K18/$K$41</f>
        <v>0.2280857030947378</v>
      </c>
    </row>
    <row r="19" spans="1:12" ht="12.75">
      <c r="A19" s="1" t="s">
        <v>71</v>
      </c>
      <c r="B19" s="74" t="s">
        <v>31</v>
      </c>
      <c r="C19" s="126">
        <f>TP_M_2005!R20/1000</f>
        <v>20.52</v>
      </c>
      <c r="D19" s="48">
        <f t="shared" si="5"/>
        <v>0.2188169807095557</v>
      </c>
      <c r="E19" s="128">
        <f>TP_2006!P20/1000</f>
        <v>24</v>
      </c>
      <c r="F19" s="17">
        <f t="shared" si="6"/>
        <v>0.09532169084792617</v>
      </c>
      <c r="G19" s="128">
        <f>TP_2007!P20/1000</f>
        <v>24</v>
      </c>
      <c r="H19" s="17">
        <f t="shared" si="7"/>
        <v>0.07385092575212551</v>
      </c>
      <c r="I19" s="128">
        <f>TP_2008!P20/1000</f>
        <v>24</v>
      </c>
      <c r="J19" s="17">
        <f t="shared" si="8"/>
        <v>0.05671466144891781</v>
      </c>
      <c r="K19" s="130">
        <f>TP_2009!P20/1000</f>
        <v>24</v>
      </c>
      <c r="L19" s="17">
        <f aca="true" t="shared" si="9" ref="L19:L24">K19/$K$41</f>
        <v>0.05193602347508261</v>
      </c>
    </row>
    <row r="20" spans="1:12" ht="12.75">
      <c r="A20" s="1" t="s">
        <v>70</v>
      </c>
      <c r="B20" s="74" t="s">
        <v>32</v>
      </c>
      <c r="C20" s="126">
        <f>TP_M_2005!R21/1000</f>
        <v>0</v>
      </c>
      <c r="D20" s="48">
        <f t="shared" si="5"/>
        <v>0</v>
      </c>
      <c r="E20" s="128">
        <f>TP_2006!P21/1000</f>
        <v>16</v>
      </c>
      <c r="F20" s="17">
        <f t="shared" si="6"/>
        <v>0.06354779389861745</v>
      </c>
      <c r="G20" s="128">
        <f>TP_2007!P21/1000</f>
        <v>40</v>
      </c>
      <c r="H20" s="17">
        <f t="shared" si="7"/>
        <v>0.12308487625354252</v>
      </c>
      <c r="I20" s="128">
        <f>TP_2008!P21/1000</f>
        <v>40</v>
      </c>
      <c r="J20" s="17">
        <f t="shared" si="8"/>
        <v>0.09452443574819636</v>
      </c>
      <c r="K20" s="130">
        <f>TP_2009!P21/1000</f>
        <v>40</v>
      </c>
      <c r="L20" s="17">
        <f t="shared" si="9"/>
        <v>0.08656003912513768</v>
      </c>
    </row>
    <row r="21" spans="1:12" ht="12.75">
      <c r="A21" s="1" t="s">
        <v>70</v>
      </c>
      <c r="B21" s="74" t="s">
        <v>33</v>
      </c>
      <c r="C21" s="126">
        <f>TP_M_2005!R22/1000</f>
        <v>0</v>
      </c>
      <c r="D21" s="48">
        <f t="shared" si="5"/>
        <v>0</v>
      </c>
      <c r="E21" s="128">
        <f>TP_2006!P22/1000</f>
        <v>6</v>
      </c>
      <c r="F21" s="17">
        <f t="shared" si="6"/>
        <v>0.023830422711981544</v>
      </c>
      <c r="G21" s="128">
        <f>TP_2007!P22/1000</f>
        <v>15</v>
      </c>
      <c r="H21" s="17">
        <f t="shared" si="7"/>
        <v>0.04615682859507844</v>
      </c>
      <c r="I21" s="128">
        <f>TP_2008!P22/1000</f>
        <v>15</v>
      </c>
      <c r="J21" s="17">
        <f t="shared" si="8"/>
        <v>0.035446663405573633</v>
      </c>
      <c r="K21" s="130">
        <f>TP_2009!P22/1000</f>
        <v>15</v>
      </c>
      <c r="L21" s="17">
        <f t="shared" si="9"/>
        <v>0.03246001467192663</v>
      </c>
    </row>
    <row r="22" spans="1:12" ht="12.75">
      <c r="A22" s="1" t="s">
        <v>70</v>
      </c>
      <c r="B22" s="74" t="s">
        <v>34</v>
      </c>
      <c r="C22" s="126">
        <f>TP_M_2005!R23/1000</f>
        <v>0</v>
      </c>
      <c r="D22" s="48">
        <f t="shared" si="5"/>
        <v>0</v>
      </c>
      <c r="E22" s="128">
        <f>TP_2006!P23/1000</f>
        <v>7.2</v>
      </c>
      <c r="F22" s="17">
        <f t="shared" si="6"/>
        <v>0.028596507254377852</v>
      </c>
      <c r="G22" s="128">
        <f>TP_2007!P23/1000</f>
        <v>18</v>
      </c>
      <c r="H22" s="17">
        <f t="shared" si="7"/>
        <v>0.055388194314094134</v>
      </c>
      <c r="I22" s="128">
        <f>TP_2008!P23/1000</f>
        <v>18</v>
      </c>
      <c r="J22" s="17">
        <f t="shared" si="8"/>
        <v>0.04253599608668836</v>
      </c>
      <c r="K22" s="130">
        <f>TP_2009!P23/1000</f>
        <v>18</v>
      </c>
      <c r="L22" s="17">
        <f t="shared" si="9"/>
        <v>0.03895201760631196</v>
      </c>
    </row>
    <row r="23" spans="1:12" ht="12.75">
      <c r="A23" s="1" t="s">
        <v>72</v>
      </c>
      <c r="C23" s="126">
        <f>TP_M_2005!R24/1000</f>
        <v>0</v>
      </c>
      <c r="D23" s="48">
        <f t="shared" si="5"/>
        <v>0</v>
      </c>
      <c r="E23" s="128">
        <f>TP_2006!P24/1000</f>
        <v>0</v>
      </c>
      <c r="F23" s="17">
        <f t="shared" si="6"/>
        <v>0</v>
      </c>
      <c r="G23" s="128">
        <v>0</v>
      </c>
      <c r="H23" s="17">
        <f t="shared" si="7"/>
        <v>0</v>
      </c>
      <c r="I23" s="128">
        <f>TP_2008!P24/1000</f>
        <v>0</v>
      </c>
      <c r="J23" s="17">
        <f t="shared" si="8"/>
        <v>0</v>
      </c>
      <c r="K23" s="130">
        <f>TP_2009!P24/1000</f>
        <v>0</v>
      </c>
      <c r="L23" s="17">
        <f t="shared" si="9"/>
        <v>0</v>
      </c>
    </row>
    <row r="24" spans="1:12" ht="12.75">
      <c r="A24" s="1" t="s">
        <v>73</v>
      </c>
      <c r="C24" s="126">
        <f>TP_M_2005!R25/1000</f>
        <v>0</v>
      </c>
      <c r="D24" s="17">
        <f>C24/$E$41</f>
        <v>0</v>
      </c>
      <c r="E24" s="128">
        <v>0</v>
      </c>
      <c r="F24" s="17">
        <f>E24/$E$41</f>
        <v>0</v>
      </c>
      <c r="G24" s="128">
        <v>0</v>
      </c>
      <c r="H24" s="17">
        <f>G24/$G$41</f>
        <v>0</v>
      </c>
      <c r="I24" s="128">
        <f>TP_2008!P25/1000</f>
        <v>0</v>
      </c>
      <c r="J24" s="17">
        <f t="shared" si="8"/>
        <v>0</v>
      </c>
      <c r="K24" s="130">
        <f>TP_2009!P25/1000</f>
        <v>0</v>
      </c>
      <c r="L24" s="17">
        <f t="shared" si="9"/>
        <v>0</v>
      </c>
    </row>
    <row r="25" spans="3:11" ht="12.75">
      <c r="C25" s="126" t="s">
        <v>1</v>
      </c>
      <c r="D25" s="48"/>
      <c r="E25" s="128" t="s">
        <v>1</v>
      </c>
      <c r="G25" s="128" t="s">
        <v>1</v>
      </c>
      <c r="I25" s="128" t="s">
        <v>1</v>
      </c>
      <c r="K25" s="130" t="s">
        <v>1</v>
      </c>
    </row>
    <row r="26" spans="1:12" ht="12.75">
      <c r="A26" s="1" t="s">
        <v>27</v>
      </c>
      <c r="C26" s="126">
        <f>TP_M_2005!R27/1000</f>
        <v>3.9</v>
      </c>
      <c r="D26" s="48">
        <f>C26/$C$41</f>
        <v>0.041588022649476954</v>
      </c>
      <c r="E26" s="128">
        <f>TP_2006!P27/1000</f>
        <v>4.5</v>
      </c>
      <c r="F26" s="17">
        <f>E26/$E$41</f>
        <v>0.017872817033986157</v>
      </c>
      <c r="G26" s="128">
        <f>TP_2007!P27/1000</f>
        <v>5.25</v>
      </c>
      <c r="H26" s="17">
        <f>G26/$G$41</f>
        <v>0.016154890008277457</v>
      </c>
      <c r="I26" s="128">
        <f>TP_2008!P27/1000</f>
        <v>7.2</v>
      </c>
      <c r="J26" s="17">
        <f>I26/$I$41</f>
        <v>0.017014398434675344</v>
      </c>
      <c r="K26" s="130">
        <f>TP_2009!P27/1000</f>
        <v>7.2</v>
      </c>
      <c r="L26" s="17">
        <f>K26/$K$41</f>
        <v>0.015580807042524783</v>
      </c>
    </row>
    <row r="27" spans="1:12" ht="12.75">
      <c r="A27" s="1" t="s">
        <v>28</v>
      </c>
      <c r="C27" s="126">
        <f>TP_M_2005!R28/1000</f>
        <v>0.04</v>
      </c>
      <c r="D27" s="48">
        <f>C27/$C$41</f>
        <v>0.0004265438220459175</v>
      </c>
      <c r="E27" s="128">
        <f>TP_2006!P28/1000</f>
        <v>0.1</v>
      </c>
      <c r="F27" s="17">
        <f>E27/$E$41</f>
        <v>0.00039717371186635906</v>
      </c>
      <c r="G27" s="128">
        <f>TP_2007!P28/1000</f>
        <v>0.35</v>
      </c>
      <c r="H27" s="17">
        <f>G27/$G$41</f>
        <v>0.001076992667218497</v>
      </c>
      <c r="I27" s="128">
        <f>TP_2008!P28/1000</f>
        <v>0.6</v>
      </c>
      <c r="J27" s="17">
        <f>I27/$I$41</f>
        <v>0.0014178665362229452</v>
      </c>
      <c r="K27" s="130">
        <f>TP_2009!P28/1000</f>
        <v>0.6</v>
      </c>
      <c r="L27" s="17">
        <f>K27/$K$41</f>
        <v>0.001298400586877065</v>
      </c>
    </row>
    <row r="28" spans="1:12" ht="12.75">
      <c r="A28" s="1" t="s">
        <v>104</v>
      </c>
      <c r="C28" s="126">
        <f>TP_M_2005!R29/1000</f>
        <v>0</v>
      </c>
      <c r="D28" s="48">
        <f>C28/$C$41</f>
        <v>0</v>
      </c>
      <c r="E28" s="128">
        <f>TP_2006!P29/1000</f>
        <v>0</v>
      </c>
      <c r="F28" s="17">
        <f>E28/$E$41</f>
        <v>0</v>
      </c>
      <c r="G28" s="128">
        <f>TP_2007!P29/1000</f>
        <v>16</v>
      </c>
      <c r="H28" s="17">
        <f>G28/$G$41</f>
        <v>0.04923395050141701</v>
      </c>
      <c r="I28" s="128">
        <f>TP_2008!P29/1000</f>
        <v>80</v>
      </c>
      <c r="J28" s="17">
        <f>I28/$I$41</f>
        <v>0.1890488714963927</v>
      </c>
      <c r="K28" s="130">
        <f>TP_2009!P29/1000</f>
        <v>80</v>
      </c>
      <c r="L28" s="17">
        <f>K28/$K$41</f>
        <v>0.17312007825027537</v>
      </c>
    </row>
    <row r="29" spans="3:11" ht="12.75">
      <c r="C29" s="126" t="s">
        <v>1</v>
      </c>
      <c r="D29" s="48"/>
      <c r="E29" s="128" t="s">
        <v>1</v>
      </c>
      <c r="G29" s="128" t="s">
        <v>1</v>
      </c>
      <c r="I29" s="128" t="s">
        <v>1</v>
      </c>
      <c r="K29" s="130" t="s">
        <v>1</v>
      </c>
    </row>
    <row r="30" spans="1:12" ht="12.75">
      <c r="A30" s="1" t="s">
        <v>69</v>
      </c>
      <c r="C30" s="126">
        <f>TP_M_2005!R31/1000</f>
        <v>0.3</v>
      </c>
      <c r="D30" s="48">
        <f>C30/$C$41</f>
        <v>0.0031990786653443813</v>
      </c>
      <c r="E30" s="128">
        <f>TP_2006!P31/1000</f>
        <v>0.3</v>
      </c>
      <c r="F30" s="17">
        <f>E30/$E$41</f>
        <v>0.0011915211355990772</v>
      </c>
      <c r="G30" s="128">
        <f>TP_2007!P31/1000</f>
        <v>0.3</v>
      </c>
      <c r="H30" s="17">
        <f>G30/$G$41</f>
        <v>0.0009231365719015688</v>
      </c>
      <c r="I30" s="128">
        <f>TP_2008!P31/1000</f>
        <v>0.3</v>
      </c>
      <c r="J30" s="17">
        <f>I30/$I$41</f>
        <v>0.0007089332681114726</v>
      </c>
      <c r="K30" s="130">
        <f>TP_2009!P31/1000</f>
        <v>0.3</v>
      </c>
      <c r="L30" s="17">
        <f>K30/$K$41</f>
        <v>0.0006492002934385325</v>
      </c>
    </row>
    <row r="31" spans="1:12" ht="12.75">
      <c r="A31" s="1" t="s">
        <v>140</v>
      </c>
      <c r="C31" s="126">
        <f>TP_M_2005!R32/1000</f>
        <v>0.3</v>
      </c>
      <c r="D31" s="48">
        <f>C31/$C$41</f>
        <v>0.0031990786653443813</v>
      </c>
      <c r="E31" s="128">
        <f>TP_2006!P32/1000</f>
        <v>0.4</v>
      </c>
      <c r="F31" s="17">
        <f>E31/$E$41</f>
        <v>0.0015886948474654362</v>
      </c>
      <c r="G31" s="128">
        <f>TP_2007!P32/1000</f>
        <v>0.4</v>
      </c>
      <c r="H31" s="17">
        <f>G31/$G$41</f>
        <v>0.0012308487625354253</v>
      </c>
      <c r="I31" s="128">
        <f>TP_2008!P32/1000</f>
        <v>0.4</v>
      </c>
      <c r="J31" s="17">
        <f>I31/$I$41</f>
        <v>0.0009452443574819637</v>
      </c>
      <c r="K31" s="130">
        <f>TP_2009!P32/1000</f>
        <v>0.4</v>
      </c>
      <c r="L31" s="17">
        <f>K31/$K$41</f>
        <v>0.0008656003912513768</v>
      </c>
    </row>
    <row r="32" spans="3:11" ht="12.75">
      <c r="C32" s="126" t="s">
        <v>1</v>
      </c>
      <c r="D32" s="48"/>
      <c r="E32" s="128" t="s">
        <v>1</v>
      </c>
      <c r="G32" s="128"/>
      <c r="I32" s="128"/>
      <c r="K32" s="130" t="s">
        <v>1</v>
      </c>
    </row>
    <row r="33" spans="1:12" ht="12.75">
      <c r="A33" s="1" t="s">
        <v>79</v>
      </c>
      <c r="C33" s="126">
        <f>TP_M_2005!R34/1000</f>
        <v>11.779</v>
      </c>
      <c r="D33" s="48">
        <f aca="true" t="shared" si="10" ref="D33:D39">C33/$C$41</f>
        <v>0.12560649199697155</v>
      </c>
      <c r="E33" s="128">
        <f>TP_2006!P34/1000</f>
        <v>12.014</v>
      </c>
      <c r="F33" s="17">
        <f aca="true" t="shared" si="11" ref="F33:F39">E33/$E$41</f>
        <v>0.04771644974362437</v>
      </c>
      <c r="G33" s="128">
        <f>TP_2007!P34/1000</f>
        <v>12.134</v>
      </c>
      <c r="H33" s="17">
        <f aca="true" t="shared" si="12" ref="H33:H39">G33/$G$41</f>
        <v>0.037337797211512126</v>
      </c>
      <c r="I33" s="128">
        <f>TP_2008!P34/1000</f>
        <v>12.264</v>
      </c>
      <c r="J33" s="17">
        <f aca="true" t="shared" si="13" ref="J33:J39">I33/$I$41</f>
        <v>0.028981192000397</v>
      </c>
      <c r="K33" s="130">
        <f>TP_2009!P34/1000</f>
        <v>12.6</v>
      </c>
      <c r="L33" s="17">
        <f aca="true" t="shared" si="14" ref="L33:L39">K33/$K$41</f>
        <v>0.027266412324418367</v>
      </c>
    </row>
    <row r="34" spans="1:12" ht="12.75">
      <c r="A34" s="1" t="s">
        <v>66</v>
      </c>
      <c r="C34" s="126">
        <f>TP_M_2005!R35/1000</f>
        <v>1.2</v>
      </c>
      <c r="D34" s="48">
        <f t="shared" si="10"/>
        <v>0.012796314661377525</v>
      </c>
      <c r="E34" s="128">
        <f>TP_2006!P35/1000</f>
        <v>1.2</v>
      </c>
      <c r="F34" s="17">
        <f t="shared" si="11"/>
        <v>0.004766084542396309</v>
      </c>
      <c r="G34" s="128">
        <f>TP_2007!P35/1000</f>
        <v>1.2</v>
      </c>
      <c r="H34" s="17">
        <f t="shared" si="12"/>
        <v>0.0036925462876062753</v>
      </c>
      <c r="I34" s="128">
        <f>TP_2008!P35/1000</f>
        <v>1.2</v>
      </c>
      <c r="J34" s="17">
        <f t="shared" si="13"/>
        <v>0.0028357330724458904</v>
      </c>
      <c r="K34" s="130">
        <f>TP_2009!P35/1000</f>
        <v>1.2</v>
      </c>
      <c r="L34" s="17">
        <f t="shared" si="14"/>
        <v>0.00259680117375413</v>
      </c>
    </row>
    <row r="35" spans="1:12" ht="12.75">
      <c r="A35" s="1" t="s">
        <v>67</v>
      </c>
      <c r="C35" s="126">
        <f>TP_M_2005!R36/1000</f>
        <v>1.2</v>
      </c>
      <c r="D35" s="48">
        <f t="shared" si="10"/>
        <v>0.012796314661377525</v>
      </c>
      <c r="E35" s="128">
        <f>TP_2006!P36/1000</f>
        <v>1.2</v>
      </c>
      <c r="F35" s="17">
        <f t="shared" si="11"/>
        <v>0.004766084542396309</v>
      </c>
      <c r="G35" s="128">
        <f>TP_2007!P36/1000</f>
        <v>1.2</v>
      </c>
      <c r="H35" s="17">
        <f t="shared" si="12"/>
        <v>0.0036925462876062753</v>
      </c>
      <c r="I35" s="128">
        <f>TP_2008!P36/1000</f>
        <v>1.2</v>
      </c>
      <c r="J35" s="17">
        <f t="shared" si="13"/>
        <v>0.0028357330724458904</v>
      </c>
      <c r="K35" s="130">
        <f>TP_2009!P36/1000</f>
        <v>1.2</v>
      </c>
      <c r="L35" s="17">
        <f t="shared" si="14"/>
        <v>0.00259680117375413</v>
      </c>
    </row>
    <row r="36" spans="1:12" ht="12.75">
      <c r="A36" s="1" t="s">
        <v>68</v>
      </c>
      <c r="C36" s="126">
        <f>TP_M_2005!R37/1000</f>
        <v>0.1</v>
      </c>
      <c r="D36" s="48">
        <f t="shared" si="10"/>
        <v>0.0010663595551147938</v>
      </c>
      <c r="E36" s="128">
        <f>TP_2006!P37/1000</f>
        <v>0.1</v>
      </c>
      <c r="F36" s="17">
        <f t="shared" si="11"/>
        <v>0.00039717371186635906</v>
      </c>
      <c r="G36" s="128">
        <f>TP_2007!P37/1000</f>
        <v>0.1</v>
      </c>
      <c r="H36" s="17">
        <f t="shared" si="12"/>
        <v>0.00030771219063385633</v>
      </c>
      <c r="I36" s="128">
        <f>TP_2008!P37/1000</f>
        <v>0.1</v>
      </c>
      <c r="J36" s="17">
        <f t="shared" si="13"/>
        <v>0.00023631108937049091</v>
      </c>
      <c r="K36" s="130">
        <f>TP_2009!P37/1000</f>
        <v>0.1</v>
      </c>
      <c r="L36" s="17">
        <f t="shared" si="14"/>
        <v>0.0002164000978128442</v>
      </c>
    </row>
    <row r="37" spans="1:12" ht="12.75">
      <c r="A37" s="75" t="s">
        <v>80</v>
      </c>
      <c r="B37" s="75"/>
      <c r="C37" s="132">
        <f>TP_M_2005!R38/1000</f>
        <v>0.407</v>
      </c>
      <c r="D37" s="76">
        <f t="shared" si="10"/>
        <v>0.00434008338931721</v>
      </c>
      <c r="E37" s="129">
        <f>TP_2006!P38/1000</f>
        <v>0.407</v>
      </c>
      <c r="F37" s="89">
        <f t="shared" si="11"/>
        <v>0.0016164970072960812</v>
      </c>
      <c r="G37" s="129">
        <f>TP_2007!P38/1000</f>
        <v>0.407</v>
      </c>
      <c r="H37" s="89">
        <f t="shared" si="12"/>
        <v>0.001252388615879795</v>
      </c>
      <c r="I37" s="129">
        <f>TP_2008!P38/1000</f>
        <v>0.407</v>
      </c>
      <c r="J37" s="89">
        <f t="shared" si="13"/>
        <v>0.0009617861337378979</v>
      </c>
      <c r="K37" s="145">
        <f>TP_2009!P38/1000</f>
        <v>0.407</v>
      </c>
      <c r="L37" s="89">
        <f t="shared" si="14"/>
        <v>0.0008807483980982758</v>
      </c>
    </row>
    <row r="38" spans="1:12" ht="12.75">
      <c r="A38" s="1" t="s">
        <v>96</v>
      </c>
      <c r="B38" s="75"/>
      <c r="C38" s="132">
        <v>0.7</v>
      </c>
      <c r="D38" s="76">
        <f t="shared" si="10"/>
        <v>0.0074645168858035555</v>
      </c>
      <c r="E38" s="129">
        <v>0.8</v>
      </c>
      <c r="F38" s="89">
        <f t="shared" si="11"/>
        <v>0.0031773896949308725</v>
      </c>
      <c r="G38" s="129">
        <v>2.8</v>
      </c>
      <c r="H38" s="89">
        <f t="shared" si="12"/>
        <v>0.008615941337747976</v>
      </c>
      <c r="I38" s="129">
        <v>8.5</v>
      </c>
      <c r="J38" s="89">
        <f t="shared" si="13"/>
        <v>0.020086442596491727</v>
      </c>
      <c r="K38" s="145">
        <v>8.5</v>
      </c>
      <c r="L38" s="89">
        <f t="shared" si="14"/>
        <v>0.018394008314091756</v>
      </c>
    </row>
    <row r="39" spans="1:12" ht="12.75">
      <c r="A39" s="75" t="s">
        <v>145</v>
      </c>
      <c r="B39" s="75"/>
      <c r="C39" s="132">
        <v>0.1</v>
      </c>
      <c r="D39" s="76">
        <f t="shared" si="10"/>
        <v>0.0010663595551147938</v>
      </c>
      <c r="E39" s="132">
        <v>0.1</v>
      </c>
      <c r="F39" s="89">
        <f t="shared" si="11"/>
        <v>0.00039717371186635906</v>
      </c>
      <c r="G39" s="132">
        <v>0.1</v>
      </c>
      <c r="H39" s="89">
        <f t="shared" si="12"/>
        <v>0.00030771219063385633</v>
      </c>
      <c r="I39" s="132">
        <v>0.1</v>
      </c>
      <c r="J39" s="89">
        <f t="shared" si="13"/>
        <v>0.00023631108937049091</v>
      </c>
      <c r="K39" s="132">
        <v>3.5</v>
      </c>
      <c r="L39" s="89">
        <f t="shared" si="14"/>
        <v>0.007574003423449547</v>
      </c>
    </row>
    <row r="40" spans="1:11" ht="12.75">
      <c r="A40" s="75"/>
      <c r="B40" s="75"/>
      <c r="C40" s="80"/>
      <c r="D40" s="81"/>
      <c r="E40" s="129"/>
      <c r="F40" s="89"/>
      <c r="G40" s="129"/>
      <c r="H40" s="89"/>
      <c r="I40" s="129"/>
      <c r="J40" s="89"/>
      <c r="K40" s="130" t="s">
        <v>1</v>
      </c>
    </row>
    <row r="41" spans="1:12" ht="13.5" thickBot="1">
      <c r="A41" s="32" t="s">
        <v>29</v>
      </c>
      <c r="B41" s="32"/>
      <c r="C41" s="127">
        <f>SUM(C7:C39)</f>
        <v>93.77699999999999</v>
      </c>
      <c r="D41" s="58">
        <f>C41/$C$41</f>
        <v>1</v>
      </c>
      <c r="E41" s="127">
        <f>SUM(E7:E39)</f>
        <v>251.77899999999997</v>
      </c>
      <c r="F41" s="38">
        <f>E41/$E$41</f>
        <v>1</v>
      </c>
      <c r="G41" s="127">
        <f>SUM(G7:G39)</f>
        <v>324.97900000000004</v>
      </c>
      <c r="H41" s="38">
        <f>G41/$G$41</f>
        <v>1</v>
      </c>
      <c r="I41" s="127">
        <f>SUM(I7:I39)</f>
        <v>423.171</v>
      </c>
      <c r="J41" s="38">
        <f>I41/$I$41</f>
        <v>1</v>
      </c>
      <c r="K41" s="127">
        <f>SUM(K7:K39)</f>
        <v>462.107</v>
      </c>
      <c r="L41" s="38">
        <f>K41/$K$41</f>
        <v>1</v>
      </c>
    </row>
    <row r="42" ht="13.5" thickTop="1"/>
  </sheetData>
  <printOptions horizontalCentered="1" verticalCentered="1"/>
  <pageMargins left="0.14" right="0.46" top="0.24" bottom="0.41" header="0.2" footer="0.21"/>
  <pageSetup horizontalDpi="300" verticalDpi="300" orientation="landscape" paperSize="9" r:id="rId1"/>
  <headerFooter alignWithMargins="0">
    <oddFooter>&amp;LUNMS,  &amp;F, &amp;A
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B10">
      <selection activeCell="B46" sqref="B46"/>
    </sheetView>
  </sheetViews>
  <sheetFormatPr defaultColWidth="9.00390625" defaultRowHeight="12.75"/>
  <cols>
    <col min="1" max="1" width="19.375" style="1" customWidth="1"/>
    <col min="2" max="2" width="7.75390625" style="1" customWidth="1"/>
    <col min="3" max="3" width="8.00390625" style="0" customWidth="1"/>
    <col min="4" max="15" width="5.875" style="14" customWidth="1"/>
    <col min="16" max="16" width="7.375" style="10" customWidth="1"/>
    <col min="17" max="17" width="8.875" style="6" customWidth="1"/>
    <col min="18" max="18" width="8.75390625" style="10" customWidth="1"/>
    <col min="19" max="19" width="6.75390625" style="17" customWidth="1"/>
  </cols>
  <sheetData>
    <row r="1" ht="18">
      <c r="S1" s="4" t="s">
        <v>61</v>
      </c>
    </row>
    <row r="2" ht="12.75"/>
    <row r="3" ht="12.75"/>
    <row r="4" spans="1:19" ht="12.75">
      <c r="A4" s="18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 t="s">
        <v>1</v>
      </c>
      <c r="Q4" s="59" t="s">
        <v>83</v>
      </c>
      <c r="R4" s="23"/>
      <c r="S4" s="24"/>
    </row>
    <row r="5" spans="1:19" ht="12.75">
      <c r="A5" s="25"/>
      <c r="B5" s="25"/>
      <c r="C5" s="26" t="s">
        <v>63</v>
      </c>
      <c r="D5" s="27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8" t="s">
        <v>84</v>
      </c>
      <c r="Q5" s="61" t="s">
        <v>8</v>
      </c>
      <c r="R5" s="30" t="s">
        <v>52</v>
      </c>
      <c r="S5" s="31" t="s">
        <v>60</v>
      </c>
    </row>
    <row r="6" spans="1:19" ht="13.5" thickBot="1">
      <c r="A6" s="32" t="s">
        <v>2</v>
      </c>
      <c r="B6" s="32"/>
      <c r="C6" s="33" t="s">
        <v>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63" t="s">
        <v>7</v>
      </c>
      <c r="R6" s="37" t="s">
        <v>7</v>
      </c>
      <c r="S6" s="38"/>
    </row>
    <row r="7" ht="13.5" thickTop="1"/>
    <row r="8" spans="1:19" ht="12.75">
      <c r="A8" s="1" t="s">
        <v>0</v>
      </c>
      <c r="B8" s="74" t="s">
        <v>89</v>
      </c>
      <c r="C8" s="10" t="s">
        <v>9</v>
      </c>
      <c r="P8" s="10">
        <v>810</v>
      </c>
      <c r="Q8" s="6">
        <v>9</v>
      </c>
      <c r="R8" s="16">
        <f>Q8*P8</f>
        <v>7290</v>
      </c>
      <c r="S8" s="17">
        <f>R8/$R$40</f>
        <v>0.07840648762597202</v>
      </c>
    </row>
    <row r="9" spans="1:19" ht="12.75">
      <c r="A9" s="1" t="s">
        <v>0</v>
      </c>
      <c r="B9" t="s">
        <v>64</v>
      </c>
      <c r="C9" s="10" t="s">
        <v>9</v>
      </c>
      <c r="D9" s="10">
        <v>0</v>
      </c>
      <c r="E9" s="10">
        <v>0</v>
      </c>
      <c r="F9" s="10">
        <v>0</v>
      </c>
      <c r="G9" s="10">
        <v>72</v>
      </c>
      <c r="H9" s="10">
        <v>72</v>
      </c>
      <c r="I9" s="10">
        <v>72</v>
      </c>
      <c r="J9" s="10">
        <v>72</v>
      </c>
      <c r="K9" s="10">
        <v>72</v>
      </c>
      <c r="L9" s="10">
        <v>110</v>
      </c>
      <c r="M9" s="10">
        <v>140</v>
      </c>
      <c r="N9" s="10">
        <v>140</v>
      </c>
      <c r="O9" s="10">
        <v>140</v>
      </c>
      <c r="P9" s="10">
        <f>SUM(D9:O9)</f>
        <v>890</v>
      </c>
      <c r="Q9" s="6">
        <v>14</v>
      </c>
      <c r="R9" s="16">
        <f>P9*Q9</f>
        <v>12460</v>
      </c>
      <c r="S9" s="17">
        <f>R9/$R$40</f>
        <v>0.13401163728664078</v>
      </c>
    </row>
    <row r="10" spans="1:19" ht="12.75">
      <c r="A10" s="1" t="s">
        <v>0</v>
      </c>
      <c r="B10" t="s">
        <v>65</v>
      </c>
      <c r="C10" s="10" t="s">
        <v>9</v>
      </c>
      <c r="D10" s="10">
        <v>0</v>
      </c>
      <c r="E10" s="10">
        <v>0</v>
      </c>
      <c r="F10" s="10">
        <v>0</v>
      </c>
      <c r="G10" s="10">
        <v>72</v>
      </c>
      <c r="H10" s="10">
        <v>72</v>
      </c>
      <c r="I10" s="10">
        <v>72</v>
      </c>
      <c r="J10" s="10">
        <v>72</v>
      </c>
      <c r="K10" s="10">
        <v>72</v>
      </c>
      <c r="L10" s="10">
        <v>110</v>
      </c>
      <c r="M10" s="10">
        <v>110</v>
      </c>
      <c r="N10" s="10">
        <v>110</v>
      </c>
      <c r="O10" s="10">
        <v>110</v>
      </c>
      <c r="P10" s="10">
        <f>SUM(D10:O10)</f>
        <v>800</v>
      </c>
      <c r="Q10" s="6">
        <v>14</v>
      </c>
      <c r="R10" s="16">
        <f>P10*Q10</f>
        <v>11200</v>
      </c>
      <c r="S10" s="17">
        <f>R10/$R$40</f>
        <v>0.12045989868462093</v>
      </c>
    </row>
    <row r="11" spans="1:18" ht="12.75">
      <c r="A11" s="1" t="s">
        <v>0</v>
      </c>
      <c r="B11" t="s">
        <v>37</v>
      </c>
      <c r="C11" s="10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16"/>
    </row>
    <row r="12" spans="1:18" ht="12.75">
      <c r="A12" s="1" t="s">
        <v>40</v>
      </c>
      <c r="B12" t="s">
        <v>38</v>
      </c>
      <c r="C12" s="10" t="s">
        <v>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R12" s="16"/>
    </row>
    <row r="13" spans="1:18" ht="12.75">
      <c r="A13" s="1" t="s">
        <v>40</v>
      </c>
      <c r="B13" t="s">
        <v>39</v>
      </c>
      <c r="C13" s="10" t="s">
        <v>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R13" s="16"/>
    </row>
    <row r="14" spans="1:18" ht="12.75">
      <c r="A14" s="1" t="s">
        <v>40</v>
      </c>
      <c r="B14" t="s">
        <v>37</v>
      </c>
      <c r="C14" s="10" t="s">
        <v>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R14" s="16"/>
    </row>
    <row r="15" spans="1:18" ht="12.75">
      <c r="A15" s="1" t="s">
        <v>74</v>
      </c>
      <c r="B15" s="74" t="s">
        <v>91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R15" s="16"/>
    </row>
    <row r="16" spans="1:18" ht="12.75">
      <c r="A16" s="1" t="s">
        <v>75</v>
      </c>
      <c r="B16" s="74" t="s">
        <v>90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R16" s="16"/>
    </row>
    <row r="17" spans="1:18" ht="12.75">
      <c r="A17" s="1" t="s">
        <v>75</v>
      </c>
      <c r="B17" s="74" t="s">
        <v>26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R17" s="16"/>
    </row>
    <row r="18" spans="2:18" ht="12.75">
      <c r="B18" s="7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R18" s="16"/>
    </row>
    <row r="19" spans="1:19" ht="12.75">
      <c r="A19" s="1" t="s">
        <v>70</v>
      </c>
      <c r="B19" s="74" t="s">
        <v>30</v>
      </c>
      <c r="C19" s="10" t="s">
        <v>81</v>
      </c>
      <c r="D19" s="10">
        <v>0</v>
      </c>
      <c r="E19" s="10">
        <v>0</v>
      </c>
      <c r="F19" s="10">
        <v>0</v>
      </c>
      <c r="G19" s="10">
        <v>90</v>
      </c>
      <c r="H19" s="10">
        <v>90</v>
      </c>
      <c r="I19" s="10">
        <v>90</v>
      </c>
      <c r="J19" s="10">
        <v>90</v>
      </c>
      <c r="K19" s="10">
        <v>90</v>
      </c>
      <c r="L19" s="10">
        <v>90</v>
      </c>
      <c r="M19" s="10">
        <v>90</v>
      </c>
      <c r="N19" s="10">
        <v>90</v>
      </c>
      <c r="O19" s="10">
        <v>90</v>
      </c>
      <c r="P19" s="10">
        <f aca="true" t="shared" si="0" ref="P19:P24">SUM(D19:O19)</f>
        <v>810</v>
      </c>
      <c r="Q19" s="6">
        <v>34</v>
      </c>
      <c r="R19" s="16">
        <v>22281</v>
      </c>
      <c r="S19" s="17">
        <f aca="true" t="shared" si="1" ref="S19:S24">R19/$R$40</f>
        <v>0.23963991094571777</v>
      </c>
    </row>
    <row r="20" spans="1:19" ht="12.75">
      <c r="A20" s="1" t="s">
        <v>71</v>
      </c>
      <c r="B20" s="74" t="s">
        <v>31</v>
      </c>
      <c r="C20" s="10" t="s">
        <v>81</v>
      </c>
      <c r="D20" s="10">
        <v>0</v>
      </c>
      <c r="E20" s="10">
        <v>0</v>
      </c>
      <c r="F20" s="10">
        <v>0</v>
      </c>
      <c r="G20" s="10">
        <v>228</v>
      </c>
      <c r="H20" s="10">
        <v>228</v>
      </c>
      <c r="I20" s="10">
        <v>228</v>
      </c>
      <c r="J20" s="10">
        <v>228</v>
      </c>
      <c r="K20" s="10">
        <v>228</v>
      </c>
      <c r="L20" s="10">
        <v>228</v>
      </c>
      <c r="M20" s="10">
        <v>228</v>
      </c>
      <c r="N20" s="10">
        <v>228</v>
      </c>
      <c r="O20" s="10">
        <v>228</v>
      </c>
      <c r="P20" s="10">
        <f t="shared" si="0"/>
        <v>2052</v>
      </c>
      <c r="Q20" s="6">
        <v>10</v>
      </c>
      <c r="R20" s="16">
        <f>Q20*P20</f>
        <v>20520</v>
      </c>
      <c r="S20" s="17">
        <f t="shared" si="1"/>
        <v>0.22069974294718048</v>
      </c>
    </row>
    <row r="21" spans="1:19" ht="12.75">
      <c r="A21" s="1" t="s">
        <v>70</v>
      </c>
      <c r="B21" s="74" t="s">
        <v>32</v>
      </c>
      <c r="C21" s="10" t="s">
        <v>81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si="0"/>
        <v>0</v>
      </c>
      <c r="Q21" s="6">
        <v>40</v>
      </c>
      <c r="R21" s="16">
        <f>Q21*P21</f>
        <v>0</v>
      </c>
      <c r="S21" s="17">
        <f t="shared" si="1"/>
        <v>0</v>
      </c>
    </row>
    <row r="22" spans="1:19" ht="12.75">
      <c r="A22" s="1" t="s">
        <v>70</v>
      </c>
      <c r="B22" s="74" t="s">
        <v>33</v>
      </c>
      <c r="C22" s="10" t="s">
        <v>81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0</v>
      </c>
      <c r="Q22" s="6">
        <v>15</v>
      </c>
      <c r="R22" s="16">
        <f>Q22*P22</f>
        <v>0</v>
      </c>
      <c r="S22" s="17">
        <f t="shared" si="1"/>
        <v>0</v>
      </c>
    </row>
    <row r="23" spans="1:19" ht="12.75">
      <c r="A23" s="1" t="s">
        <v>70</v>
      </c>
      <c r="B23" s="74" t="s">
        <v>34</v>
      </c>
      <c r="C23" s="10" t="s">
        <v>81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6">
        <v>18</v>
      </c>
      <c r="R23" s="16">
        <f>Q23*P23</f>
        <v>0</v>
      </c>
      <c r="S23" s="17">
        <f t="shared" si="1"/>
        <v>0</v>
      </c>
    </row>
    <row r="24" spans="1:19" ht="12.75">
      <c r="A24" s="1" t="s">
        <v>72</v>
      </c>
      <c r="C24" s="10" t="s">
        <v>82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f t="shared" si="0"/>
        <v>0</v>
      </c>
      <c r="Q24" s="6">
        <v>2</v>
      </c>
      <c r="R24" s="16">
        <f>Q24*P24</f>
        <v>0</v>
      </c>
      <c r="S24" s="17">
        <f t="shared" si="1"/>
        <v>0</v>
      </c>
    </row>
    <row r="25" spans="1:18" ht="12.75">
      <c r="A25" s="1" t="s">
        <v>73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R25" s="16"/>
    </row>
    <row r="26" spans="3:18" ht="12.7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R26" s="16"/>
    </row>
    <row r="27" spans="1:19" ht="12.75">
      <c r="A27" s="1" t="s">
        <v>27</v>
      </c>
      <c r="C27" s="10" t="s">
        <v>85</v>
      </c>
      <c r="D27" s="10">
        <v>0</v>
      </c>
      <c r="E27" s="10">
        <v>1</v>
      </c>
      <c r="F27" s="10">
        <v>0</v>
      </c>
      <c r="G27" s="10">
        <v>1</v>
      </c>
      <c r="H27" s="10">
        <v>1</v>
      </c>
      <c r="I27" s="10">
        <v>1</v>
      </c>
      <c r="J27" s="10">
        <v>1</v>
      </c>
      <c r="K27" s="10">
        <v>2</v>
      </c>
      <c r="L27" s="10">
        <v>2</v>
      </c>
      <c r="M27" s="10">
        <v>2</v>
      </c>
      <c r="N27" s="10">
        <v>1</v>
      </c>
      <c r="O27" s="10">
        <v>1</v>
      </c>
      <c r="P27" s="10">
        <f>SUM(D27:O27)</f>
        <v>13</v>
      </c>
      <c r="Q27" s="6">
        <v>300</v>
      </c>
      <c r="R27" s="16">
        <f>Q27*P27</f>
        <v>3900</v>
      </c>
      <c r="S27" s="17">
        <f>R27/$R$40</f>
        <v>0.041945857577680504</v>
      </c>
    </row>
    <row r="28" spans="1:19" ht="12.75">
      <c r="A28" s="1" t="s">
        <v>28</v>
      </c>
      <c r="C28" s="10"/>
      <c r="D28" s="10">
        <v>0</v>
      </c>
      <c r="E28" s="10">
        <v>0</v>
      </c>
      <c r="F28" s="10">
        <v>2</v>
      </c>
      <c r="G28" s="10">
        <v>2</v>
      </c>
      <c r="H28" s="10">
        <v>4</v>
      </c>
      <c r="I28" s="10">
        <v>4</v>
      </c>
      <c r="J28" s="10">
        <v>2</v>
      </c>
      <c r="K28" s="10">
        <v>2</v>
      </c>
      <c r="L28" s="10">
        <v>4</v>
      </c>
      <c r="M28" s="10">
        <v>6</v>
      </c>
      <c r="N28" s="10">
        <v>8</v>
      </c>
      <c r="O28" s="10">
        <v>6</v>
      </c>
      <c r="P28" s="10">
        <f>SUM(D28:O28)</f>
        <v>40</v>
      </c>
      <c r="Q28" s="6" t="s">
        <v>1</v>
      </c>
      <c r="R28" s="16">
        <f>P28</f>
        <v>40</v>
      </c>
      <c r="S28" s="17">
        <f>R28/$R$40</f>
        <v>0.0004302139238736462</v>
      </c>
    </row>
    <row r="29" spans="1:19" ht="12.75">
      <c r="A29" s="1" t="s">
        <v>95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>SUM(D29:O29)</f>
        <v>0</v>
      </c>
      <c r="Q29" s="6">
        <v>0</v>
      </c>
      <c r="R29" s="16">
        <f>P29</f>
        <v>0</v>
      </c>
      <c r="S29" s="17">
        <f>R29/$R$40</f>
        <v>0</v>
      </c>
    </row>
    <row r="30" spans="3:18" ht="12.7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R30" s="16"/>
    </row>
    <row r="31" spans="1:19" ht="12.75">
      <c r="A31" s="1" t="s">
        <v>69</v>
      </c>
      <c r="C31" s="10" t="s">
        <v>86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0</v>
      </c>
      <c r="O31" s="10">
        <v>0</v>
      </c>
      <c r="P31" s="10">
        <f aca="true" t="shared" si="2" ref="P31:P36">SUM(D31:O31)</f>
        <v>2</v>
      </c>
      <c r="Q31" s="6">
        <v>150</v>
      </c>
      <c r="R31" s="16">
        <f>Q31*P31</f>
        <v>300</v>
      </c>
      <c r="S31" s="17">
        <f>R31/$R$40</f>
        <v>0.0032266044290523463</v>
      </c>
    </row>
    <row r="32" spans="1:19" ht="12.75">
      <c r="A32" s="1" t="s">
        <v>58</v>
      </c>
      <c r="C32" s="10" t="s">
        <v>86</v>
      </c>
      <c r="D32" s="10">
        <v>0</v>
      </c>
      <c r="E32" s="10">
        <v>0</v>
      </c>
      <c r="F32" s="10">
        <v>0</v>
      </c>
      <c r="G32" s="10">
        <v>0</v>
      </c>
      <c r="H32" s="10">
        <v>15</v>
      </c>
      <c r="I32" s="10">
        <v>20</v>
      </c>
      <c r="J32" s="10">
        <v>15</v>
      </c>
      <c r="K32" s="10">
        <v>15</v>
      </c>
      <c r="L32" s="10">
        <v>20</v>
      </c>
      <c r="M32" s="10">
        <v>25</v>
      </c>
      <c r="N32" s="10">
        <v>25</v>
      </c>
      <c r="O32" s="10">
        <v>15</v>
      </c>
      <c r="P32" s="10">
        <f t="shared" si="2"/>
        <v>150</v>
      </c>
      <c r="Q32" s="6">
        <v>2</v>
      </c>
      <c r="R32" s="16">
        <f>Q32*P32</f>
        <v>300</v>
      </c>
      <c r="S32" s="17">
        <f>R32/$R$40</f>
        <v>0.0032266044290523463</v>
      </c>
    </row>
    <row r="33" spans="3:18" ht="12.7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R33" s="16"/>
    </row>
    <row r="34" spans="1:19" ht="12.75">
      <c r="A34" s="1" t="s">
        <v>79</v>
      </c>
      <c r="C34" s="10" t="s">
        <v>87</v>
      </c>
      <c r="D34" s="10">
        <f>6520/12</f>
        <v>543.3333333333334</v>
      </c>
      <c r="E34" s="10">
        <f aca="true" t="shared" si="3" ref="E34:O34">6520/12</f>
        <v>543.3333333333334</v>
      </c>
      <c r="F34" s="10">
        <f t="shared" si="3"/>
        <v>543.3333333333334</v>
      </c>
      <c r="G34" s="10">
        <f t="shared" si="3"/>
        <v>543.3333333333334</v>
      </c>
      <c r="H34" s="10">
        <f t="shared" si="3"/>
        <v>543.3333333333334</v>
      </c>
      <c r="I34" s="10">
        <f t="shared" si="3"/>
        <v>543.3333333333334</v>
      </c>
      <c r="J34" s="10">
        <f t="shared" si="3"/>
        <v>543.3333333333334</v>
      </c>
      <c r="K34" s="10">
        <f t="shared" si="3"/>
        <v>543.3333333333334</v>
      </c>
      <c r="L34" s="10">
        <f t="shared" si="3"/>
        <v>543.3333333333334</v>
      </c>
      <c r="M34" s="10">
        <f t="shared" si="3"/>
        <v>543.3333333333334</v>
      </c>
      <c r="N34" s="10">
        <f t="shared" si="3"/>
        <v>543.3333333333334</v>
      </c>
      <c r="O34" s="10">
        <f t="shared" si="3"/>
        <v>543.3333333333334</v>
      </c>
      <c r="P34" s="10">
        <f t="shared" si="2"/>
        <v>6519.999999999999</v>
      </c>
      <c r="Q34" s="6" t="s">
        <v>1</v>
      </c>
      <c r="R34" s="16">
        <v>11779</v>
      </c>
      <c r="S34" s="17">
        <f>R34/$R$40</f>
        <v>0.12668724523269195</v>
      </c>
    </row>
    <row r="35" spans="1:19" ht="12.75">
      <c r="A35" s="1" t="s">
        <v>66</v>
      </c>
      <c r="C35" s="10" t="s">
        <v>87</v>
      </c>
      <c r="D35" s="10">
        <v>2225</v>
      </c>
      <c r="E35" s="10"/>
      <c r="F35" s="10"/>
      <c r="G35" s="10">
        <v>2225</v>
      </c>
      <c r="H35" s="10"/>
      <c r="I35" s="10"/>
      <c r="J35" s="10">
        <v>2225</v>
      </c>
      <c r="K35" s="10"/>
      <c r="L35" s="10"/>
      <c r="M35" s="10">
        <v>2225</v>
      </c>
      <c r="N35" s="10"/>
      <c r="O35" s="10"/>
      <c r="P35" s="10">
        <f t="shared" si="2"/>
        <v>8900</v>
      </c>
      <c r="Q35" s="6" t="s">
        <v>1</v>
      </c>
      <c r="R35" s="16">
        <f>prenajom!H17</f>
        <v>1200</v>
      </c>
      <c r="S35" s="17">
        <f>R35/$R$40</f>
        <v>0.012906417716209385</v>
      </c>
    </row>
    <row r="36" spans="1:19" ht="12.75">
      <c r="A36" s="1" t="s">
        <v>67</v>
      </c>
      <c r="C36" s="10" t="s">
        <v>87</v>
      </c>
      <c r="D36" s="10">
        <f>15300/4</f>
        <v>3825</v>
      </c>
      <c r="E36" s="10"/>
      <c r="F36" s="10"/>
      <c r="G36" s="10">
        <f>15300/4</f>
        <v>3825</v>
      </c>
      <c r="H36" s="10"/>
      <c r="I36" s="10"/>
      <c r="J36" s="10">
        <f>15300/4</f>
        <v>3825</v>
      </c>
      <c r="K36" s="10"/>
      <c r="L36" s="10"/>
      <c r="M36" s="10">
        <f>15300/4</f>
        <v>3825</v>
      </c>
      <c r="N36" s="10"/>
      <c r="O36" s="10"/>
      <c r="P36" s="10">
        <f t="shared" si="2"/>
        <v>15300</v>
      </c>
      <c r="Q36" s="6" t="s">
        <v>1</v>
      </c>
      <c r="R36" s="16">
        <f>prenajom!H23</f>
        <v>1200</v>
      </c>
      <c r="S36" s="17">
        <f>R36/$R$40</f>
        <v>0.012906417716209385</v>
      </c>
    </row>
    <row r="37" spans="1:19" ht="12.75">
      <c r="A37" s="1" t="s">
        <v>68</v>
      </c>
      <c r="C37" s="10" t="s">
        <v>87</v>
      </c>
      <c r="D37" s="10">
        <f>2300/4</f>
        <v>575</v>
      </c>
      <c r="E37" s="10"/>
      <c r="F37" s="10"/>
      <c r="G37" s="10">
        <f>2300/4</f>
        <v>575</v>
      </c>
      <c r="H37" s="10"/>
      <c r="I37" s="10"/>
      <c r="J37" s="10">
        <f>2300/4</f>
        <v>575</v>
      </c>
      <c r="K37" s="10"/>
      <c r="L37" s="10"/>
      <c r="M37" s="10">
        <f>2300/4</f>
        <v>575</v>
      </c>
      <c r="N37" s="10"/>
      <c r="O37" s="10"/>
      <c r="P37" s="10">
        <f>SUM(D37:O37)</f>
        <v>2300</v>
      </c>
      <c r="Q37" s="6" t="s">
        <v>1</v>
      </c>
      <c r="R37" s="16">
        <f>prenajom!H29</f>
        <v>100</v>
      </c>
      <c r="S37" s="17">
        <f>R37/$R$40</f>
        <v>0.0010755348096841155</v>
      </c>
    </row>
    <row r="38" spans="1:19" ht="12.75">
      <c r="A38" s="1" t="s">
        <v>80</v>
      </c>
      <c r="C38" s="10" t="s">
        <v>87</v>
      </c>
      <c r="P38" s="10">
        <v>407</v>
      </c>
      <c r="R38" s="16">
        <f>P38</f>
        <v>407</v>
      </c>
      <c r="S38" s="17">
        <f>R38/$R$40</f>
        <v>0.00437742667541435</v>
      </c>
    </row>
    <row r="39" spans="1:19" ht="12.75">
      <c r="A39" s="39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65"/>
      <c r="R39" s="44"/>
      <c r="S39" s="45"/>
    </row>
    <row r="40" spans="1:19" ht="13.5" thickBot="1">
      <c r="A40" s="32" t="s">
        <v>52</v>
      </c>
      <c r="B40" s="32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63" t="s">
        <v>1</v>
      </c>
      <c r="R40" s="46">
        <f>SUM(R8:R38)</f>
        <v>92977</v>
      </c>
      <c r="S40" s="38">
        <f>R40/$R$40</f>
        <v>1</v>
      </c>
    </row>
    <row r="41" ht="13.5" thickTop="1"/>
  </sheetData>
  <printOptions/>
  <pageMargins left="0.35" right="0.2" top="0.42" bottom="0.66" header="0.35" footer="0.24"/>
  <pageSetup horizontalDpi="300" verticalDpi="300" orientation="landscape" paperSize="9" r:id="rId3"/>
  <headerFooter alignWithMargins="0">
    <oddFooter>&amp;LUNMS &amp;F, &amp;A
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3">
      <selection activeCell="P35" sqref="P35"/>
    </sheetView>
  </sheetViews>
  <sheetFormatPr defaultColWidth="9.00390625" defaultRowHeight="12.75"/>
  <cols>
    <col min="1" max="1" width="24.75390625" style="1" customWidth="1"/>
    <col min="2" max="2" width="9.375" style="1" customWidth="1"/>
    <col min="3" max="3" width="11.125" style="0" customWidth="1"/>
    <col min="4" max="4" width="8.375" style="3" customWidth="1"/>
    <col min="5" max="5" width="7.75390625" style="3" customWidth="1"/>
    <col min="6" max="6" width="9.125" style="3" customWidth="1"/>
    <col min="7" max="7" width="7.75390625" style="3" customWidth="1"/>
    <col min="8" max="8" width="5.625" style="3" customWidth="1"/>
    <col min="9" max="9" width="7.00390625" style="3" customWidth="1"/>
    <col min="10" max="11" width="6.00390625" style="3" customWidth="1"/>
    <col min="12" max="12" width="7.625" style="3" customWidth="1"/>
    <col min="13" max="13" width="6.625" style="5" customWidth="1"/>
    <col min="14" max="14" width="7.125" style="6" customWidth="1"/>
    <col min="15" max="15" width="2.125" style="6" customWidth="1"/>
    <col min="16" max="16" width="9.125" style="7" customWidth="1"/>
  </cols>
  <sheetData>
    <row r="1" ht="12.75"/>
    <row r="2" ht="18">
      <c r="P2" s="4" t="s">
        <v>76</v>
      </c>
    </row>
    <row r="3" ht="12.75"/>
    <row r="4" spans="1:16" ht="12.75">
      <c r="A4" s="18"/>
      <c r="B4" s="18"/>
      <c r="C4" s="19"/>
      <c r="D4" s="22" t="s">
        <v>14</v>
      </c>
      <c r="E4" s="22" t="s">
        <v>11</v>
      </c>
      <c r="F4" s="22" t="s">
        <v>23</v>
      </c>
      <c r="G4" s="22" t="s">
        <v>13</v>
      </c>
      <c r="H4" s="22" t="s">
        <v>1</v>
      </c>
      <c r="I4" s="22" t="s">
        <v>35</v>
      </c>
      <c r="J4" s="22" t="s">
        <v>35</v>
      </c>
      <c r="K4" s="22" t="s">
        <v>35</v>
      </c>
      <c r="L4" s="22" t="s">
        <v>17</v>
      </c>
      <c r="M4" s="21" t="s">
        <v>6</v>
      </c>
      <c r="N4" s="59" t="s">
        <v>18</v>
      </c>
      <c r="O4" s="59"/>
      <c r="P4" s="60" t="s">
        <v>21</v>
      </c>
    </row>
    <row r="5" spans="1:16" ht="12.75">
      <c r="A5" s="25"/>
      <c r="B5" s="25"/>
      <c r="C5" s="26"/>
      <c r="D5" s="29"/>
      <c r="E5" s="29"/>
      <c r="F5" s="29" t="s">
        <v>24</v>
      </c>
      <c r="G5" s="29"/>
      <c r="H5" s="29" t="s">
        <v>6</v>
      </c>
      <c r="I5" s="29" t="s">
        <v>41</v>
      </c>
      <c r="J5" s="29" t="s">
        <v>36</v>
      </c>
      <c r="K5" s="29" t="s">
        <v>6</v>
      </c>
      <c r="L5" s="29" t="s">
        <v>8</v>
      </c>
      <c r="M5" s="28"/>
      <c r="N5" s="61" t="s">
        <v>20</v>
      </c>
      <c r="O5" s="61"/>
      <c r="P5" s="51" t="s">
        <v>22</v>
      </c>
    </row>
    <row r="6" spans="1:16" ht="13.5" thickBot="1">
      <c r="A6" s="32" t="s">
        <v>2</v>
      </c>
      <c r="B6" s="32"/>
      <c r="C6" s="33" t="s">
        <v>3</v>
      </c>
      <c r="D6" s="36" t="s">
        <v>15</v>
      </c>
      <c r="E6" s="36" t="s">
        <v>10</v>
      </c>
      <c r="F6" s="36" t="s">
        <v>25</v>
      </c>
      <c r="G6" s="36" t="s">
        <v>12</v>
      </c>
      <c r="H6" s="36" t="s">
        <v>9</v>
      </c>
      <c r="I6" s="36"/>
      <c r="J6" s="36"/>
      <c r="K6" s="36"/>
      <c r="L6" s="36" t="s">
        <v>7</v>
      </c>
      <c r="M6" s="62" t="s">
        <v>16</v>
      </c>
      <c r="N6" s="63" t="s">
        <v>19</v>
      </c>
      <c r="O6" s="63"/>
      <c r="P6" s="54" t="s">
        <v>16</v>
      </c>
    </row>
    <row r="7" ht="13.5" thickTop="1"/>
    <row r="8" spans="1:16" ht="12.75">
      <c r="A8" s="1" t="s">
        <v>0</v>
      </c>
      <c r="C8" s="74" t="s">
        <v>89</v>
      </c>
      <c r="I8" s="3" t="s">
        <v>1</v>
      </c>
      <c r="J8" s="3" t="s">
        <v>1</v>
      </c>
      <c r="K8" s="3">
        <v>15</v>
      </c>
      <c r="L8" s="3">
        <v>9</v>
      </c>
      <c r="N8" s="6">
        <v>200</v>
      </c>
      <c r="P8" s="7">
        <f>K8*L8*N8</f>
        <v>27000</v>
      </c>
    </row>
    <row r="9" spans="1:16" ht="12.75">
      <c r="A9" s="1" t="s">
        <v>0</v>
      </c>
      <c r="C9" t="s">
        <v>5</v>
      </c>
      <c r="D9" s="3">
        <v>5</v>
      </c>
      <c r="E9" s="3">
        <v>0.4</v>
      </c>
      <c r="F9" s="3">
        <v>5</v>
      </c>
      <c r="G9" s="3">
        <v>2</v>
      </c>
      <c r="H9" s="3">
        <v>8</v>
      </c>
      <c r="L9" s="3">
        <v>14</v>
      </c>
      <c r="M9" s="5">
        <f aca="true" t="shared" si="0" ref="M9:M14">L9*H9</f>
        <v>112</v>
      </c>
      <c r="N9" s="6">
        <v>200</v>
      </c>
      <c r="P9" s="7">
        <f aca="true" t="shared" si="1" ref="P9:P14">M9*N9</f>
        <v>22400</v>
      </c>
    </row>
    <row r="10" spans="1:16" ht="12.75">
      <c r="A10" s="1" t="s">
        <v>0</v>
      </c>
      <c r="C10" t="s">
        <v>4</v>
      </c>
      <c r="D10" s="3">
        <v>5</v>
      </c>
      <c r="E10" s="3">
        <v>0.4</v>
      </c>
      <c r="F10" s="3">
        <v>5</v>
      </c>
      <c r="G10" s="3">
        <v>1</v>
      </c>
      <c r="H10" s="3">
        <v>4</v>
      </c>
      <c r="L10" s="3">
        <v>14</v>
      </c>
      <c r="M10" s="5">
        <f t="shared" si="0"/>
        <v>56</v>
      </c>
      <c r="N10" s="6">
        <v>200</v>
      </c>
      <c r="P10" s="7">
        <f t="shared" si="1"/>
        <v>11200</v>
      </c>
    </row>
    <row r="11" spans="1:16" ht="12.75">
      <c r="A11" s="1" t="s">
        <v>0</v>
      </c>
      <c r="C11" t="s">
        <v>37</v>
      </c>
      <c r="D11" s="3">
        <v>5</v>
      </c>
      <c r="E11" s="3">
        <v>0.4</v>
      </c>
      <c r="F11" s="3">
        <v>5</v>
      </c>
      <c r="G11" s="3">
        <v>1</v>
      </c>
      <c r="H11" s="3">
        <v>4</v>
      </c>
      <c r="L11" s="3">
        <v>14</v>
      </c>
      <c r="M11" s="5">
        <f t="shared" si="0"/>
        <v>56</v>
      </c>
      <c r="N11" s="6">
        <v>200</v>
      </c>
      <c r="P11" s="7">
        <f t="shared" si="1"/>
        <v>11200</v>
      </c>
    </row>
    <row r="12" spans="1:16" ht="12.75">
      <c r="A12" s="1" t="s">
        <v>40</v>
      </c>
      <c r="C12" t="s">
        <v>38</v>
      </c>
      <c r="D12" s="3">
        <v>2</v>
      </c>
      <c r="E12" s="3">
        <v>0.2</v>
      </c>
      <c r="F12" s="3">
        <v>1</v>
      </c>
      <c r="G12" s="3">
        <v>1</v>
      </c>
      <c r="H12" s="3">
        <f>F12*G12</f>
        <v>1</v>
      </c>
      <c r="L12" s="3">
        <v>56</v>
      </c>
      <c r="M12" s="5">
        <f t="shared" si="0"/>
        <v>56</v>
      </c>
      <c r="N12" s="6">
        <v>50</v>
      </c>
      <c r="P12" s="7">
        <f t="shared" si="1"/>
        <v>2800</v>
      </c>
    </row>
    <row r="13" spans="1:16" ht="12.75">
      <c r="A13" s="1" t="s">
        <v>40</v>
      </c>
      <c r="C13" t="s">
        <v>39</v>
      </c>
      <c r="D13" s="3">
        <v>2</v>
      </c>
      <c r="E13" s="3">
        <v>0.2</v>
      </c>
      <c r="F13" s="3">
        <v>1</v>
      </c>
      <c r="G13" s="3">
        <v>1</v>
      </c>
      <c r="H13" s="3">
        <f>F13*G13</f>
        <v>1</v>
      </c>
      <c r="L13" s="3">
        <v>56</v>
      </c>
      <c r="M13" s="5">
        <f t="shared" si="0"/>
        <v>56</v>
      </c>
      <c r="N13" s="6">
        <v>50</v>
      </c>
      <c r="P13" s="7">
        <f t="shared" si="1"/>
        <v>2800</v>
      </c>
    </row>
    <row r="14" spans="1:16" ht="12.75">
      <c r="A14" s="1" t="s">
        <v>40</v>
      </c>
      <c r="B14" s="74"/>
      <c r="C14" t="s">
        <v>37</v>
      </c>
      <c r="D14" s="3">
        <v>2</v>
      </c>
      <c r="E14" s="3">
        <v>0.2</v>
      </c>
      <c r="F14" s="3">
        <v>1</v>
      </c>
      <c r="G14" s="3">
        <v>1</v>
      </c>
      <c r="H14" s="3">
        <f>F14*G14</f>
        <v>1</v>
      </c>
      <c r="L14" s="3">
        <v>56</v>
      </c>
      <c r="M14" s="5">
        <f t="shared" si="0"/>
        <v>56</v>
      </c>
      <c r="N14" s="6">
        <v>50</v>
      </c>
      <c r="P14" s="7">
        <f t="shared" si="1"/>
        <v>2800</v>
      </c>
    </row>
    <row r="15" spans="1:16" ht="12.75">
      <c r="A15" s="1" t="s">
        <v>74</v>
      </c>
      <c r="B15" s="74" t="s">
        <v>91</v>
      </c>
      <c r="P15" s="7">
        <v>0</v>
      </c>
    </row>
    <row r="16" spans="1:16" ht="12.75">
      <c r="A16" s="1" t="s">
        <v>75</v>
      </c>
      <c r="B16" s="74" t="s">
        <v>90</v>
      </c>
      <c r="P16" s="7">
        <v>0</v>
      </c>
    </row>
    <row r="17" spans="1:16" ht="12.75">
      <c r="A17" s="1" t="s">
        <v>75</v>
      </c>
      <c r="B17" s="74" t="s">
        <v>26</v>
      </c>
      <c r="P17" s="7">
        <v>100</v>
      </c>
    </row>
    <row r="18" ht="12.75">
      <c r="B18" s="74"/>
    </row>
    <row r="19" spans="1:16" ht="12.75">
      <c r="A19" s="1" t="s">
        <v>70</v>
      </c>
      <c r="B19" s="74" t="s">
        <v>30</v>
      </c>
      <c r="I19" s="3">
        <v>8</v>
      </c>
      <c r="J19" s="3">
        <v>7</v>
      </c>
      <c r="K19" s="3">
        <f aca="true" t="shared" si="2" ref="K19:K24">SUM(I19:J19)</f>
        <v>15</v>
      </c>
      <c r="L19" s="3">
        <v>34</v>
      </c>
      <c r="M19" s="5">
        <f aca="true" t="shared" si="3" ref="M19:M24">L19*K19</f>
        <v>510</v>
      </c>
      <c r="N19" s="6">
        <v>200</v>
      </c>
      <c r="P19" s="7">
        <v>97158</v>
      </c>
    </row>
    <row r="20" spans="1:16" ht="12.75">
      <c r="A20" s="1" t="s">
        <v>71</v>
      </c>
      <c r="B20" s="74" t="s">
        <v>62</v>
      </c>
      <c r="I20" s="3">
        <v>6</v>
      </c>
      <c r="J20" s="3">
        <v>6</v>
      </c>
      <c r="K20" s="3">
        <f t="shared" si="2"/>
        <v>12</v>
      </c>
      <c r="L20" s="3">
        <v>10</v>
      </c>
      <c r="M20" s="5">
        <f t="shared" si="3"/>
        <v>120</v>
      </c>
      <c r="N20" s="6">
        <v>200</v>
      </c>
      <c r="P20" s="7">
        <f>N20*M20</f>
        <v>24000</v>
      </c>
    </row>
    <row r="21" spans="1:16" ht="12.75">
      <c r="A21" s="1" t="s">
        <v>70</v>
      </c>
      <c r="B21" s="74" t="s">
        <v>32</v>
      </c>
      <c r="I21" s="3" t="s">
        <v>1</v>
      </c>
      <c r="J21" s="3">
        <v>2</v>
      </c>
      <c r="K21" s="3">
        <f t="shared" si="2"/>
        <v>2</v>
      </c>
      <c r="L21" s="3">
        <v>40</v>
      </c>
      <c r="M21" s="5">
        <f t="shared" si="3"/>
        <v>80</v>
      </c>
      <c r="N21" s="6">
        <v>200</v>
      </c>
      <c r="P21" s="7">
        <f>N21*M21</f>
        <v>16000</v>
      </c>
    </row>
    <row r="22" spans="1:16" ht="12.75">
      <c r="A22" s="1" t="s">
        <v>70</v>
      </c>
      <c r="B22" s="74" t="s">
        <v>33</v>
      </c>
      <c r="I22" s="3" t="s">
        <v>1</v>
      </c>
      <c r="J22" s="3">
        <v>2</v>
      </c>
      <c r="K22" s="3">
        <f t="shared" si="2"/>
        <v>2</v>
      </c>
      <c r="L22" s="3">
        <v>15</v>
      </c>
      <c r="M22" s="5">
        <f t="shared" si="3"/>
        <v>30</v>
      </c>
      <c r="N22" s="6">
        <v>200</v>
      </c>
      <c r="P22" s="7">
        <f>N22*M22</f>
        <v>6000</v>
      </c>
    </row>
    <row r="23" spans="1:16" ht="12.75">
      <c r="A23" s="1" t="s">
        <v>70</v>
      </c>
      <c r="B23" s="1" t="s">
        <v>34</v>
      </c>
      <c r="I23" s="3" t="s">
        <v>1</v>
      </c>
      <c r="J23" s="3">
        <v>2</v>
      </c>
      <c r="K23" s="3">
        <f t="shared" si="2"/>
        <v>2</v>
      </c>
      <c r="L23" s="3">
        <v>18</v>
      </c>
      <c r="M23" s="5">
        <f t="shared" si="3"/>
        <v>36</v>
      </c>
      <c r="N23" s="6">
        <v>200</v>
      </c>
      <c r="P23" s="7">
        <f>N23*M23</f>
        <v>7200</v>
      </c>
    </row>
    <row r="24" spans="1:16" ht="12.75">
      <c r="A24" s="1" t="s">
        <v>72</v>
      </c>
      <c r="I24" s="3">
        <v>0</v>
      </c>
      <c r="K24" s="3">
        <f t="shared" si="2"/>
        <v>0</v>
      </c>
      <c r="L24" s="3">
        <v>2</v>
      </c>
      <c r="M24" s="5">
        <f t="shared" si="3"/>
        <v>0</v>
      </c>
      <c r="N24" s="6">
        <v>200</v>
      </c>
      <c r="P24" s="7">
        <f>N24*M24</f>
        <v>0</v>
      </c>
    </row>
    <row r="25" spans="1:16" ht="12.75">
      <c r="A25" s="1" t="s">
        <v>73</v>
      </c>
      <c r="P25" s="7" t="s">
        <v>1</v>
      </c>
    </row>
    <row r="27" spans="1:16" ht="12.75">
      <c r="A27" s="1" t="s">
        <v>27</v>
      </c>
      <c r="L27" s="3">
        <v>300</v>
      </c>
      <c r="N27" s="6">
        <v>15</v>
      </c>
      <c r="P27" s="7">
        <f>L27*N27</f>
        <v>4500</v>
      </c>
    </row>
    <row r="28" spans="1:16" ht="12.75">
      <c r="A28" s="1" t="s">
        <v>28</v>
      </c>
      <c r="N28" s="6">
        <v>100</v>
      </c>
      <c r="P28" s="7">
        <f>N28</f>
        <v>100</v>
      </c>
    </row>
    <row r="29" spans="1:16" ht="12.75">
      <c r="A29" s="1" t="s">
        <v>95</v>
      </c>
      <c r="N29" s="6">
        <v>0</v>
      </c>
      <c r="P29" s="7">
        <f>N29</f>
        <v>0</v>
      </c>
    </row>
    <row r="31" spans="1:16" ht="12.75">
      <c r="A31" s="1" t="s">
        <v>69</v>
      </c>
      <c r="L31" s="3">
        <v>150</v>
      </c>
      <c r="N31" s="6">
        <v>2</v>
      </c>
      <c r="P31" s="7">
        <f>N31*L31</f>
        <v>300</v>
      </c>
    </row>
    <row r="32" spans="1:16" ht="12.75">
      <c r="A32" s="1" t="s">
        <v>58</v>
      </c>
      <c r="G32" s="3">
        <v>1</v>
      </c>
      <c r="L32" s="3">
        <v>2</v>
      </c>
      <c r="M32" s="5">
        <f>L32*G32</f>
        <v>2</v>
      </c>
      <c r="N32" s="6">
        <v>200</v>
      </c>
      <c r="P32" s="7">
        <f>N32*M32</f>
        <v>400</v>
      </c>
    </row>
    <row r="34" spans="1:16" ht="12.75">
      <c r="A34" s="1" t="s">
        <v>79</v>
      </c>
      <c r="P34" s="7">
        <v>12014</v>
      </c>
    </row>
    <row r="35" spans="1:16" ht="12.75">
      <c r="A35" s="1" t="s">
        <v>66</v>
      </c>
      <c r="P35" s="7">
        <f>prenajom!H17</f>
        <v>1200</v>
      </c>
    </row>
    <row r="36" spans="1:16" ht="12.75">
      <c r="A36" s="1" t="s">
        <v>67</v>
      </c>
      <c r="P36" s="7">
        <f>prenajom!H23</f>
        <v>1200</v>
      </c>
    </row>
    <row r="37" spans="1:16" ht="12.75">
      <c r="A37" s="1" t="s">
        <v>68</v>
      </c>
      <c r="P37" s="7">
        <f>prenajom!H29</f>
        <v>100</v>
      </c>
    </row>
    <row r="38" spans="1:16" ht="12.75">
      <c r="A38" s="1" t="s">
        <v>80</v>
      </c>
      <c r="P38" s="7">
        <v>407</v>
      </c>
    </row>
    <row r="39" spans="1:16" ht="12.75">
      <c r="A39" s="39"/>
      <c r="B39" s="39"/>
      <c r="C39" s="40"/>
      <c r="D39" s="43"/>
      <c r="E39" s="43"/>
      <c r="F39" s="43"/>
      <c r="G39" s="43"/>
      <c r="H39" s="43"/>
      <c r="I39" s="43"/>
      <c r="J39" s="43"/>
      <c r="K39" s="43"/>
      <c r="L39" s="43"/>
      <c r="M39" s="64"/>
      <c r="N39" s="65"/>
      <c r="O39" s="65"/>
      <c r="P39" s="56"/>
    </row>
    <row r="40" spans="1:16" ht="13.5" thickBot="1">
      <c r="A40" s="32" t="s">
        <v>29</v>
      </c>
      <c r="B40" s="32"/>
      <c r="C40" s="33"/>
      <c r="D40" s="36"/>
      <c r="E40" s="36"/>
      <c r="F40" s="36"/>
      <c r="G40" s="36"/>
      <c r="H40" s="36"/>
      <c r="I40" s="36"/>
      <c r="J40" s="36"/>
      <c r="K40" s="36"/>
      <c r="L40" s="36"/>
      <c r="M40" s="62"/>
      <c r="N40" s="63"/>
      <c r="O40" s="63"/>
      <c r="P40" s="54">
        <f>SUM(P8:P38)</f>
        <v>250879</v>
      </c>
    </row>
    <row r="41" ht="13.5" thickTop="1"/>
  </sheetData>
  <printOptions/>
  <pageMargins left="0.47" right="0.25" top="0.59" bottom="0.43" header="0.4921259845" footer="0.21"/>
  <pageSetup horizontalDpi="300" verticalDpi="300" orientation="landscape" paperSize="9" r:id="rId3"/>
  <headerFooter alignWithMargins="0">
    <oddFooter>&amp;LUNMS &amp;F, &amp;A
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B13">
      <selection activeCell="N33" sqref="N33"/>
    </sheetView>
  </sheetViews>
  <sheetFormatPr defaultColWidth="9.00390625" defaultRowHeight="12.75"/>
  <cols>
    <col min="1" max="1" width="24.75390625" style="1" customWidth="1"/>
    <col min="2" max="2" width="9.375" style="1" customWidth="1"/>
    <col min="3" max="3" width="11.125" style="0" customWidth="1"/>
    <col min="4" max="4" width="8.375" style="3" customWidth="1"/>
    <col min="5" max="5" width="7.75390625" style="3" customWidth="1"/>
    <col min="6" max="6" width="9.125" style="3" customWidth="1"/>
    <col min="7" max="7" width="7.75390625" style="3" customWidth="1"/>
    <col min="8" max="8" width="5.625" style="3" customWidth="1"/>
    <col min="9" max="9" width="7.00390625" style="3" customWidth="1"/>
    <col min="10" max="11" width="6.00390625" style="3" customWidth="1"/>
    <col min="12" max="12" width="7.625" style="3" customWidth="1"/>
    <col min="13" max="13" width="6.625" style="5" customWidth="1"/>
    <col min="14" max="14" width="7.125" style="6" customWidth="1"/>
    <col min="15" max="15" width="2.125" style="6" customWidth="1"/>
    <col min="16" max="16" width="9.125" style="7" customWidth="1"/>
  </cols>
  <sheetData>
    <row r="1" ht="12.75"/>
    <row r="2" ht="18">
      <c r="P2" s="4" t="s">
        <v>77</v>
      </c>
    </row>
    <row r="3" ht="12.75"/>
    <row r="4" spans="1:16" ht="12.75">
      <c r="A4" s="18"/>
      <c r="B4" s="18"/>
      <c r="C4" s="19"/>
      <c r="D4" s="22" t="s">
        <v>14</v>
      </c>
      <c r="E4" s="22" t="s">
        <v>11</v>
      </c>
      <c r="F4" s="22" t="s">
        <v>23</v>
      </c>
      <c r="G4" s="22" t="s">
        <v>13</v>
      </c>
      <c r="H4" s="22" t="s">
        <v>1</v>
      </c>
      <c r="I4" s="22" t="s">
        <v>35</v>
      </c>
      <c r="J4" s="22" t="s">
        <v>35</v>
      </c>
      <c r="K4" s="22" t="s">
        <v>35</v>
      </c>
      <c r="L4" s="22" t="s">
        <v>17</v>
      </c>
      <c r="M4" s="21" t="s">
        <v>6</v>
      </c>
      <c r="N4" s="59" t="s">
        <v>18</v>
      </c>
      <c r="O4" s="59"/>
      <c r="P4" s="60" t="s">
        <v>21</v>
      </c>
    </row>
    <row r="5" spans="1:16" ht="12.75">
      <c r="A5" s="25"/>
      <c r="B5" s="25"/>
      <c r="C5" s="26"/>
      <c r="D5" s="29"/>
      <c r="E5" s="29"/>
      <c r="F5" s="29" t="s">
        <v>24</v>
      </c>
      <c r="G5" s="29"/>
      <c r="H5" s="29" t="s">
        <v>6</v>
      </c>
      <c r="I5" s="29" t="s">
        <v>41</v>
      </c>
      <c r="J5" s="29" t="s">
        <v>36</v>
      </c>
      <c r="K5" s="29" t="s">
        <v>6</v>
      </c>
      <c r="L5" s="29" t="s">
        <v>8</v>
      </c>
      <c r="M5" s="28"/>
      <c r="N5" s="61" t="s">
        <v>20</v>
      </c>
      <c r="O5" s="61"/>
      <c r="P5" s="51" t="s">
        <v>22</v>
      </c>
    </row>
    <row r="6" spans="1:16" ht="13.5" thickBot="1">
      <c r="A6" s="32" t="s">
        <v>2</v>
      </c>
      <c r="B6" s="32"/>
      <c r="C6" s="33" t="s">
        <v>3</v>
      </c>
      <c r="D6" s="36" t="s">
        <v>15</v>
      </c>
      <c r="E6" s="36" t="s">
        <v>10</v>
      </c>
      <c r="F6" s="36" t="s">
        <v>25</v>
      </c>
      <c r="G6" s="36" t="s">
        <v>12</v>
      </c>
      <c r="H6" s="36" t="s">
        <v>9</v>
      </c>
      <c r="I6" s="36"/>
      <c r="J6" s="36"/>
      <c r="K6" s="36"/>
      <c r="L6" s="36" t="s">
        <v>7</v>
      </c>
      <c r="M6" s="62" t="s">
        <v>16</v>
      </c>
      <c r="N6" s="63" t="s">
        <v>19</v>
      </c>
      <c r="O6" s="63"/>
      <c r="P6" s="54" t="s">
        <v>16</v>
      </c>
    </row>
    <row r="7" ht="13.5" thickTop="1"/>
    <row r="8" spans="1:16" ht="12.75">
      <c r="A8" s="1" t="s">
        <v>0</v>
      </c>
      <c r="C8" s="74" t="s">
        <v>89</v>
      </c>
      <c r="K8" s="3">
        <v>16</v>
      </c>
      <c r="L8" s="3">
        <v>9</v>
      </c>
      <c r="N8" s="6">
        <v>200</v>
      </c>
      <c r="P8" s="7">
        <f>K8*L8*N8</f>
        <v>28800</v>
      </c>
    </row>
    <row r="9" spans="1:16" ht="12.75">
      <c r="A9" s="1" t="s">
        <v>0</v>
      </c>
      <c r="C9" t="s">
        <v>5</v>
      </c>
      <c r="D9" s="3">
        <v>5</v>
      </c>
      <c r="E9" s="3">
        <v>0.4</v>
      </c>
      <c r="F9" s="3">
        <v>5</v>
      </c>
      <c r="G9" s="3">
        <v>2</v>
      </c>
      <c r="H9" s="3">
        <v>8</v>
      </c>
      <c r="L9" s="3">
        <v>14</v>
      </c>
      <c r="M9" s="5">
        <f aca="true" t="shared" si="0" ref="M9:M14">L9*H9</f>
        <v>112</v>
      </c>
      <c r="N9" s="6">
        <v>200</v>
      </c>
      <c r="P9" s="7">
        <f aca="true" t="shared" si="1" ref="P9:P14">M9*N9</f>
        <v>22400</v>
      </c>
    </row>
    <row r="10" spans="1:16" ht="12.75">
      <c r="A10" s="1" t="s">
        <v>0</v>
      </c>
      <c r="C10" t="s">
        <v>4</v>
      </c>
      <c r="D10" s="3">
        <v>5</v>
      </c>
      <c r="E10" s="3">
        <v>0.4</v>
      </c>
      <c r="F10" s="3">
        <v>5</v>
      </c>
      <c r="G10" s="3">
        <v>1</v>
      </c>
      <c r="H10" s="3">
        <v>4</v>
      </c>
      <c r="L10" s="3">
        <v>14</v>
      </c>
      <c r="M10" s="5">
        <f t="shared" si="0"/>
        <v>56</v>
      </c>
      <c r="N10" s="6">
        <v>200</v>
      </c>
      <c r="P10" s="7">
        <f t="shared" si="1"/>
        <v>11200</v>
      </c>
    </row>
    <row r="11" spans="1:16" ht="12.75">
      <c r="A11" s="1" t="s">
        <v>0</v>
      </c>
      <c r="C11" t="s">
        <v>37</v>
      </c>
      <c r="D11" s="3">
        <v>5</v>
      </c>
      <c r="E11" s="3">
        <v>0.4</v>
      </c>
      <c r="F11" s="3">
        <v>5</v>
      </c>
      <c r="G11" s="3">
        <v>1</v>
      </c>
      <c r="H11" s="3">
        <v>4</v>
      </c>
      <c r="L11" s="3">
        <v>14</v>
      </c>
      <c r="M11" s="5">
        <f t="shared" si="0"/>
        <v>56</v>
      </c>
      <c r="N11" s="6">
        <v>200</v>
      </c>
      <c r="P11" s="7">
        <f t="shared" si="1"/>
        <v>11200</v>
      </c>
    </row>
    <row r="12" spans="1:16" ht="12.75">
      <c r="A12" s="1" t="s">
        <v>40</v>
      </c>
      <c r="C12" t="s">
        <v>38</v>
      </c>
      <c r="D12" s="3">
        <v>2</v>
      </c>
      <c r="E12" s="3">
        <v>0.2</v>
      </c>
      <c r="F12" s="3">
        <v>1</v>
      </c>
      <c r="G12" s="3">
        <v>1</v>
      </c>
      <c r="H12" s="3">
        <f>F12*G12</f>
        <v>1</v>
      </c>
      <c r="L12" s="3">
        <v>56</v>
      </c>
      <c r="M12" s="5">
        <f t="shared" si="0"/>
        <v>56</v>
      </c>
      <c r="N12" s="6">
        <v>50</v>
      </c>
      <c r="P12" s="7">
        <f t="shared" si="1"/>
        <v>2800</v>
      </c>
    </row>
    <row r="13" spans="1:16" ht="12.75">
      <c r="A13" s="1" t="s">
        <v>40</v>
      </c>
      <c r="C13" t="s">
        <v>39</v>
      </c>
      <c r="D13" s="3">
        <v>2</v>
      </c>
      <c r="E13" s="3">
        <v>0.2</v>
      </c>
      <c r="F13" s="3">
        <v>1</v>
      </c>
      <c r="G13" s="3">
        <v>1</v>
      </c>
      <c r="H13" s="3">
        <f>F13*G13</f>
        <v>1</v>
      </c>
      <c r="L13" s="3">
        <v>56</v>
      </c>
      <c r="M13" s="5">
        <f t="shared" si="0"/>
        <v>56</v>
      </c>
      <c r="N13" s="6">
        <v>50</v>
      </c>
      <c r="P13" s="7">
        <f t="shared" si="1"/>
        <v>2800</v>
      </c>
    </row>
    <row r="14" spans="1:16" ht="12.75">
      <c r="A14" s="1" t="s">
        <v>40</v>
      </c>
      <c r="C14" t="s">
        <v>37</v>
      </c>
      <c r="D14" s="3">
        <v>2</v>
      </c>
      <c r="E14" s="3">
        <v>0.2</v>
      </c>
      <c r="F14" s="3">
        <v>1</v>
      </c>
      <c r="G14" s="3">
        <v>1</v>
      </c>
      <c r="H14" s="3">
        <f>F14*G14</f>
        <v>1</v>
      </c>
      <c r="L14" s="3">
        <v>56</v>
      </c>
      <c r="M14" s="5">
        <f t="shared" si="0"/>
        <v>56</v>
      </c>
      <c r="N14" s="6">
        <v>50</v>
      </c>
      <c r="P14" s="7">
        <f t="shared" si="1"/>
        <v>2800</v>
      </c>
    </row>
    <row r="15" spans="1:16" ht="12.75">
      <c r="A15" s="1" t="s">
        <v>74</v>
      </c>
      <c r="B15" s="74" t="s">
        <v>92</v>
      </c>
      <c r="P15" s="7">
        <v>0</v>
      </c>
    </row>
    <row r="16" spans="1:16" ht="12.75">
      <c r="A16" s="1" t="s">
        <v>75</v>
      </c>
      <c r="B16" s="74" t="s">
        <v>90</v>
      </c>
      <c r="P16" s="7">
        <v>0</v>
      </c>
    </row>
    <row r="17" spans="1:16" ht="12.75">
      <c r="A17" s="1" t="s">
        <v>75</v>
      </c>
      <c r="B17" s="74" t="s">
        <v>26</v>
      </c>
      <c r="P17" s="7">
        <v>500</v>
      </c>
    </row>
    <row r="18" ht="12.75">
      <c r="B18" s="74"/>
    </row>
    <row r="19" spans="1:16" ht="12.75">
      <c r="A19" s="1" t="s">
        <v>70</v>
      </c>
      <c r="B19" s="74" t="s">
        <v>30</v>
      </c>
      <c r="I19" s="3">
        <v>8</v>
      </c>
      <c r="J19" s="3">
        <v>8</v>
      </c>
      <c r="K19" s="3">
        <f aca="true" t="shared" si="2" ref="K19:K24">SUM(I19:J19)</f>
        <v>16</v>
      </c>
      <c r="L19" s="3">
        <v>34</v>
      </c>
      <c r="M19" s="5">
        <f aca="true" t="shared" si="3" ref="M19:M24">L19*K19</f>
        <v>544</v>
      </c>
      <c r="N19" s="6">
        <v>200</v>
      </c>
      <c r="P19" s="7">
        <v>105238</v>
      </c>
    </row>
    <row r="20" spans="1:16" ht="12.75">
      <c r="A20" s="1" t="s">
        <v>71</v>
      </c>
      <c r="B20" s="74" t="s">
        <v>62</v>
      </c>
      <c r="I20" s="3">
        <v>6</v>
      </c>
      <c r="J20" s="3">
        <v>6</v>
      </c>
      <c r="K20" s="3">
        <f t="shared" si="2"/>
        <v>12</v>
      </c>
      <c r="L20" s="3">
        <v>10</v>
      </c>
      <c r="M20" s="5">
        <f t="shared" si="3"/>
        <v>120</v>
      </c>
      <c r="N20" s="6">
        <v>200</v>
      </c>
      <c r="P20" s="7">
        <f>N20*M20</f>
        <v>24000</v>
      </c>
    </row>
    <row r="21" spans="1:16" ht="12.75">
      <c r="A21" s="1" t="s">
        <v>70</v>
      </c>
      <c r="B21" s="74" t="s">
        <v>32</v>
      </c>
      <c r="I21" s="3" t="s">
        <v>1</v>
      </c>
      <c r="J21" s="3">
        <v>5</v>
      </c>
      <c r="K21" s="3">
        <f t="shared" si="2"/>
        <v>5</v>
      </c>
      <c r="L21" s="3">
        <v>40</v>
      </c>
      <c r="M21" s="5">
        <f t="shared" si="3"/>
        <v>200</v>
      </c>
      <c r="N21" s="6">
        <v>200</v>
      </c>
      <c r="P21" s="7">
        <f>N21*M21</f>
        <v>40000</v>
      </c>
    </row>
    <row r="22" spans="1:16" ht="12.75">
      <c r="A22" s="1" t="s">
        <v>70</v>
      </c>
      <c r="B22" s="74" t="s">
        <v>33</v>
      </c>
      <c r="I22" s="3" t="s">
        <v>1</v>
      </c>
      <c r="J22" s="3">
        <v>5</v>
      </c>
      <c r="K22" s="3">
        <f t="shared" si="2"/>
        <v>5</v>
      </c>
      <c r="L22" s="3">
        <v>15</v>
      </c>
      <c r="M22" s="5">
        <f t="shared" si="3"/>
        <v>75</v>
      </c>
      <c r="N22" s="6">
        <v>200</v>
      </c>
      <c r="P22" s="7">
        <f>N22*M22</f>
        <v>15000</v>
      </c>
    </row>
    <row r="23" spans="1:16" ht="12.75">
      <c r="A23" s="1" t="s">
        <v>70</v>
      </c>
      <c r="B23" s="74" t="s">
        <v>34</v>
      </c>
      <c r="I23" s="3" t="s">
        <v>1</v>
      </c>
      <c r="J23" s="3">
        <v>5</v>
      </c>
      <c r="K23" s="3">
        <f t="shared" si="2"/>
        <v>5</v>
      </c>
      <c r="L23" s="3">
        <v>18</v>
      </c>
      <c r="M23" s="5">
        <f t="shared" si="3"/>
        <v>90</v>
      </c>
      <c r="N23" s="6">
        <v>200</v>
      </c>
      <c r="P23" s="7">
        <f>N23*M23</f>
        <v>18000</v>
      </c>
    </row>
    <row r="24" spans="1:16" ht="12.75">
      <c r="A24" s="1" t="s">
        <v>72</v>
      </c>
      <c r="B24" s="74"/>
      <c r="I24" s="3">
        <v>0</v>
      </c>
      <c r="K24" s="3">
        <f t="shared" si="2"/>
        <v>0</v>
      </c>
      <c r="L24" s="3">
        <v>2</v>
      </c>
      <c r="M24" s="5">
        <f t="shared" si="3"/>
        <v>0</v>
      </c>
      <c r="N24" s="6">
        <v>200</v>
      </c>
      <c r="P24" s="7">
        <f>N24*M24</f>
        <v>0</v>
      </c>
    </row>
    <row r="25" spans="1:16" ht="12.75">
      <c r="A25" s="1" t="s">
        <v>73</v>
      </c>
      <c r="B25" s="74"/>
      <c r="P25" s="7" t="s">
        <v>1</v>
      </c>
    </row>
    <row r="26" ht="12.75"/>
    <row r="27" spans="1:16" ht="12.75">
      <c r="A27" s="1" t="s">
        <v>27</v>
      </c>
      <c r="L27" s="3">
        <v>350</v>
      </c>
      <c r="N27" s="6">
        <v>15</v>
      </c>
      <c r="P27" s="7">
        <f>L27*N27</f>
        <v>5250</v>
      </c>
    </row>
    <row r="28" spans="1:16" ht="12.75">
      <c r="A28" s="1" t="s">
        <v>28</v>
      </c>
      <c r="N28" s="6">
        <v>350</v>
      </c>
      <c r="P28" s="7">
        <f>N28</f>
        <v>350</v>
      </c>
    </row>
    <row r="29" spans="1:16" ht="12.75">
      <c r="A29" s="1" t="s">
        <v>95</v>
      </c>
      <c r="N29" s="6">
        <v>16000</v>
      </c>
      <c r="P29" s="7">
        <f>N29</f>
        <v>16000</v>
      </c>
    </row>
    <row r="30" ht="12.75"/>
    <row r="31" spans="1:16" ht="12.75">
      <c r="A31" s="1" t="s">
        <v>69</v>
      </c>
      <c r="L31" s="3">
        <v>150</v>
      </c>
      <c r="N31" s="6">
        <v>2</v>
      </c>
      <c r="P31" s="7">
        <f>N31*L31</f>
        <v>300</v>
      </c>
    </row>
    <row r="32" spans="1:16" ht="12.75">
      <c r="A32" s="1" t="s">
        <v>58</v>
      </c>
      <c r="G32" s="3">
        <v>1</v>
      </c>
      <c r="L32" s="3">
        <v>2</v>
      </c>
      <c r="M32" s="5">
        <f>L32*G32</f>
        <v>2</v>
      </c>
      <c r="N32" s="6">
        <v>200</v>
      </c>
      <c r="P32" s="7">
        <f>N32*M32</f>
        <v>400</v>
      </c>
    </row>
    <row r="34" spans="1:16" ht="12.75">
      <c r="A34" s="1" t="s">
        <v>79</v>
      </c>
      <c r="P34" s="7">
        <v>12134</v>
      </c>
    </row>
    <row r="35" spans="1:16" ht="12.75">
      <c r="A35" s="1" t="s">
        <v>66</v>
      </c>
      <c r="P35" s="7">
        <f>prenajom!H17</f>
        <v>1200</v>
      </c>
    </row>
    <row r="36" spans="1:16" ht="12.75">
      <c r="A36" s="1" t="s">
        <v>67</v>
      </c>
      <c r="P36" s="7">
        <f>prenajom!H23</f>
        <v>1200</v>
      </c>
    </row>
    <row r="37" spans="1:16" ht="12.75">
      <c r="A37" s="1" t="s">
        <v>68</v>
      </c>
      <c r="P37" s="7">
        <f>prenajom!H29</f>
        <v>100</v>
      </c>
    </row>
    <row r="38" spans="1:16" ht="12.75">
      <c r="A38" s="1" t="s">
        <v>80</v>
      </c>
      <c r="P38" s="7">
        <v>407</v>
      </c>
    </row>
    <row r="39" spans="1:16" ht="12.75">
      <c r="A39" s="39"/>
      <c r="B39" s="39"/>
      <c r="C39" s="40"/>
      <c r="D39" s="43"/>
      <c r="E39" s="43"/>
      <c r="F39" s="43"/>
      <c r="G39" s="43"/>
      <c r="H39" s="43"/>
      <c r="I39" s="43"/>
      <c r="J39" s="43"/>
      <c r="K39" s="43"/>
      <c r="L39" s="43"/>
      <c r="M39" s="64"/>
      <c r="N39" s="65"/>
      <c r="O39" s="65"/>
      <c r="P39" s="56"/>
    </row>
    <row r="40" spans="1:16" ht="13.5" thickBot="1">
      <c r="A40" s="32" t="s">
        <v>29</v>
      </c>
      <c r="B40" s="32"/>
      <c r="C40" s="33"/>
      <c r="D40" s="36"/>
      <c r="E40" s="36"/>
      <c r="F40" s="36"/>
      <c r="G40" s="36"/>
      <c r="H40" s="36"/>
      <c r="I40" s="36"/>
      <c r="J40" s="36"/>
      <c r="K40" s="36"/>
      <c r="L40" s="36"/>
      <c r="M40" s="62"/>
      <c r="N40" s="63"/>
      <c r="O40" s="63"/>
      <c r="P40" s="54">
        <f>SUM(P8:P38)</f>
        <v>322079</v>
      </c>
    </row>
    <row r="41" ht="13.5" thickTop="1"/>
  </sheetData>
  <printOptions/>
  <pageMargins left="0.4" right="0.75" top="0.5" bottom="0.51" header="0.33" footer="0.26"/>
  <pageSetup horizontalDpi="300" verticalDpi="300" orientation="landscape" paperSize="9" r:id="rId3"/>
  <headerFooter alignWithMargins="0">
    <oddFooter>&amp;LUNMS &amp;F, &amp;A
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6">
      <selection activeCell="N26" sqref="N26"/>
    </sheetView>
  </sheetViews>
  <sheetFormatPr defaultColWidth="9.00390625" defaultRowHeight="12.75"/>
  <cols>
    <col min="1" max="1" width="24.75390625" style="1" customWidth="1"/>
    <col min="2" max="2" width="9.375" style="1" customWidth="1"/>
    <col min="3" max="3" width="11.125" style="0" customWidth="1"/>
    <col min="4" max="4" width="8.375" style="3" customWidth="1"/>
    <col min="5" max="5" width="7.75390625" style="3" customWidth="1"/>
    <col min="6" max="6" width="9.125" style="3" customWidth="1"/>
    <col min="7" max="7" width="7.75390625" style="3" customWidth="1"/>
    <col min="8" max="8" width="5.625" style="3" customWidth="1"/>
    <col min="9" max="9" width="7.00390625" style="3" customWidth="1"/>
    <col min="10" max="11" width="6.00390625" style="3" customWidth="1"/>
    <col min="12" max="12" width="7.625" style="3" customWidth="1"/>
    <col min="13" max="13" width="6.625" style="5" customWidth="1"/>
    <col min="14" max="14" width="7.125" style="6" customWidth="1"/>
    <col min="15" max="15" width="2.125" style="6" customWidth="1"/>
    <col min="16" max="16" width="9.125" style="7" customWidth="1"/>
  </cols>
  <sheetData>
    <row r="1" ht="12.75"/>
    <row r="2" ht="18">
      <c r="P2" s="4" t="s">
        <v>78</v>
      </c>
    </row>
    <row r="3" ht="12.75"/>
    <row r="4" spans="1:16" ht="12.75">
      <c r="A4" s="18"/>
      <c r="B4" s="18"/>
      <c r="C4" s="19"/>
      <c r="D4" s="22" t="s">
        <v>14</v>
      </c>
      <c r="E4" s="22" t="s">
        <v>11</v>
      </c>
      <c r="F4" s="22" t="s">
        <v>23</v>
      </c>
      <c r="G4" s="22" t="s">
        <v>13</v>
      </c>
      <c r="H4" s="22" t="s">
        <v>1</v>
      </c>
      <c r="I4" s="22" t="s">
        <v>35</v>
      </c>
      <c r="J4" s="22" t="s">
        <v>35</v>
      </c>
      <c r="K4" s="22" t="s">
        <v>35</v>
      </c>
      <c r="L4" s="22" t="s">
        <v>17</v>
      </c>
      <c r="M4" s="21" t="s">
        <v>6</v>
      </c>
      <c r="N4" s="59" t="s">
        <v>18</v>
      </c>
      <c r="O4" s="59"/>
      <c r="P4" s="60" t="s">
        <v>21</v>
      </c>
    </row>
    <row r="5" spans="1:16" ht="12.75">
      <c r="A5" s="25"/>
      <c r="B5" s="25"/>
      <c r="C5" s="26"/>
      <c r="D5" s="29"/>
      <c r="E5" s="29"/>
      <c r="F5" s="29" t="s">
        <v>24</v>
      </c>
      <c r="G5" s="29"/>
      <c r="H5" s="29" t="s">
        <v>6</v>
      </c>
      <c r="I5" s="29" t="s">
        <v>41</v>
      </c>
      <c r="J5" s="29" t="s">
        <v>36</v>
      </c>
      <c r="K5" s="29" t="s">
        <v>6</v>
      </c>
      <c r="L5" s="29" t="s">
        <v>8</v>
      </c>
      <c r="M5" s="28"/>
      <c r="N5" s="61" t="s">
        <v>20</v>
      </c>
      <c r="O5" s="61"/>
      <c r="P5" s="51" t="s">
        <v>22</v>
      </c>
    </row>
    <row r="6" spans="1:16" ht="13.5" thickBot="1">
      <c r="A6" s="32" t="s">
        <v>2</v>
      </c>
      <c r="B6" s="32"/>
      <c r="C6" s="33" t="s">
        <v>3</v>
      </c>
      <c r="D6" s="36" t="s">
        <v>15</v>
      </c>
      <c r="E6" s="36" t="s">
        <v>10</v>
      </c>
      <c r="F6" s="36" t="s">
        <v>25</v>
      </c>
      <c r="G6" s="36" t="s">
        <v>12</v>
      </c>
      <c r="H6" s="36" t="s">
        <v>9</v>
      </c>
      <c r="I6" s="36"/>
      <c r="J6" s="36"/>
      <c r="K6" s="36"/>
      <c r="L6" s="36" t="s">
        <v>7</v>
      </c>
      <c r="M6" s="62" t="s">
        <v>16</v>
      </c>
      <c r="N6" s="63" t="s">
        <v>19</v>
      </c>
      <c r="O6" s="63"/>
      <c r="P6" s="54" t="s">
        <v>16</v>
      </c>
    </row>
    <row r="7" ht="13.5" thickTop="1"/>
    <row r="8" spans="1:16" ht="12.75">
      <c r="A8" s="1" t="s">
        <v>0</v>
      </c>
      <c r="C8" s="74" t="s">
        <v>89</v>
      </c>
      <c r="K8" s="3">
        <v>16</v>
      </c>
      <c r="L8" s="3">
        <v>9</v>
      </c>
      <c r="N8" s="6">
        <v>200</v>
      </c>
      <c r="O8" s="6" t="s">
        <v>1</v>
      </c>
      <c r="P8" s="7">
        <f>K8*L8*N8</f>
        <v>28800</v>
      </c>
    </row>
    <row r="9" spans="1:16" ht="12.75">
      <c r="A9" s="1" t="s">
        <v>0</v>
      </c>
      <c r="C9" t="s">
        <v>5</v>
      </c>
      <c r="D9" s="3">
        <v>5</v>
      </c>
      <c r="E9" s="3">
        <v>0.4</v>
      </c>
      <c r="F9" s="3">
        <v>5</v>
      </c>
      <c r="G9" s="3">
        <v>2</v>
      </c>
      <c r="H9" s="3">
        <v>8</v>
      </c>
      <c r="L9" s="3">
        <v>14</v>
      </c>
      <c r="M9" s="5">
        <f aca="true" t="shared" si="0" ref="M9:M14">L9*H9</f>
        <v>112</v>
      </c>
      <c r="N9" s="6">
        <v>200</v>
      </c>
      <c r="P9" s="7">
        <f aca="true" t="shared" si="1" ref="P9:P14">M9*N9</f>
        <v>22400</v>
      </c>
    </row>
    <row r="10" spans="1:16" ht="12.75">
      <c r="A10" s="1" t="s">
        <v>0</v>
      </c>
      <c r="C10" t="s">
        <v>4</v>
      </c>
      <c r="D10" s="3">
        <v>5</v>
      </c>
      <c r="E10" s="3">
        <v>0.4</v>
      </c>
      <c r="F10" s="3">
        <v>5</v>
      </c>
      <c r="G10" s="3">
        <v>1</v>
      </c>
      <c r="H10" s="3">
        <v>4</v>
      </c>
      <c r="L10" s="3">
        <v>14</v>
      </c>
      <c r="M10" s="5">
        <f t="shared" si="0"/>
        <v>56</v>
      </c>
      <c r="N10" s="6">
        <v>200</v>
      </c>
      <c r="P10" s="7">
        <f t="shared" si="1"/>
        <v>11200</v>
      </c>
    </row>
    <row r="11" spans="1:16" ht="12.75">
      <c r="A11" s="1" t="s">
        <v>0</v>
      </c>
      <c r="C11" t="s">
        <v>37</v>
      </c>
      <c r="D11" s="3">
        <v>5</v>
      </c>
      <c r="E11" s="3">
        <v>0.4</v>
      </c>
      <c r="F11" s="3">
        <v>5</v>
      </c>
      <c r="G11" s="3">
        <v>1</v>
      </c>
      <c r="H11" s="3">
        <v>4</v>
      </c>
      <c r="L11" s="3">
        <v>14</v>
      </c>
      <c r="M11" s="5">
        <f t="shared" si="0"/>
        <v>56</v>
      </c>
      <c r="N11" s="6">
        <v>200</v>
      </c>
      <c r="P11" s="7">
        <f t="shared" si="1"/>
        <v>11200</v>
      </c>
    </row>
    <row r="12" spans="1:16" ht="12.75">
      <c r="A12" s="1" t="s">
        <v>40</v>
      </c>
      <c r="C12" t="s">
        <v>38</v>
      </c>
      <c r="D12" s="3">
        <v>2</v>
      </c>
      <c r="E12" s="3">
        <v>0.2</v>
      </c>
      <c r="F12" s="3">
        <v>1</v>
      </c>
      <c r="G12" s="3">
        <v>1</v>
      </c>
      <c r="H12" s="3">
        <f>F12*G12</f>
        <v>1</v>
      </c>
      <c r="L12" s="3">
        <v>56</v>
      </c>
      <c r="M12" s="5">
        <f t="shared" si="0"/>
        <v>56</v>
      </c>
      <c r="N12" s="6">
        <v>50</v>
      </c>
      <c r="P12" s="7">
        <f t="shared" si="1"/>
        <v>2800</v>
      </c>
    </row>
    <row r="13" spans="1:16" ht="12.75">
      <c r="A13" s="1" t="s">
        <v>40</v>
      </c>
      <c r="C13" t="s">
        <v>39</v>
      </c>
      <c r="D13" s="3">
        <v>2</v>
      </c>
      <c r="E13" s="3">
        <v>0.2</v>
      </c>
      <c r="F13" s="3">
        <v>1</v>
      </c>
      <c r="G13" s="3">
        <v>1</v>
      </c>
      <c r="H13" s="3">
        <f>F13*G13</f>
        <v>1</v>
      </c>
      <c r="L13" s="3">
        <v>56</v>
      </c>
      <c r="M13" s="5">
        <f t="shared" si="0"/>
        <v>56</v>
      </c>
      <c r="N13" s="6">
        <v>50</v>
      </c>
      <c r="P13" s="7">
        <f t="shared" si="1"/>
        <v>2800</v>
      </c>
    </row>
    <row r="14" spans="1:16" ht="12.75">
      <c r="A14" s="1" t="s">
        <v>40</v>
      </c>
      <c r="C14" t="s">
        <v>37</v>
      </c>
      <c r="D14" s="3">
        <v>2</v>
      </c>
      <c r="E14" s="3">
        <v>0.2</v>
      </c>
      <c r="F14" s="3">
        <v>1</v>
      </c>
      <c r="G14" s="3">
        <v>1</v>
      </c>
      <c r="H14" s="3">
        <f>F14*G14</f>
        <v>1</v>
      </c>
      <c r="L14" s="3">
        <v>56</v>
      </c>
      <c r="M14" s="5">
        <f t="shared" si="0"/>
        <v>56</v>
      </c>
      <c r="N14" s="6">
        <v>50</v>
      </c>
      <c r="P14" s="7">
        <f t="shared" si="1"/>
        <v>2800</v>
      </c>
    </row>
    <row r="15" spans="1:16" ht="12.75">
      <c r="A15" s="1" t="s">
        <v>74</v>
      </c>
      <c r="B15" s="74" t="s">
        <v>91</v>
      </c>
      <c r="P15" s="7">
        <v>8000</v>
      </c>
    </row>
    <row r="16" spans="1:16" ht="12.75">
      <c r="A16" s="1" t="s">
        <v>75</v>
      </c>
      <c r="B16" s="74" t="s">
        <v>90</v>
      </c>
      <c r="P16" s="7">
        <v>18000</v>
      </c>
    </row>
    <row r="17" spans="1:16" ht="12.75">
      <c r="A17" s="1" t="s">
        <v>75</v>
      </c>
      <c r="B17" s="74" t="s">
        <v>26</v>
      </c>
      <c r="P17" s="7">
        <v>500</v>
      </c>
    </row>
    <row r="18" ht="12.75">
      <c r="B18" s="74"/>
    </row>
    <row r="19" spans="1:16" ht="12.75">
      <c r="A19" s="1" t="s">
        <v>70</v>
      </c>
      <c r="B19" s="74" t="s">
        <v>30</v>
      </c>
      <c r="I19" s="3">
        <v>8</v>
      </c>
      <c r="J19" s="3">
        <v>8</v>
      </c>
      <c r="K19" s="3">
        <f aca="true" t="shared" si="2" ref="K19:K24">SUM(I19:J19)</f>
        <v>16</v>
      </c>
      <c r="L19" s="3">
        <v>34</v>
      </c>
      <c r="M19" s="5">
        <f aca="true" t="shared" si="3" ref="M19:M24">L19*K19</f>
        <v>544</v>
      </c>
      <c r="N19" s="6">
        <v>200</v>
      </c>
      <c r="P19" s="7">
        <v>105400</v>
      </c>
    </row>
    <row r="20" spans="1:16" ht="12.75">
      <c r="A20" s="1" t="s">
        <v>71</v>
      </c>
      <c r="B20" s="74" t="s">
        <v>62</v>
      </c>
      <c r="I20" s="3">
        <v>6</v>
      </c>
      <c r="J20" s="3">
        <v>6</v>
      </c>
      <c r="K20" s="3">
        <f t="shared" si="2"/>
        <v>12</v>
      </c>
      <c r="L20" s="3">
        <v>10</v>
      </c>
      <c r="M20" s="5">
        <f t="shared" si="3"/>
        <v>120</v>
      </c>
      <c r="N20" s="6">
        <v>200</v>
      </c>
      <c r="P20" s="7">
        <f>N20*M20</f>
        <v>24000</v>
      </c>
    </row>
    <row r="21" spans="1:16" ht="12.75">
      <c r="A21" s="1" t="s">
        <v>70</v>
      </c>
      <c r="B21" s="74" t="s">
        <v>32</v>
      </c>
      <c r="I21" s="3" t="s">
        <v>1</v>
      </c>
      <c r="J21" s="3">
        <v>5</v>
      </c>
      <c r="K21" s="3">
        <f t="shared" si="2"/>
        <v>5</v>
      </c>
      <c r="L21" s="3">
        <v>40</v>
      </c>
      <c r="M21" s="5">
        <f t="shared" si="3"/>
        <v>200</v>
      </c>
      <c r="N21" s="6">
        <v>200</v>
      </c>
      <c r="P21" s="7">
        <f>N21*M21</f>
        <v>40000</v>
      </c>
    </row>
    <row r="22" spans="1:16" ht="12.75">
      <c r="A22" s="1" t="s">
        <v>70</v>
      </c>
      <c r="B22" s="74" t="s">
        <v>33</v>
      </c>
      <c r="I22" s="3" t="s">
        <v>1</v>
      </c>
      <c r="J22" s="3">
        <v>5</v>
      </c>
      <c r="K22" s="3">
        <f t="shared" si="2"/>
        <v>5</v>
      </c>
      <c r="L22" s="3">
        <v>15</v>
      </c>
      <c r="M22" s="5">
        <f t="shared" si="3"/>
        <v>75</v>
      </c>
      <c r="N22" s="6">
        <v>200</v>
      </c>
      <c r="P22" s="7">
        <f>N22*M22</f>
        <v>15000</v>
      </c>
    </row>
    <row r="23" spans="1:16" ht="12.75">
      <c r="A23" s="1" t="s">
        <v>70</v>
      </c>
      <c r="B23" s="74" t="s">
        <v>34</v>
      </c>
      <c r="I23" s="3" t="s">
        <v>1</v>
      </c>
      <c r="J23" s="3">
        <v>5</v>
      </c>
      <c r="K23" s="3">
        <f t="shared" si="2"/>
        <v>5</v>
      </c>
      <c r="L23" s="3">
        <v>18</v>
      </c>
      <c r="M23" s="5">
        <f t="shared" si="3"/>
        <v>90</v>
      </c>
      <c r="N23" s="6">
        <v>200</v>
      </c>
      <c r="P23" s="7">
        <f>N23*M23</f>
        <v>18000</v>
      </c>
    </row>
    <row r="24" spans="1:16" ht="12.75">
      <c r="A24" s="1" t="s">
        <v>72</v>
      </c>
      <c r="B24" s="74"/>
      <c r="I24" s="3">
        <v>0</v>
      </c>
      <c r="K24" s="3">
        <f t="shared" si="2"/>
        <v>0</v>
      </c>
      <c r="L24" s="3">
        <v>2</v>
      </c>
      <c r="M24" s="5">
        <f t="shared" si="3"/>
        <v>0</v>
      </c>
      <c r="N24" s="6">
        <v>200</v>
      </c>
      <c r="P24" s="7">
        <f>N24*M24</f>
        <v>0</v>
      </c>
    </row>
    <row r="25" spans="1:16" ht="12.75">
      <c r="A25" s="1" t="s">
        <v>73</v>
      </c>
      <c r="L25" s="3">
        <v>100</v>
      </c>
      <c r="N25" s="6">
        <v>0</v>
      </c>
      <c r="P25" s="7">
        <f>L25*N25</f>
        <v>0</v>
      </c>
    </row>
    <row r="26" ht="12.75"/>
    <row r="27" spans="1:16" ht="12.75">
      <c r="A27" s="1" t="s">
        <v>27</v>
      </c>
      <c r="L27" s="3">
        <v>400</v>
      </c>
      <c r="N27" s="6">
        <v>18</v>
      </c>
      <c r="P27" s="7">
        <f>L27*N27</f>
        <v>7200</v>
      </c>
    </row>
    <row r="28" spans="1:16" ht="12.75">
      <c r="A28" s="1" t="s">
        <v>28</v>
      </c>
      <c r="N28" s="6">
        <v>600</v>
      </c>
      <c r="P28" s="7">
        <f>N28</f>
        <v>600</v>
      </c>
    </row>
    <row r="29" spans="1:16" ht="12.75">
      <c r="A29" s="1" t="s">
        <v>94</v>
      </c>
      <c r="N29" s="6">
        <v>80000</v>
      </c>
      <c r="P29" s="7">
        <f>N29</f>
        <v>80000</v>
      </c>
    </row>
    <row r="30" ht="12.75"/>
    <row r="31" spans="1:16" ht="12.75">
      <c r="A31" s="1" t="s">
        <v>69</v>
      </c>
      <c r="L31" s="3">
        <v>150</v>
      </c>
      <c r="N31" s="6">
        <v>2</v>
      </c>
      <c r="P31" s="7">
        <f>N31*L31</f>
        <v>300</v>
      </c>
    </row>
    <row r="32" spans="1:16" ht="12.75">
      <c r="A32" s="1" t="s">
        <v>58</v>
      </c>
      <c r="G32" s="3">
        <v>1</v>
      </c>
      <c r="L32" s="3">
        <v>2</v>
      </c>
      <c r="M32" s="5">
        <f>L32*G32</f>
        <v>2</v>
      </c>
      <c r="N32" s="6">
        <v>200</v>
      </c>
      <c r="P32" s="7">
        <f>N32*M32</f>
        <v>400</v>
      </c>
    </row>
    <row r="34" spans="1:16" ht="12.75">
      <c r="A34" s="1" t="s">
        <v>79</v>
      </c>
      <c r="P34" s="7">
        <v>12264</v>
      </c>
    </row>
    <row r="35" spans="1:16" ht="12.75">
      <c r="A35" s="1" t="s">
        <v>66</v>
      </c>
      <c r="P35" s="7">
        <f>prenajom!H17</f>
        <v>1200</v>
      </c>
    </row>
    <row r="36" spans="1:16" ht="12.75">
      <c r="A36" s="1" t="s">
        <v>67</v>
      </c>
      <c r="P36" s="7">
        <f>prenajom!H23</f>
        <v>1200</v>
      </c>
    </row>
    <row r="37" spans="1:16" ht="12.75">
      <c r="A37" s="1" t="s">
        <v>68</v>
      </c>
      <c r="P37" s="7">
        <f>prenajom!H29</f>
        <v>100</v>
      </c>
    </row>
    <row r="38" spans="1:16" ht="12.75">
      <c r="A38" s="1" t="s">
        <v>80</v>
      </c>
      <c r="P38" s="7">
        <v>407</v>
      </c>
    </row>
    <row r="39" spans="1:16" ht="12.75">
      <c r="A39" s="39"/>
      <c r="B39" s="39"/>
      <c r="C39" s="40"/>
      <c r="D39" s="43"/>
      <c r="E39" s="43"/>
      <c r="F39" s="43"/>
      <c r="G39" s="43"/>
      <c r="H39" s="43"/>
      <c r="I39" s="43"/>
      <c r="J39" s="43"/>
      <c r="K39" s="43"/>
      <c r="L39" s="43"/>
      <c r="M39" s="64"/>
      <c r="N39" s="65"/>
      <c r="O39" s="65"/>
      <c r="P39" s="56"/>
    </row>
    <row r="40" spans="1:16" ht="13.5" thickBot="1">
      <c r="A40" s="32" t="s">
        <v>29</v>
      </c>
      <c r="B40" s="32"/>
      <c r="C40" s="33"/>
      <c r="D40" s="36"/>
      <c r="E40" s="36"/>
      <c r="F40" s="36"/>
      <c r="G40" s="36"/>
      <c r="H40" s="36"/>
      <c r="I40" s="36"/>
      <c r="J40" s="36"/>
      <c r="K40" s="36"/>
      <c r="L40" s="36"/>
      <c r="M40" s="62"/>
      <c r="N40" s="63"/>
      <c r="O40" s="63"/>
      <c r="P40" s="54">
        <f>SUM(P8:P38)</f>
        <v>414571</v>
      </c>
    </row>
    <row r="41" ht="13.5" thickTop="1"/>
  </sheetData>
  <printOptions/>
  <pageMargins left="0.3" right="0.75" top="0.52" bottom="0.48" header="0.38" footer="0.21"/>
  <pageSetup horizontalDpi="300" verticalDpi="300" orientation="landscape" paperSize="9" r:id="rId3"/>
  <headerFooter alignWithMargins="0">
    <oddFooter>&amp;LUNMS &amp;F, &amp;A
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6">
      <selection activeCell="P17" sqref="P17"/>
    </sheetView>
  </sheetViews>
  <sheetFormatPr defaultColWidth="9.00390625" defaultRowHeight="12.75"/>
  <cols>
    <col min="1" max="1" width="24.75390625" style="1" customWidth="1"/>
    <col min="2" max="2" width="9.375" style="1" customWidth="1"/>
    <col min="3" max="3" width="11.125" style="0" customWidth="1"/>
    <col min="4" max="4" width="8.375" style="3" customWidth="1"/>
    <col min="5" max="5" width="7.75390625" style="3" customWidth="1"/>
    <col min="6" max="6" width="9.125" style="3" customWidth="1"/>
    <col min="7" max="7" width="7.75390625" style="3" customWidth="1"/>
    <col min="8" max="8" width="5.625" style="3" customWidth="1"/>
    <col min="9" max="9" width="7.00390625" style="3" customWidth="1"/>
    <col min="10" max="11" width="6.00390625" style="3" customWidth="1"/>
    <col min="12" max="12" width="7.625" style="3" customWidth="1"/>
    <col min="13" max="13" width="6.625" style="5" customWidth="1"/>
    <col min="14" max="14" width="7.125" style="6" customWidth="1"/>
    <col min="15" max="15" width="2.125" style="6" customWidth="1"/>
    <col min="16" max="16" width="9.125" style="7" customWidth="1"/>
  </cols>
  <sheetData>
    <row r="1" ht="12.75"/>
    <row r="2" ht="18">
      <c r="P2" s="4" t="s">
        <v>100</v>
      </c>
    </row>
    <row r="3" ht="12.75"/>
    <row r="4" spans="1:16" ht="12.75">
      <c r="A4" s="18"/>
      <c r="B4" s="18"/>
      <c r="C4" s="19"/>
      <c r="D4" s="22" t="s">
        <v>14</v>
      </c>
      <c r="E4" s="22" t="s">
        <v>11</v>
      </c>
      <c r="F4" s="22" t="s">
        <v>23</v>
      </c>
      <c r="G4" s="22" t="s">
        <v>13</v>
      </c>
      <c r="H4" s="22" t="s">
        <v>1</v>
      </c>
      <c r="I4" s="22" t="s">
        <v>35</v>
      </c>
      <c r="J4" s="22" t="s">
        <v>35</v>
      </c>
      <c r="K4" s="22" t="s">
        <v>35</v>
      </c>
      <c r="L4" s="22" t="s">
        <v>17</v>
      </c>
      <c r="M4" s="21" t="s">
        <v>6</v>
      </c>
      <c r="N4" s="59" t="s">
        <v>18</v>
      </c>
      <c r="O4" s="59"/>
      <c r="P4" s="60" t="s">
        <v>21</v>
      </c>
    </row>
    <row r="5" spans="1:16" ht="12.75">
      <c r="A5" s="25"/>
      <c r="B5" s="25"/>
      <c r="C5" s="26"/>
      <c r="D5" s="29"/>
      <c r="E5" s="29"/>
      <c r="F5" s="29" t="s">
        <v>24</v>
      </c>
      <c r="G5" s="29"/>
      <c r="H5" s="29" t="s">
        <v>6</v>
      </c>
      <c r="I5" s="29" t="s">
        <v>41</v>
      </c>
      <c r="J5" s="29" t="s">
        <v>36</v>
      </c>
      <c r="K5" s="29" t="s">
        <v>6</v>
      </c>
      <c r="L5" s="29" t="s">
        <v>8</v>
      </c>
      <c r="M5" s="28"/>
      <c r="N5" s="61" t="s">
        <v>20</v>
      </c>
      <c r="O5" s="61"/>
      <c r="P5" s="51" t="s">
        <v>22</v>
      </c>
    </row>
    <row r="6" spans="1:16" ht="13.5" thickBot="1">
      <c r="A6" s="32" t="s">
        <v>2</v>
      </c>
      <c r="B6" s="32"/>
      <c r="C6" s="33" t="s">
        <v>3</v>
      </c>
      <c r="D6" s="36" t="s">
        <v>15</v>
      </c>
      <c r="E6" s="36" t="s">
        <v>10</v>
      </c>
      <c r="F6" s="36" t="s">
        <v>25</v>
      </c>
      <c r="G6" s="36" t="s">
        <v>12</v>
      </c>
      <c r="H6" s="36" t="s">
        <v>9</v>
      </c>
      <c r="I6" s="36"/>
      <c r="J6" s="36"/>
      <c r="K6" s="36"/>
      <c r="L6" s="36" t="s">
        <v>7</v>
      </c>
      <c r="M6" s="62" t="s">
        <v>16</v>
      </c>
      <c r="N6" s="63" t="s">
        <v>19</v>
      </c>
      <c r="O6" s="63"/>
      <c r="P6" s="54" t="s">
        <v>16</v>
      </c>
    </row>
    <row r="7" ht="13.5" thickTop="1"/>
    <row r="8" spans="1:16" ht="12.75">
      <c r="A8" s="1" t="s">
        <v>0</v>
      </c>
      <c r="C8" s="74" t="s">
        <v>89</v>
      </c>
      <c r="K8" s="3">
        <v>16</v>
      </c>
      <c r="L8" s="3">
        <v>9</v>
      </c>
      <c r="N8" s="6">
        <v>200</v>
      </c>
      <c r="O8" s="6" t="s">
        <v>1</v>
      </c>
      <c r="P8" s="7">
        <f>K8*L8*N8</f>
        <v>28800</v>
      </c>
    </row>
    <row r="9" spans="1:16" ht="12.75">
      <c r="A9" s="1" t="s">
        <v>0</v>
      </c>
      <c r="C9" t="s">
        <v>5</v>
      </c>
      <c r="D9" s="3">
        <v>5</v>
      </c>
      <c r="E9" s="3">
        <v>0.4</v>
      </c>
      <c r="F9" s="3">
        <v>5</v>
      </c>
      <c r="G9" s="3">
        <v>2</v>
      </c>
      <c r="H9" s="3">
        <v>8</v>
      </c>
      <c r="L9" s="3">
        <v>14</v>
      </c>
      <c r="M9" s="5">
        <f aca="true" t="shared" si="0" ref="M9:M14">L9*H9</f>
        <v>112</v>
      </c>
      <c r="N9" s="6">
        <v>200</v>
      </c>
      <c r="P9" s="7">
        <f aca="true" t="shared" si="1" ref="P9:P14">M9*N9</f>
        <v>22400</v>
      </c>
    </row>
    <row r="10" spans="1:16" ht="12.75">
      <c r="A10" s="1" t="s">
        <v>0</v>
      </c>
      <c r="C10" t="s">
        <v>4</v>
      </c>
      <c r="D10" s="3">
        <v>5</v>
      </c>
      <c r="E10" s="3">
        <v>0.4</v>
      </c>
      <c r="F10" s="3">
        <v>5</v>
      </c>
      <c r="G10" s="3">
        <v>1</v>
      </c>
      <c r="H10" s="3">
        <v>4</v>
      </c>
      <c r="L10" s="3">
        <v>14</v>
      </c>
      <c r="M10" s="5">
        <f t="shared" si="0"/>
        <v>56</v>
      </c>
      <c r="N10" s="6">
        <v>200</v>
      </c>
      <c r="P10" s="7">
        <f t="shared" si="1"/>
        <v>11200</v>
      </c>
    </row>
    <row r="11" spans="1:16" ht="12.75">
      <c r="A11" s="1" t="s">
        <v>0</v>
      </c>
      <c r="C11" t="s">
        <v>37</v>
      </c>
      <c r="D11" s="3">
        <v>5</v>
      </c>
      <c r="E11" s="3">
        <v>0.4</v>
      </c>
      <c r="F11" s="3">
        <v>5</v>
      </c>
      <c r="G11" s="3">
        <v>1</v>
      </c>
      <c r="H11" s="3">
        <v>4</v>
      </c>
      <c r="L11" s="3">
        <v>14</v>
      </c>
      <c r="M11" s="5">
        <f t="shared" si="0"/>
        <v>56</v>
      </c>
      <c r="N11" s="6">
        <v>200</v>
      </c>
      <c r="P11" s="7">
        <f t="shared" si="1"/>
        <v>11200</v>
      </c>
    </row>
    <row r="12" spans="1:16" ht="12.75">
      <c r="A12" s="1" t="s">
        <v>40</v>
      </c>
      <c r="C12" t="s">
        <v>38</v>
      </c>
      <c r="D12" s="3">
        <v>2</v>
      </c>
      <c r="E12" s="3">
        <v>0.2</v>
      </c>
      <c r="F12" s="3">
        <v>1</v>
      </c>
      <c r="G12" s="3">
        <v>1</v>
      </c>
      <c r="H12" s="3">
        <f>F12*G12</f>
        <v>1</v>
      </c>
      <c r="L12" s="3">
        <v>56</v>
      </c>
      <c r="M12" s="5">
        <f t="shared" si="0"/>
        <v>56</v>
      </c>
      <c r="N12" s="6">
        <v>50</v>
      </c>
      <c r="P12" s="7">
        <f t="shared" si="1"/>
        <v>2800</v>
      </c>
    </row>
    <row r="13" spans="1:16" ht="12.75">
      <c r="A13" s="1" t="s">
        <v>40</v>
      </c>
      <c r="C13" t="s">
        <v>39</v>
      </c>
      <c r="D13" s="3">
        <v>2</v>
      </c>
      <c r="E13" s="3">
        <v>0.2</v>
      </c>
      <c r="F13" s="3">
        <v>1</v>
      </c>
      <c r="G13" s="3">
        <v>1</v>
      </c>
      <c r="H13" s="3">
        <f>F13*G13</f>
        <v>1</v>
      </c>
      <c r="L13" s="3">
        <v>56</v>
      </c>
      <c r="M13" s="5">
        <f t="shared" si="0"/>
        <v>56</v>
      </c>
      <c r="N13" s="6">
        <v>50</v>
      </c>
      <c r="P13" s="7">
        <f t="shared" si="1"/>
        <v>2800</v>
      </c>
    </row>
    <row r="14" spans="1:16" ht="12.75">
      <c r="A14" s="1" t="s">
        <v>40</v>
      </c>
      <c r="C14" t="s">
        <v>37</v>
      </c>
      <c r="D14" s="3">
        <v>2</v>
      </c>
      <c r="E14" s="3">
        <v>0.2</v>
      </c>
      <c r="F14" s="3">
        <v>1</v>
      </c>
      <c r="G14" s="3">
        <v>1</v>
      </c>
      <c r="H14" s="3">
        <f>F14*G14</f>
        <v>1</v>
      </c>
      <c r="L14" s="3">
        <v>56</v>
      </c>
      <c r="M14" s="5">
        <f t="shared" si="0"/>
        <v>56</v>
      </c>
      <c r="N14" s="6">
        <v>50</v>
      </c>
      <c r="P14" s="7">
        <f t="shared" si="1"/>
        <v>2800</v>
      </c>
    </row>
    <row r="15" spans="1:16" ht="12.75">
      <c r="A15" s="1" t="s">
        <v>74</v>
      </c>
      <c r="B15" s="74" t="s">
        <v>91</v>
      </c>
      <c r="P15" s="7">
        <v>8000</v>
      </c>
    </row>
    <row r="16" spans="1:16" ht="12.75">
      <c r="A16" s="1" t="s">
        <v>75</v>
      </c>
      <c r="B16" s="74" t="s">
        <v>90</v>
      </c>
      <c r="P16" s="7">
        <v>53200</v>
      </c>
    </row>
    <row r="17" spans="1:16" ht="12.75">
      <c r="A17" s="1" t="s">
        <v>75</v>
      </c>
      <c r="B17" s="74" t="s">
        <v>26</v>
      </c>
      <c r="P17" s="7">
        <v>500</v>
      </c>
    </row>
    <row r="18" ht="12.75">
      <c r="B18" s="74"/>
    </row>
    <row r="19" spans="1:16" ht="12.75">
      <c r="A19" s="1" t="s">
        <v>70</v>
      </c>
      <c r="B19" s="74" t="s">
        <v>30</v>
      </c>
      <c r="I19" s="3">
        <v>8</v>
      </c>
      <c r="J19" s="3">
        <v>8</v>
      </c>
      <c r="K19" s="3">
        <f aca="true" t="shared" si="2" ref="K19:K24">SUM(I19:J19)</f>
        <v>16</v>
      </c>
      <c r="L19" s="3">
        <v>34</v>
      </c>
      <c r="M19" s="5">
        <f aca="true" t="shared" si="3" ref="M19:M24">L19*K19</f>
        <v>544</v>
      </c>
      <c r="N19" s="6">
        <v>200</v>
      </c>
      <c r="P19" s="7">
        <v>105400</v>
      </c>
    </row>
    <row r="20" spans="1:16" ht="12.75">
      <c r="A20" s="1" t="s">
        <v>71</v>
      </c>
      <c r="B20" s="74" t="s">
        <v>62</v>
      </c>
      <c r="I20" s="3">
        <v>6</v>
      </c>
      <c r="J20" s="3">
        <v>6</v>
      </c>
      <c r="K20" s="3">
        <f t="shared" si="2"/>
        <v>12</v>
      </c>
      <c r="L20" s="3">
        <v>10</v>
      </c>
      <c r="M20" s="5">
        <f t="shared" si="3"/>
        <v>120</v>
      </c>
      <c r="N20" s="6">
        <v>200</v>
      </c>
      <c r="P20" s="7">
        <f>N20*M20</f>
        <v>24000</v>
      </c>
    </row>
    <row r="21" spans="1:16" ht="12.75">
      <c r="A21" s="1" t="s">
        <v>70</v>
      </c>
      <c r="B21" s="74" t="s">
        <v>32</v>
      </c>
      <c r="I21" s="3" t="s">
        <v>1</v>
      </c>
      <c r="J21" s="3">
        <v>5</v>
      </c>
      <c r="K21" s="3">
        <f t="shared" si="2"/>
        <v>5</v>
      </c>
      <c r="L21" s="3">
        <v>40</v>
      </c>
      <c r="M21" s="5">
        <f t="shared" si="3"/>
        <v>200</v>
      </c>
      <c r="N21" s="6">
        <v>200</v>
      </c>
      <c r="P21" s="7">
        <f>N21*M21</f>
        <v>40000</v>
      </c>
    </row>
    <row r="22" spans="1:16" ht="12.75">
      <c r="A22" s="1" t="s">
        <v>70</v>
      </c>
      <c r="B22" s="74" t="s">
        <v>33</v>
      </c>
      <c r="I22" s="3" t="s">
        <v>1</v>
      </c>
      <c r="J22" s="3">
        <v>5</v>
      </c>
      <c r="K22" s="3">
        <f t="shared" si="2"/>
        <v>5</v>
      </c>
      <c r="L22" s="3">
        <v>15</v>
      </c>
      <c r="M22" s="5">
        <f t="shared" si="3"/>
        <v>75</v>
      </c>
      <c r="N22" s="6">
        <v>200</v>
      </c>
      <c r="P22" s="7">
        <f>N22*M22</f>
        <v>15000</v>
      </c>
    </row>
    <row r="23" spans="1:16" ht="12.75">
      <c r="A23" s="1" t="s">
        <v>70</v>
      </c>
      <c r="B23" s="74" t="s">
        <v>34</v>
      </c>
      <c r="I23" s="3" t="s">
        <v>1</v>
      </c>
      <c r="J23" s="3">
        <v>5</v>
      </c>
      <c r="K23" s="3">
        <f t="shared" si="2"/>
        <v>5</v>
      </c>
      <c r="L23" s="3">
        <v>18</v>
      </c>
      <c r="M23" s="5">
        <f t="shared" si="3"/>
        <v>90</v>
      </c>
      <c r="N23" s="6">
        <v>200</v>
      </c>
      <c r="P23" s="7">
        <f>N23*M23</f>
        <v>18000</v>
      </c>
    </row>
    <row r="24" spans="1:16" ht="12.75">
      <c r="A24" s="1" t="s">
        <v>72</v>
      </c>
      <c r="B24" s="74"/>
      <c r="I24" s="3">
        <v>0</v>
      </c>
      <c r="K24" s="3">
        <f t="shared" si="2"/>
        <v>0</v>
      </c>
      <c r="L24" s="3">
        <v>2</v>
      </c>
      <c r="M24" s="5">
        <f t="shared" si="3"/>
        <v>0</v>
      </c>
      <c r="N24" s="6">
        <v>200</v>
      </c>
      <c r="P24" s="7">
        <f>N24*M24</f>
        <v>0</v>
      </c>
    </row>
    <row r="25" spans="1:16" ht="12.75">
      <c r="A25" s="1" t="s">
        <v>73</v>
      </c>
      <c r="L25" s="3">
        <v>100</v>
      </c>
      <c r="N25" s="6">
        <v>0</v>
      </c>
      <c r="P25" s="7">
        <f>L25*N25</f>
        <v>0</v>
      </c>
    </row>
    <row r="26" ht="12.75"/>
    <row r="27" spans="1:16" ht="12.75">
      <c r="A27" s="1" t="s">
        <v>27</v>
      </c>
      <c r="L27" s="3">
        <v>400</v>
      </c>
      <c r="N27" s="6">
        <v>18</v>
      </c>
      <c r="P27" s="7">
        <f>L27*N27</f>
        <v>7200</v>
      </c>
    </row>
    <row r="28" spans="1:16" ht="12.75">
      <c r="A28" s="1" t="s">
        <v>28</v>
      </c>
      <c r="N28" s="6">
        <v>600</v>
      </c>
      <c r="P28" s="7">
        <f>N28</f>
        <v>600</v>
      </c>
    </row>
    <row r="29" spans="1:16" ht="12.75">
      <c r="A29" s="1" t="s">
        <v>94</v>
      </c>
      <c r="N29" s="6">
        <v>80000</v>
      </c>
      <c r="P29" s="7">
        <f>N29</f>
        <v>80000</v>
      </c>
    </row>
    <row r="30" ht="12.75"/>
    <row r="31" spans="1:16" ht="12.75">
      <c r="A31" s="1" t="s">
        <v>69</v>
      </c>
      <c r="L31" s="3">
        <v>150</v>
      </c>
      <c r="N31" s="6">
        <v>2</v>
      </c>
      <c r="P31" s="7">
        <f>N31*L31</f>
        <v>300</v>
      </c>
    </row>
    <row r="32" spans="1:16" ht="12.75">
      <c r="A32" s="1" t="s">
        <v>58</v>
      </c>
      <c r="G32" s="3">
        <v>1</v>
      </c>
      <c r="L32" s="3">
        <v>2</v>
      </c>
      <c r="M32" s="5">
        <f>L32*G32</f>
        <v>2</v>
      </c>
      <c r="N32" s="6">
        <v>200</v>
      </c>
      <c r="P32" s="7">
        <f>N32*M32</f>
        <v>400</v>
      </c>
    </row>
    <row r="34" spans="1:16" ht="12.75">
      <c r="A34" s="1" t="s">
        <v>79</v>
      </c>
      <c r="P34" s="7">
        <v>12600</v>
      </c>
    </row>
    <row r="35" spans="1:16" ht="12.75">
      <c r="A35" s="1" t="s">
        <v>66</v>
      </c>
      <c r="P35" s="7">
        <f>prenajom!H17</f>
        <v>1200</v>
      </c>
    </row>
    <row r="36" spans="1:16" ht="12.75">
      <c r="A36" s="1" t="s">
        <v>67</v>
      </c>
      <c r="P36" s="7">
        <f>prenajom!H23</f>
        <v>1200</v>
      </c>
    </row>
    <row r="37" spans="1:16" ht="12.75">
      <c r="A37" s="1" t="s">
        <v>68</v>
      </c>
      <c r="P37" s="7">
        <f>prenajom!H29</f>
        <v>100</v>
      </c>
    </row>
    <row r="38" spans="1:16" ht="12.75">
      <c r="A38" s="1" t="s">
        <v>80</v>
      </c>
      <c r="P38" s="7">
        <v>407</v>
      </c>
    </row>
    <row r="39" spans="1:16" ht="12.75">
      <c r="A39" s="39"/>
      <c r="B39" s="39"/>
      <c r="C39" s="40"/>
      <c r="D39" s="43"/>
      <c r="E39" s="43"/>
      <c r="F39" s="43"/>
      <c r="G39" s="43"/>
      <c r="H39" s="43"/>
      <c r="I39" s="43"/>
      <c r="J39" s="43"/>
      <c r="K39" s="43"/>
      <c r="L39" s="43"/>
      <c r="M39" s="64"/>
      <c r="N39" s="65"/>
      <c r="O39" s="65"/>
      <c r="P39" s="56"/>
    </row>
    <row r="40" spans="1:16" ht="13.5" thickBot="1">
      <c r="A40" s="32" t="s">
        <v>29</v>
      </c>
      <c r="B40" s="32"/>
      <c r="C40" s="33"/>
      <c r="D40" s="36"/>
      <c r="E40" s="36"/>
      <c r="F40" s="36"/>
      <c r="G40" s="36"/>
      <c r="H40" s="36"/>
      <c r="I40" s="36"/>
      <c r="J40" s="36"/>
      <c r="K40" s="36"/>
      <c r="L40" s="36"/>
      <c r="M40" s="62"/>
      <c r="N40" s="63"/>
      <c r="O40" s="63"/>
      <c r="P40" s="54">
        <f>SUM(P8:P38)</f>
        <v>450107</v>
      </c>
    </row>
    <row r="41" ht="13.5" thickTop="1"/>
  </sheetData>
  <printOptions/>
  <pageMargins left="0.2" right="0.75" top="0.58" bottom="0.38" header="0.4921259845" footer="0.36"/>
  <pageSetup horizontalDpi="600" verticalDpi="600" orientation="landscape" paperSize="9" r:id="rId3"/>
  <headerFooter alignWithMargins="0">
    <oddFooter>&amp;L&amp;F, &amp;A&amp;R&amp;D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0">
      <selection activeCell="J23" sqref="J23:J24"/>
    </sheetView>
  </sheetViews>
  <sheetFormatPr defaultColWidth="9.00390625" defaultRowHeight="12.75"/>
  <cols>
    <col min="2" max="2" width="17.75390625" style="8" customWidth="1"/>
    <col min="7" max="7" width="9.125" style="13" customWidth="1"/>
  </cols>
  <sheetData>
    <row r="1" ht="18.75">
      <c r="H1" s="15" t="s">
        <v>59</v>
      </c>
    </row>
    <row r="3" spans="2:8" ht="15">
      <c r="B3" s="9"/>
      <c r="C3" s="2"/>
      <c r="D3" s="2" t="s">
        <v>18</v>
      </c>
      <c r="E3" s="2" t="s">
        <v>50</v>
      </c>
      <c r="F3" s="2" t="s">
        <v>21</v>
      </c>
      <c r="G3" s="12" t="s">
        <v>54</v>
      </c>
      <c r="H3" s="2" t="s">
        <v>21</v>
      </c>
    </row>
    <row r="4" spans="2:8" ht="15">
      <c r="B4" s="9" t="s">
        <v>42</v>
      </c>
      <c r="C4" s="2"/>
      <c r="D4" s="2"/>
      <c r="E4" s="2" t="s">
        <v>51</v>
      </c>
      <c r="F4" s="2"/>
      <c r="G4" s="12" t="s">
        <v>55</v>
      </c>
      <c r="H4" s="2" t="s">
        <v>52</v>
      </c>
    </row>
    <row r="5" spans="2:8" ht="15">
      <c r="B5" s="9"/>
      <c r="C5" s="2"/>
      <c r="D5" s="2"/>
      <c r="E5" s="2" t="s">
        <v>7</v>
      </c>
      <c r="F5" s="2"/>
      <c r="G5" s="12"/>
      <c r="H5" s="2"/>
    </row>
    <row r="6" spans="3:8" ht="15">
      <c r="C6" t="s">
        <v>46</v>
      </c>
      <c r="D6">
        <v>3</v>
      </c>
      <c r="E6" s="10">
        <v>7</v>
      </c>
      <c r="F6" s="10">
        <f>E6*12*D6</f>
        <v>252</v>
      </c>
      <c r="G6" s="13">
        <v>0.5</v>
      </c>
      <c r="H6" s="10"/>
    </row>
    <row r="7" spans="3:8" ht="15">
      <c r="C7" t="s">
        <v>47</v>
      </c>
      <c r="D7">
        <v>19</v>
      </c>
      <c r="E7" s="10">
        <v>4</v>
      </c>
      <c r="F7" s="10">
        <f>E7*12*D7</f>
        <v>912</v>
      </c>
      <c r="G7" s="13">
        <v>0.6</v>
      </c>
      <c r="H7" s="10"/>
    </row>
    <row r="8" spans="3:8" ht="15">
      <c r="C8" t="s">
        <v>48</v>
      </c>
      <c r="D8">
        <v>18</v>
      </c>
      <c r="E8" s="10">
        <v>3</v>
      </c>
      <c r="F8" s="10">
        <f>E8*12*D8</f>
        <v>648</v>
      </c>
      <c r="G8" s="13">
        <v>0.7</v>
      </c>
      <c r="H8" s="10"/>
    </row>
    <row r="9" spans="3:8" ht="15">
      <c r="C9" t="s">
        <v>49</v>
      </c>
      <c r="D9">
        <v>25</v>
      </c>
      <c r="E9" s="10">
        <v>2</v>
      </c>
      <c r="F9" s="10">
        <f>E9*12*D9</f>
        <v>600</v>
      </c>
      <c r="G9" s="13">
        <v>0.7</v>
      </c>
      <c r="H9" s="10"/>
    </row>
    <row r="10" spans="3:8" ht="15">
      <c r="C10" t="s">
        <v>1</v>
      </c>
      <c r="E10" s="10"/>
      <c r="F10" s="10"/>
      <c r="H10" s="10"/>
    </row>
    <row r="11" spans="2:8" ht="15">
      <c r="B11" s="9"/>
      <c r="C11" s="2" t="s">
        <v>53</v>
      </c>
      <c r="D11" s="2"/>
      <c r="E11" s="11"/>
      <c r="F11" s="11"/>
      <c r="G11" s="12"/>
      <c r="H11" s="11">
        <v>4320</v>
      </c>
    </row>
    <row r="14" spans="2:8" ht="15">
      <c r="B14" s="9" t="s">
        <v>43</v>
      </c>
      <c r="C14" s="2"/>
      <c r="D14" s="2"/>
      <c r="E14" s="2"/>
      <c r="F14" s="2"/>
      <c r="G14" s="12"/>
      <c r="H14" s="2"/>
    </row>
    <row r="15" spans="3:7" ht="15">
      <c r="C15" t="s">
        <v>57</v>
      </c>
      <c r="D15" t="s">
        <v>8</v>
      </c>
      <c r="G15" s="10">
        <v>53000</v>
      </c>
    </row>
    <row r="16" spans="2:8" ht="15">
      <c r="B16" s="66"/>
      <c r="C16" s="67" t="s">
        <v>56</v>
      </c>
      <c r="D16" s="67"/>
      <c r="E16" s="67"/>
      <c r="F16" s="67"/>
      <c r="G16" s="68"/>
      <c r="H16" s="69">
        <v>8900</v>
      </c>
    </row>
    <row r="17" spans="2:8" ht="15">
      <c r="B17" s="9"/>
      <c r="C17" s="2" t="s">
        <v>88</v>
      </c>
      <c r="D17" s="2"/>
      <c r="E17" s="2"/>
      <c r="F17" s="2"/>
      <c r="G17" s="12"/>
      <c r="H17" s="2">
        <v>1200</v>
      </c>
    </row>
    <row r="20" spans="2:8" ht="15">
      <c r="B20" s="9" t="s">
        <v>44</v>
      </c>
      <c r="C20" s="2"/>
      <c r="D20" s="2"/>
      <c r="E20" s="2"/>
      <c r="F20" s="2"/>
      <c r="G20" s="12"/>
      <c r="H20" s="2"/>
    </row>
    <row r="21" spans="3:7" ht="15">
      <c r="C21" t="s">
        <v>57</v>
      </c>
      <c r="D21" t="s">
        <v>8</v>
      </c>
      <c r="G21" s="10">
        <v>92000</v>
      </c>
    </row>
    <row r="22" spans="2:8" ht="15">
      <c r="B22" s="66"/>
      <c r="C22" s="67" t="s">
        <v>56</v>
      </c>
      <c r="D22" s="67"/>
      <c r="E22" s="67"/>
      <c r="F22" s="67"/>
      <c r="G22" s="68"/>
      <c r="H22" s="69">
        <v>15300</v>
      </c>
    </row>
    <row r="23" spans="2:8" ht="15">
      <c r="B23" s="9"/>
      <c r="C23" s="2" t="s">
        <v>88</v>
      </c>
      <c r="D23" s="2"/>
      <c r="E23" s="2"/>
      <c r="F23" s="2"/>
      <c r="G23" s="12"/>
      <c r="H23" s="2">
        <v>1200</v>
      </c>
    </row>
    <row r="26" spans="2:8" ht="15">
      <c r="B26" s="9" t="s">
        <v>45</v>
      </c>
      <c r="C26" s="2"/>
      <c r="D26" s="2"/>
      <c r="E26" s="2"/>
      <c r="F26" s="2"/>
      <c r="G26" s="12"/>
      <c r="H26" s="2"/>
    </row>
    <row r="27" spans="3:7" ht="15">
      <c r="C27" t="s">
        <v>57</v>
      </c>
      <c r="D27" t="s">
        <v>8</v>
      </c>
      <c r="G27" s="10">
        <v>14000</v>
      </c>
    </row>
    <row r="28" spans="2:8" ht="15">
      <c r="B28" s="66"/>
      <c r="C28" s="67" t="s">
        <v>56</v>
      </c>
      <c r="D28" s="67"/>
      <c r="E28" s="67"/>
      <c r="F28" s="67"/>
      <c r="G28" s="68"/>
      <c r="H28" s="69">
        <v>2300</v>
      </c>
    </row>
    <row r="29" spans="2:8" ht="15">
      <c r="B29" s="9"/>
      <c r="C29" s="2" t="s">
        <v>88</v>
      </c>
      <c r="D29" s="2"/>
      <c r="E29" s="2"/>
      <c r="F29" s="2"/>
      <c r="G29" s="12"/>
      <c r="H29" s="2">
        <v>100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&amp;LR.Šandrik, &amp;F, &amp;A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Kancelária NR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Sitárová Eva</cp:lastModifiedBy>
  <cp:lastPrinted>2004-09-16T15:39:38Z</cp:lastPrinted>
  <dcterms:created xsi:type="dcterms:W3CDTF">2004-04-14T08:28:23Z</dcterms:created>
  <dcterms:modified xsi:type="dcterms:W3CDTF">2004-09-16T15:39:42Z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