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Príloha č. 1, str. 1" sheetId="1" r:id="rId1"/>
    <sheet name="str. 2" sheetId="2" r:id="rId2"/>
    <sheet name="str. 3" sheetId="3" r:id="rId3"/>
    <sheet name="Príloha č. 1a, str. 1" sheetId="4" r:id="rId4"/>
    <sheet name="str.2" sheetId="5" r:id="rId5"/>
    <sheet name="str.3" sheetId="6" r:id="rId6"/>
    <sheet name="2" sheetId="7" r:id="rId7"/>
    <sheet name="ESA " sheetId="8" r:id="rId8"/>
    <sheet name="3" sheetId="9" r:id="rId9"/>
    <sheet name="4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udgetTab">#REF!</definedName>
    <definedName name="Celk_Zisk">'[6]Scénář'!$E$15</definedName>
    <definedName name="CelkZisk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datumK">#REF!</definedName>
    <definedName name="Format">#REF!</definedName>
    <definedName name="HrubyZisk">#REF!</definedName>
    <definedName name="NZbozi">'[5]Test1'!$B$89:$D$96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'[7]Budoucí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'[2]Test1'!$B$89:$D$96</definedName>
    <definedName name="ZboziN">'[4]Test1'!$B$89:$D$96</definedName>
  </definedNames>
  <calcPr fullCalcOnLoad="1"/>
</workbook>
</file>

<file path=xl/comments10.xml><?xml version="1.0" encoding="utf-8"?>
<comments xmlns="http://schemas.openxmlformats.org/spreadsheetml/2006/main">
  <authors>
    <author>BRUCKNEROVA_J</author>
  </authors>
  <commentList>
    <comment ref="J126" authorId="0">
      <text>
        <r>
          <rPr>
            <b/>
            <sz val="8"/>
            <rFont val="Tahoma"/>
            <family val="0"/>
          </rPr>
          <t>BRUCKNEROVA_J: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-7,93 %</t>
        </r>
      </text>
    </comment>
  </commentList>
</comments>
</file>

<file path=xl/sharedStrings.xml><?xml version="1.0" encoding="utf-8"?>
<sst xmlns="http://schemas.openxmlformats.org/spreadsheetml/2006/main" count="1045" uniqueCount="482">
  <si>
    <t>Príloha č. 1</t>
  </si>
  <si>
    <t>Návrh rozpočtu Sociálnej poisťovne na rok 2010 a rozpočtový výhľad na roky 2011 a  2012</t>
  </si>
  <si>
    <t>v tis. Eur</t>
  </si>
  <si>
    <t>Ukazovateľ</t>
  </si>
  <si>
    <t>Skutočnosť za rok 2008</t>
  </si>
  <si>
    <t>Schválený rozpočet na rok 2009 */</t>
  </si>
  <si>
    <t>Rozpis rozpočtu na rok 2009  **/</t>
  </si>
  <si>
    <t>Očakávaná skutočnosť v roku  2009 **/</t>
  </si>
  <si>
    <t>Návrh rozpočtu na rok 2010</t>
  </si>
  <si>
    <t>Rozpočtový výhľad na  rok</t>
  </si>
  <si>
    <t>a</t>
  </si>
  <si>
    <t xml:space="preserve">Zdroje </t>
  </si>
  <si>
    <t>v tom: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</si>
  <si>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</si>
  <si>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</si>
  <si>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</si>
  <si>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</si>
  <si>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</si>
  <si>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</si>
  <si>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</si>
  <si>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 xml:space="preserve">    NÚP 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</si>
  <si>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</si>
  <si>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</si>
  <si>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</si>
  <si>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</si>
  <si>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</si>
  <si>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</si>
  <si>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</si>
  <si>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</si>
  <si>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>b) poistné - dobrovoľný návrat do I. piliera z II. piliera</t>
  </si>
  <si>
    <t xml:space="preserve">c) štát </t>
  </si>
  <si>
    <t xml:space="preserve">d) Sociálna poisťovňa </t>
  </si>
  <si>
    <t>e) pokuty a penále</t>
  </si>
  <si>
    <t>f) dlžné poistné</t>
  </si>
  <si>
    <t>g) ostatné príjmy</t>
  </si>
  <si>
    <t>z toho prostriedky zo ŠFA a Štátneho rozpočtu SR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</si>
  <si>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</si>
  <si>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</si>
  <si>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</si>
  <si>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</si>
  <si>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</si>
  <si>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</si>
  <si>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</si>
  <si>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e) príspevky na SDS zaplatené zamestnávateľom po uplynutí 60 dní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</si>
  <si>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</si>
  <si>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</si>
  <si>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</si>
  <si>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</si>
  <si>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</si>
  <si>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</si>
  <si>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</si>
  <si>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</si>
  <si>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 xml:space="preserve">  -z Európskeho sociálneho fondu</t>
  </si>
  <si>
    <t>Príspevky na starobné dôchodkové sporenie</t>
  </si>
  <si>
    <t>a) príspevky</t>
  </si>
  <si>
    <t xml:space="preserve">    štát</t>
  </si>
  <si>
    <t xml:space="preserve">    Sociálna poisťovňa </t>
  </si>
  <si>
    <t>c) nezaplatené príspevky</t>
  </si>
  <si>
    <t>Príjmy  celkom</t>
  </si>
  <si>
    <t xml:space="preserve">    povinne  poistená SZČO</t>
  </si>
  <si>
    <t xml:space="preserve">    dobrovoľne  poistená osoba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</si>
  <si>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</si>
  <si>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</si>
  <si>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</si>
  <si>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>k) príjmy správneho fondu z Európskeho sociálneho fondu</t>
  </si>
  <si>
    <t>str. 2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</si>
  <si>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</si>
  <si>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</si>
  <si>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</si>
  <si>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</si>
  <si>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</si>
  <si>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</si>
  <si>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</si>
  <si>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</si>
  <si>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</si>
  <si>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Základný fond príspevkov na starobné dôchodkové sporenie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</si>
  <si>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</si>
  <si>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</si>
  <si>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</si>
  <si>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</si>
  <si>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</si>
  <si>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</si>
  <si>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</si>
  <si>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 xml:space="preserve"> z Európskeho sociálneho fondu</t>
  </si>
  <si>
    <t>Prevod z minulých rokov **/</t>
  </si>
  <si>
    <t>z toho: z Európskeho sociálneho fondu</t>
  </si>
  <si>
    <t>Tvorba fondov celkom</t>
  </si>
  <si>
    <t>Použitie prostriedkov jednotlivých fondov</t>
  </si>
  <si>
    <t>z toho: poistné na starobné poistenie</t>
  </si>
  <si>
    <t>Bilančný rozdiel v bežnom roku</t>
  </si>
  <si>
    <t>Bilančný rozdiel celkom</t>
  </si>
  <si>
    <t>Bilančný rozdiel po vykrytí deficitu</t>
  </si>
  <si>
    <t>*/ Údaje v stĺ. 2 sú schválené uznesením NR SR  č. 1192 zo 4. decembra 2008</t>
  </si>
  <si>
    <t>**/ Prevod fin. prostriedkov v stĺ. č. 3 a 4 je v súlade so schválenou  účtovnou závierkou Sociálnej poisťovne za rok 2008 uznesením NR SR č. 1539 z 24.júna 2009</t>
  </si>
  <si>
    <t>str. 3</t>
  </si>
  <si>
    <t xml:space="preserve">Rozpis rozpočtu na rok 2009  </t>
  </si>
  <si>
    <t xml:space="preserve">Očakávaná skutočnosť v roku  2009 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</si>
  <si>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</si>
  <si>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</si>
  <si>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</si>
  <si>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</si>
  <si>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</si>
  <si>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</si>
  <si>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</si>
  <si>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pobočkami</t>
  </si>
  <si>
    <t>príspevky postúpené ústredím za štát</t>
  </si>
  <si>
    <t>príspevky postúpené ústredím za Sociálnu poisťovňu</t>
  </si>
  <si>
    <t>zúčtované penále zo správneho fondu</t>
  </si>
  <si>
    <t>uhradené príspevky zo ZFGP</t>
  </si>
  <si>
    <t>Príloha č. 1a</t>
  </si>
  <si>
    <t xml:space="preserve">Návrh rozpočtu Sociálnej poisťovne na rok 2010 a rozpočtový výhľad na roky 2011 a 2012 </t>
  </si>
  <si>
    <t>v tis. Sk</t>
  </si>
  <si>
    <t>Upravený rozpis rozpočtu na rok 2009**/</t>
  </si>
  <si>
    <t>Upravený rozpis rozpočtu na rok 2009</t>
  </si>
  <si>
    <t>Príloha č. 2</t>
  </si>
  <si>
    <t>Návrh  rozpočtu príjmov Sociálnej poisťovne na rok 2010 a rozpočtový výhľad na roky 2011 až 2012  podľa ekonomickej klasifikácie</t>
  </si>
  <si>
    <t>Hlavná kategória</t>
  </si>
  <si>
    <t>Kategória</t>
  </si>
  <si>
    <t>Položka</t>
  </si>
  <si>
    <t>Podpoložka</t>
  </si>
  <si>
    <t>T e x t</t>
  </si>
  <si>
    <t>Rozpočet na rok 2009</t>
  </si>
  <si>
    <t>Očakávaná skutočnosť v roku 2009</t>
  </si>
  <si>
    <t>Rozpočtový výhľad</t>
  </si>
  <si>
    <t>A. Príjmy</t>
  </si>
  <si>
    <t>Daňové príjmy</t>
  </si>
  <si>
    <t>Poistné</t>
  </si>
  <si>
    <t>Poistné na nemocenské poistenie</t>
  </si>
  <si>
    <t>001</t>
  </si>
  <si>
    <t>Zamestnanci</t>
  </si>
  <si>
    <t>002</t>
  </si>
  <si>
    <t>Samostatne zárobkovo činné osoby</t>
  </si>
  <si>
    <t>004</t>
  </si>
  <si>
    <t>Zamestnávatelia</t>
  </si>
  <si>
    <t>007</t>
  </si>
  <si>
    <t>Dlžné poistné, penále a úroky súvisiace s dlžným poistným</t>
  </si>
  <si>
    <t>008</t>
  </si>
  <si>
    <t>Dobrovoľní platitelia</t>
  </si>
  <si>
    <t>Poistné na starobné poistenie</t>
  </si>
  <si>
    <t>Samostatne zárobkovo činné osoby**/</t>
  </si>
  <si>
    <t>Zamestnávatelia**/</t>
  </si>
  <si>
    <t>005</t>
  </si>
  <si>
    <t>Štát**/</t>
  </si>
  <si>
    <t>006</t>
  </si>
  <si>
    <t>Sociálna poisťovna**/</t>
  </si>
  <si>
    <t>009</t>
  </si>
  <si>
    <t>Dobrovoľní platitelia**/</t>
  </si>
  <si>
    <t>Poistné na invalidné poistenie</t>
  </si>
  <si>
    <t>003</t>
  </si>
  <si>
    <t>Štát</t>
  </si>
  <si>
    <t>Poistné na úrazové poistenie</t>
  </si>
  <si>
    <t>Poistné na poistenie v nezamestnanosti</t>
  </si>
  <si>
    <t>Poistné na poistenie do garančného fondu</t>
  </si>
  <si>
    <t>Poistné na poistenie do rezervného fondu solidarity</t>
  </si>
  <si>
    <t>Sankcie súvisiace so zdravotným a sociálnym poistením</t>
  </si>
  <si>
    <t>Nedaňové príjmy</t>
  </si>
  <si>
    <t>Administratívne poplatky a iné poplatky a platby</t>
  </si>
  <si>
    <t>Pokuty, penále a iné sankcie</t>
  </si>
  <si>
    <t>Za porušenie predpisov</t>
  </si>
  <si>
    <t>Poplatky za predaj tovarov a služieb</t>
  </si>
  <si>
    <t>Úroky z tuzem. úverov, pôžičiek, návratných fin. výpomocí, vkladov a ážio</t>
  </si>
  <si>
    <t>Z účtov finančného hospodárenia</t>
  </si>
  <si>
    <t>Z termínovaných vkladov</t>
  </si>
  <si>
    <t>Iné nedaňové príjmy</t>
  </si>
  <si>
    <t>Ostatné príjmy*/</t>
  </si>
  <si>
    <t>027</t>
  </si>
  <si>
    <t>Iné</t>
  </si>
  <si>
    <t>Granty a transfery</t>
  </si>
  <si>
    <t>Tuzemské bežné granty a transfery</t>
  </si>
  <si>
    <t>Transfery v rámci sektora verejnej správy</t>
  </si>
  <si>
    <t>Zo štátneho rozpočtu</t>
  </si>
  <si>
    <t>010</t>
  </si>
  <si>
    <t>Zo štátnych finančných aktív</t>
  </si>
  <si>
    <t>C. Finančné operácie</t>
  </si>
  <si>
    <t>1. Príjmové operácie</t>
  </si>
  <si>
    <t>Príjmy z transakcií s finančnými aktívami a finančnými pasívami</t>
  </si>
  <si>
    <t>zo splátok tuzemských úverov, pôžičiek a návratných fin. výpomocí</t>
  </si>
  <si>
    <t>Od úverovaných subjektov</t>
  </si>
  <si>
    <t>Od zamestnávateľov z garančného poistenia</t>
  </si>
  <si>
    <t>Z ostatných finančných operácií</t>
  </si>
  <si>
    <t>Zostatok prostriedkov z predchádzajúcich rokov</t>
  </si>
  <si>
    <t>*/ v príjmoch z vkladov sú zahrnuté aj ostatné príjmy správneho fondu</t>
  </si>
  <si>
    <t xml:space="preserve">**/ v príjmoch od zamestnávateľa, samostatne zárobkovočinnej osoby, dobrovoľných platiteľov a štátu je zahrnuté poistné prevedené dôchodkovými správcovskými spoločnostiami na účet  ústredia Sociálnej poisťovne za poistenca, </t>
  </si>
  <si>
    <t xml:space="preserve">ktorému zanikla povinná účasť na starobnom dôchodkovom sporení </t>
  </si>
  <si>
    <t>Príloha č. 3</t>
  </si>
  <si>
    <t>Návrh rozpočtu výdavkov základných fondov Sociálnej poisťovne na rok 2010 a rozpočtový výhľad na roky 2011 a 2012  podľa rozpočtovej klasifikácie</t>
  </si>
  <si>
    <t>v tis.Eur</t>
  </si>
  <si>
    <t>Funkčná klasifikácia</t>
  </si>
  <si>
    <t xml:space="preserve">  Ekonomická klasifikácia</t>
  </si>
  <si>
    <t>Skutočnosť 2008</t>
  </si>
  <si>
    <t>Schválený rozpočet na rok 2009</t>
  </si>
  <si>
    <t xml:space="preserve"> Očakávaná skutočnosť v roku 2009</t>
  </si>
  <si>
    <t>Oddiel</t>
  </si>
  <si>
    <t>Skupina</t>
  </si>
  <si>
    <t>Trieda</t>
  </si>
  <si>
    <t>Podtrieda</t>
  </si>
  <si>
    <t>N á z o v</t>
  </si>
  <si>
    <t>Bežné výdavky</t>
  </si>
  <si>
    <t>Bežné transfery</t>
  </si>
  <si>
    <t>Transfery jednotlivcom, neziskovým právnickym osobám</t>
  </si>
  <si>
    <t>015</t>
  </si>
  <si>
    <t>Nemocenské dávky</t>
  </si>
  <si>
    <t>016</t>
  </si>
  <si>
    <t>Dôchodkové dávky zo starobného poistenia</t>
  </si>
  <si>
    <t>017</t>
  </si>
  <si>
    <t>Úrazové dávky</t>
  </si>
  <si>
    <t>020</t>
  </si>
  <si>
    <t>Dôchodkové dávky z invalidného poistenia</t>
  </si>
  <si>
    <t>031</t>
  </si>
  <si>
    <t>Na platené poistné za skupiny osôb ustanovené zákonom</t>
  </si>
  <si>
    <t>033</t>
  </si>
  <si>
    <t>Dávka v nezamestnanosti</t>
  </si>
  <si>
    <t>Výdavky z transakcií s finančnými aktívami a finančnými pasívami</t>
  </si>
  <si>
    <t>Úvery, pôžičky, návratné finančné výpomoci, účasť na majetku a ostatné výdavkové operácie</t>
  </si>
  <si>
    <t>Úvery, pôžičky a návratné finančné výpomoci nefinančným subjektom</t>
  </si>
  <si>
    <t>Z garančného poistenia</t>
  </si>
  <si>
    <t>IP</t>
  </si>
  <si>
    <t>NR</t>
  </si>
  <si>
    <t>spolu</t>
  </si>
  <si>
    <t>MFSR</t>
  </si>
  <si>
    <t>rozdiel</t>
  </si>
  <si>
    <t>rozdiel spolu</t>
  </si>
  <si>
    <t>Návrh rozpočtu Sociálnej poisťovne na rok 2010 a rozpočtový výhľad na roky 2011 až 2012 v metodike ESA 95</t>
  </si>
  <si>
    <t>Rok</t>
  </si>
  <si>
    <t>R 2009</t>
  </si>
  <si>
    <t>OS 2009</t>
  </si>
  <si>
    <t>Zdroje Sociálnej poisťovne spolu</t>
  </si>
  <si>
    <t xml:space="preserve">v tom : </t>
  </si>
  <si>
    <t xml:space="preserve"> - príjmy z poistného (daňové príjmy)</t>
  </si>
  <si>
    <t xml:space="preserve">           z toho : poistné-dobrovoľný návrat do I. piliera z II. piliera</t>
  </si>
  <si>
    <t xml:space="preserve">                         štát</t>
  </si>
  <si>
    <t xml:space="preserve"> - nedaňové príjmy</t>
  </si>
  <si>
    <t xml:space="preserve"> - granty a transfery - ŠFA a ŠR</t>
  </si>
  <si>
    <t xml:space="preserve">          v tom : finančné prostriedky zo ŠFA</t>
  </si>
  <si>
    <t xml:space="preserve">                       finančné prostriedky zo ŠR</t>
  </si>
  <si>
    <t xml:space="preserve"> - zostatok prostriedkov  </t>
  </si>
  <si>
    <t xml:space="preserve">   z predchádzajúceho roka</t>
  </si>
  <si>
    <t xml:space="preserve"> - úver z garančného poistenia </t>
  </si>
  <si>
    <t xml:space="preserve">Výdavky spolu </t>
  </si>
  <si>
    <t>v tom :</t>
  </si>
  <si>
    <t xml:space="preserve"> - výdavky základných fondov</t>
  </si>
  <si>
    <t xml:space="preserve"> - výdavky správneho fondu</t>
  </si>
  <si>
    <t xml:space="preserve"> - úver poskytnutý z garančného fondu </t>
  </si>
  <si>
    <t xml:space="preserve"> - vylúčenie vplyvu finančných transakcií</t>
  </si>
  <si>
    <t xml:space="preserve">    z toho :</t>
  </si>
  <si>
    <t xml:space="preserve">   vylúčenie príjmových fin. transakcií</t>
  </si>
  <si>
    <t xml:space="preserve">   vylúčenie výdavkových fin. transakcií</t>
  </si>
  <si>
    <t xml:space="preserve"> - zahrnutie časového rozlíšenia príjmov</t>
  </si>
  <si>
    <t xml:space="preserve">   z poistného</t>
  </si>
  <si>
    <t xml:space="preserve"> </t>
  </si>
  <si>
    <t xml:space="preserve"> - zahrnutie časového rozlíšenia výplaty zálohy na dôchodkové dávky</t>
  </si>
  <si>
    <t xml:space="preserve"> - kap.transfery z dôvodu nevymož. pohľadávok garančného poistenia</t>
  </si>
  <si>
    <t>Bilančný rozdiel v metodike ESA</t>
  </si>
  <si>
    <t>Príloha č. 4</t>
  </si>
  <si>
    <t>Návrh rozpočtu správneho fondu na rok 2010 a rozpočtový výhľad na roky 2011 a 2012</t>
  </si>
  <si>
    <t xml:space="preserve">Funkčná </t>
  </si>
  <si>
    <t>Ekonomická klasifikácia</t>
  </si>
  <si>
    <t>Text</t>
  </si>
  <si>
    <t>Rozpis</t>
  </si>
  <si>
    <t>Upravený</t>
  </si>
  <si>
    <t>Očakávaná</t>
  </si>
  <si>
    <t>Návrh</t>
  </si>
  <si>
    <t>Rozpočtový výhľad na rok</t>
  </si>
  <si>
    <t>klasifikácia</t>
  </si>
  <si>
    <t xml:space="preserve">Hlavná </t>
  </si>
  <si>
    <t>Podpo-</t>
  </si>
  <si>
    <t>rozpočtu</t>
  </si>
  <si>
    <t>rozpis rozpočtu</t>
  </si>
  <si>
    <t>skutočnosť</t>
  </si>
  <si>
    <t>oddiel/skupina/</t>
  </si>
  <si>
    <t>kategória</t>
  </si>
  <si>
    <t>ložka</t>
  </si>
  <si>
    <t>na rok 2009</t>
  </si>
  <si>
    <t>za rok 2009</t>
  </si>
  <si>
    <t>na rok 2010</t>
  </si>
  <si>
    <t>trieda/podtrieda</t>
  </si>
  <si>
    <t>b</t>
  </si>
  <si>
    <t>c</t>
  </si>
  <si>
    <t>d</t>
  </si>
  <si>
    <t>e</t>
  </si>
  <si>
    <t>f</t>
  </si>
  <si>
    <t xml:space="preserve"> Tvorba správneho fondu</t>
  </si>
  <si>
    <t xml:space="preserve"> v tom :</t>
  </si>
  <si>
    <t xml:space="preserve"> - poistné a príspevky</t>
  </si>
  <si>
    <t xml:space="preserve"> - ostatné príjmy</t>
  </si>
  <si>
    <t xml:space="preserve"> - zostatok prostriedkov z predchádzajúceho roka</t>
  </si>
  <si>
    <t xml:space="preserve"> - z Európskeho sociálneho fondu</t>
  </si>
  <si>
    <t xml:space="preserve"> Použitie správneho fondu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</si>
  <si>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</si>
  <si>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</si>
  <si>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</si>
  <si>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</si>
  <si>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</si>
  <si>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</si>
  <si>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</si>
  <si>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</si>
  <si>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</si>
  <si>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</si>
  <si>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</si>
  <si>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</si>
  <si>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</si>
  <si>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</si>
  <si>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</si>
  <si>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</si>
  <si>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</si>
  <si>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</si>
  <si>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</si>
  <si>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</si>
  <si>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</si>
  <si>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</si>
  <si>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</si>
  <si>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622</t>
  </si>
  <si>
    <t xml:space="preserve"> Poistné do Spoločnej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</si>
  <si>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</si>
  <si>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</si>
  <si>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</si>
  <si>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</si>
  <si>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</si>
  <si>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</si>
  <si>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</si>
  <si>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</si>
  <si>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</si>
  <si>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</si>
  <si>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</si>
  <si>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</si>
  <si>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</si>
  <si>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</si>
  <si>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</si>
  <si>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</si>
  <si>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</si>
  <si>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</si>
  <si>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</si>
  <si>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</si>
  <si>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</si>
  <si>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</si>
  <si>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</si>
  <si>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</si>
  <si>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</si>
  <si>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</si>
  <si>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</si>
  <si>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</si>
  <si>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</si>
  <si>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</si>
  <si>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</si>
  <si>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</si>
  <si>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</si>
  <si>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</si>
  <si>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</si>
  <si>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</si>
  <si>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</si>
  <si>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</si>
  <si>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</si>
  <si>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</si>
  <si>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</si>
  <si>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</si>
  <si>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</si>
  <si>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</si>
  <si>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</si>
  <si>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</si>
  <si>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</si>
  <si>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</si>
  <si>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</si>
  <si>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633011</t>
  </si>
  <si>
    <t xml:space="preserve"> Potraviny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</si>
  <si>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</si>
  <si>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</si>
  <si>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</si>
  <si>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</si>
  <si>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</si>
  <si>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</si>
  <si>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</si>
  <si>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</si>
  <si>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</si>
  <si>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</si>
  <si>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</si>
  <si>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</si>
  <si>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</si>
  <si>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</si>
  <si>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</si>
  <si>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</si>
  <si>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</si>
  <si>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</si>
  <si>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</si>
  <si>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</si>
  <si>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</si>
  <si>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</si>
  <si>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</si>
  <si>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</si>
  <si>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</si>
  <si>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</si>
  <si>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</si>
  <si>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</si>
  <si>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</si>
  <si>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</si>
  <si>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</si>
  <si>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</si>
  <si>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</si>
  <si>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</si>
  <si>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</si>
  <si>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</si>
  <si>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</si>
  <si>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</si>
  <si>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</si>
  <si>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</si>
  <si>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</si>
  <si>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</si>
  <si>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</si>
  <si>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</si>
  <si>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</si>
  <si>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637023</t>
  </si>
  <si>
    <t xml:space="preserve"> Kolkové známky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</si>
  <si>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</si>
  <si>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</si>
  <si>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</si>
  <si>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</si>
  <si>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</si>
  <si>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</si>
  <si>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 xml:space="preserve">637031 </t>
  </si>
  <si>
    <t xml:space="preserve"> Pokuty a penále</t>
  </si>
  <si>
    <t>637033</t>
  </si>
  <si>
    <t xml:space="preserve"> Zálohy na projekty Európskej únie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</si>
  <si>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</si>
  <si>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</si>
  <si>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</si>
  <si>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</si>
  <si>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</si>
  <si>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</si>
  <si>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</si>
  <si>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</si>
  <si>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</si>
  <si>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</si>
  <si>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</si>
  <si>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</si>
  <si>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</si>
  <si>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</si>
  <si>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</si>
  <si>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</si>
  <si>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</si>
  <si>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</si>
  <si>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</si>
  <si>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</si>
  <si>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</si>
  <si>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</si>
  <si>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</si>
  <si>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</si>
  <si>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</si>
  <si>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</si>
  <si>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</si>
  <si>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</si>
  <si>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</si>
  <si>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</si>
  <si>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</si>
  <si>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</si>
  <si>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</si>
  <si>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</si>
  <si>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</si>
  <si>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</si>
  <si>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</si>
  <si>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</si>
  <si>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</si>
  <si>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</si>
  <si>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</si>
  <si>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</si>
  <si>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</si>
  <si>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</si>
  <si>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</si>
  <si>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</si>
  <si>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</si>
  <si>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</si>
  <si>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</si>
  <si>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</si>
  <si>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</si>
  <si>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</si>
  <si>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</si>
  <si>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</si>
  <si>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</si>
  <si>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</si>
  <si>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Prístvby, nadstavby, stavebné úpravy</t>
  </si>
  <si>
    <t>x</t>
  </si>
  <si>
    <t xml:space="preserve"> Bilančný rozdiel</t>
  </si>
  <si>
    <t xml:space="preserve"> Priemerný počet zamestnancov</t>
  </si>
  <si>
    <t xml:space="preserve"> Priemerná mesačná mzda (v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</si>
</sst>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$&quot;#,##0;[Red]\-&quot;$&quot;#,##0"/>
    <numFmt numFmtId="166" formatCode="m\o\n\th\ d\,\ \y\y\y\y"/>
    <numFmt numFmtId="167" formatCode=";;"/>
  </numFmts>
  <fonts count="45">
    <font>
      <sz val="11"/>
      <name val="Arial"/>
      <family val="0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0"/>
    </font>
    <font>
      <sz val="10"/>
      <name val="Arial CE"/>
      <family val="0"/>
    </font>
    <font>
      <sz val="11"/>
      <color indexed="8"/>
      <name val="Courier"/>
      <family val="0"/>
    </font>
    <font>
      <b/>
      <sz val="11"/>
      <color indexed="8"/>
      <name val="Courie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2"/>
      <name val="Arial CE"/>
      <family val="0"/>
    </font>
    <font>
      <sz val="12"/>
      <name val="Arial"/>
      <family val="0"/>
    </font>
    <font>
      <b/>
      <sz val="20"/>
      <name val="Arial CE"/>
      <family val="2"/>
    </font>
    <font>
      <b/>
      <sz val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b/>
      <sz val="12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9" fillId="0" borderId="0">
      <alignment/>
      <protection locked="0"/>
    </xf>
    <xf numFmtId="167" fontId="19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1">
      <alignment/>
      <protection locked="0"/>
    </xf>
  </cellStyleXfs>
  <cellXfs count="4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4" fontId="6" fillId="0" borderId="0" xfId="24" applyFont="1" applyFill="1" applyBorder="1" applyAlignment="1">
      <alignment/>
    </xf>
    <xf numFmtId="44" fontId="6" fillId="0" borderId="2" xfId="24" applyFont="1" applyFill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0" xfId="33" applyFont="1" applyFill="1">
      <alignment/>
      <protection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4" fontId="12" fillId="0" borderId="0" xfId="0" applyNumberFormat="1" applyFont="1" applyFill="1" applyAlignment="1">
      <alignment horizontal="right"/>
    </xf>
    <xf numFmtId="9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4" fontId="12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4" fontId="11" fillId="0" borderId="0" xfId="24" applyFont="1" applyFill="1" applyBorder="1" applyAlignment="1">
      <alignment/>
    </xf>
    <xf numFmtId="0" fontId="11" fillId="0" borderId="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6" xfId="29" applyFont="1" applyFill="1" applyBorder="1" applyAlignment="1">
      <alignment horizontal="center" wrapText="1"/>
      <protection/>
    </xf>
    <xf numFmtId="3" fontId="11" fillId="0" borderId="8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/>
    </xf>
    <xf numFmtId="0" fontId="4" fillId="0" borderId="0" xfId="29" applyFont="1" applyFill="1">
      <alignment/>
      <protection/>
    </xf>
    <xf numFmtId="14" fontId="4" fillId="0" borderId="0" xfId="29" applyNumberFormat="1" applyFont="1" applyFill="1">
      <alignment/>
      <protection/>
    </xf>
    <xf numFmtId="0" fontId="5" fillId="0" borderId="0" xfId="29" applyFont="1" applyFill="1">
      <alignment/>
      <protection/>
    </xf>
    <xf numFmtId="0" fontId="5" fillId="0" borderId="0" xfId="29" applyFont="1" applyFill="1" applyAlignment="1">
      <alignment horizontal="right"/>
      <protection/>
    </xf>
    <xf numFmtId="0" fontId="21" fillId="0" borderId="0" xfId="29" applyFont="1" applyFill="1">
      <alignment/>
      <protection/>
    </xf>
    <xf numFmtId="0" fontId="6" fillId="0" borderId="0" xfId="29" applyFont="1" applyFill="1">
      <alignment/>
      <protection/>
    </xf>
    <xf numFmtId="0" fontId="6" fillId="0" borderId="0" xfId="29" applyFont="1" applyFill="1" applyBorder="1">
      <alignment/>
      <protection/>
    </xf>
    <xf numFmtId="0" fontId="5" fillId="0" borderId="6" xfId="29" applyFont="1" applyFill="1" applyBorder="1" applyAlignment="1">
      <alignment horizontal="center" vertical="center" wrapText="1"/>
      <protection/>
    </xf>
    <xf numFmtId="0" fontId="4" fillId="0" borderId="8" xfId="29" applyFont="1" applyFill="1" applyBorder="1" applyAlignment="1">
      <alignment horizontal="center" wrapText="1"/>
      <protection/>
    </xf>
    <xf numFmtId="0" fontId="4" fillId="0" borderId="0" xfId="29" applyFont="1" applyFill="1" applyBorder="1" applyAlignment="1">
      <alignment horizontal="center"/>
      <protection/>
    </xf>
    <xf numFmtId="0" fontId="4" fillId="0" borderId="8" xfId="29" applyFont="1" applyFill="1" applyBorder="1" applyAlignment="1">
      <alignment horizontal="center"/>
      <protection/>
    </xf>
    <xf numFmtId="0" fontId="4" fillId="0" borderId="8" xfId="29" applyFont="1" applyFill="1" applyBorder="1">
      <alignment/>
      <protection/>
    </xf>
    <xf numFmtId="3" fontId="4" fillId="0" borderId="8" xfId="29" applyNumberFormat="1" applyFont="1" applyFill="1" applyBorder="1">
      <alignment/>
      <protection/>
    </xf>
    <xf numFmtId="0" fontId="22" fillId="0" borderId="8" xfId="29" applyFont="1" applyFill="1" applyBorder="1">
      <alignment/>
      <protection/>
    </xf>
    <xf numFmtId="0" fontId="22" fillId="0" borderId="0" xfId="29" applyFont="1" applyFill="1" applyBorder="1">
      <alignment/>
      <protection/>
    </xf>
    <xf numFmtId="0" fontId="22" fillId="0" borderId="0" xfId="29" applyFont="1" applyFill="1" applyBorder="1" applyAlignment="1">
      <alignment horizontal="center"/>
      <protection/>
    </xf>
    <xf numFmtId="3" fontId="22" fillId="0" borderId="8" xfId="29" applyNumberFormat="1" applyFont="1" applyFill="1" applyBorder="1">
      <alignment/>
      <protection/>
    </xf>
    <xf numFmtId="0" fontId="4" fillId="0" borderId="0" xfId="29" applyFont="1" applyFill="1" applyBorder="1">
      <alignment/>
      <protection/>
    </xf>
    <xf numFmtId="0" fontId="4" fillId="0" borderId="2" xfId="31" applyFont="1" applyFill="1" applyBorder="1" applyAlignment="1">
      <alignment horizontal="center" vertical="center"/>
      <protection/>
    </xf>
    <xf numFmtId="0" fontId="5" fillId="0" borderId="6" xfId="29" applyFont="1" applyFill="1" applyBorder="1" applyAlignment="1">
      <alignment horizontal="center" vertical="center" wrapText="1"/>
      <protection/>
    </xf>
    <xf numFmtId="0" fontId="5" fillId="0" borderId="8" xfId="29" applyFont="1" applyFill="1" applyBorder="1" applyAlignment="1">
      <alignment horizontal="center" vertical="center" wrapText="1"/>
      <protection/>
    </xf>
    <xf numFmtId="0" fontId="5" fillId="0" borderId="3" xfId="29" applyFont="1" applyFill="1" applyBorder="1" applyAlignment="1">
      <alignment horizontal="center" vertical="center" wrapText="1"/>
      <protection/>
    </xf>
    <xf numFmtId="0" fontId="4" fillId="0" borderId="8" xfId="29" applyFont="1" applyFill="1" applyBorder="1" applyAlignment="1">
      <alignment horizontal="left"/>
      <protection/>
    </xf>
    <xf numFmtId="3" fontId="5" fillId="0" borderId="8" xfId="29" applyNumberFormat="1" applyFont="1" applyFill="1" applyBorder="1" applyAlignment="1">
      <alignment horizontal="right"/>
      <protection/>
    </xf>
    <xf numFmtId="49" fontId="4" fillId="0" borderId="0" xfId="29" applyNumberFormat="1" applyFont="1" applyFill="1" applyBorder="1" applyAlignment="1">
      <alignment horizontal="right"/>
      <protection/>
    </xf>
    <xf numFmtId="0" fontId="5" fillId="0" borderId="8" xfId="29" applyFont="1" applyFill="1" applyBorder="1">
      <alignment/>
      <protection/>
    </xf>
    <xf numFmtId="3" fontId="5" fillId="0" borderId="8" xfId="29" applyNumberFormat="1" applyFont="1" applyFill="1" applyBorder="1">
      <alignment/>
      <protection/>
    </xf>
    <xf numFmtId="0" fontId="4" fillId="0" borderId="8" xfId="29" applyFont="1" applyFill="1" applyBorder="1" applyAlignment="1" quotePrefix="1">
      <alignment horizontal="left"/>
      <protection/>
    </xf>
    <xf numFmtId="1" fontId="4" fillId="0" borderId="0" xfId="29" applyNumberFormat="1" applyFont="1" applyFill="1">
      <alignment/>
      <protection/>
    </xf>
    <xf numFmtId="3" fontId="4" fillId="0" borderId="0" xfId="29" applyNumberFormat="1" applyFont="1" applyFill="1">
      <alignment/>
      <protection/>
    </xf>
    <xf numFmtId="4" fontId="5" fillId="0" borderId="8" xfId="29" applyNumberFormat="1" applyFont="1" applyFill="1" applyBorder="1" applyAlignment="1">
      <alignment horizontal="right"/>
      <protection/>
    </xf>
    <xf numFmtId="3" fontId="4" fillId="0" borderId="8" xfId="29" applyNumberFormat="1" applyFont="1" applyFill="1" applyBorder="1" applyAlignment="1">
      <alignment horizontal="right"/>
      <protection/>
    </xf>
    <xf numFmtId="49" fontId="22" fillId="0" borderId="0" xfId="29" applyNumberFormat="1" applyFont="1" applyFill="1" applyBorder="1" applyAlignment="1">
      <alignment horizontal="right"/>
      <protection/>
    </xf>
    <xf numFmtId="3" fontId="22" fillId="0" borderId="8" xfId="29" applyNumberFormat="1" applyFont="1" applyFill="1" applyBorder="1" applyAlignment="1">
      <alignment horizontal="right"/>
      <protection/>
    </xf>
    <xf numFmtId="0" fontId="4" fillId="0" borderId="8" xfId="29" applyFont="1" applyFill="1" applyBorder="1" applyAlignment="1">
      <alignment wrapText="1"/>
      <protection/>
    </xf>
    <xf numFmtId="0" fontId="21" fillId="0" borderId="8" xfId="29" applyFont="1" applyFill="1" applyBorder="1">
      <alignment/>
      <protection/>
    </xf>
    <xf numFmtId="0" fontId="21" fillId="0" borderId="0" xfId="29" applyFont="1" applyFill="1" applyBorder="1">
      <alignment/>
      <protection/>
    </xf>
    <xf numFmtId="0" fontId="4" fillId="0" borderId="8" xfId="35" applyFont="1" applyFill="1" applyBorder="1">
      <alignment/>
      <protection/>
    </xf>
    <xf numFmtId="3" fontId="4" fillId="0" borderId="8" xfId="35" applyNumberFormat="1" applyFont="1" applyFill="1" applyBorder="1">
      <alignment/>
      <protection/>
    </xf>
    <xf numFmtId="0" fontId="4" fillId="0" borderId="5" xfId="29" applyFont="1" applyFill="1" applyBorder="1">
      <alignment/>
      <protection/>
    </xf>
    <xf numFmtId="49" fontId="21" fillId="0" borderId="0" xfId="29" applyNumberFormat="1" applyFont="1" applyFill="1" applyBorder="1" applyAlignment="1">
      <alignment horizontal="right"/>
      <protection/>
    </xf>
    <xf numFmtId="3" fontId="21" fillId="0" borderId="8" xfId="29" applyNumberFormat="1" applyFont="1" applyFill="1" applyBorder="1">
      <alignment/>
      <protection/>
    </xf>
    <xf numFmtId="3" fontId="21" fillId="0" borderId="3" xfId="29" applyNumberFormat="1" applyFont="1" applyFill="1" applyBorder="1" applyAlignment="1">
      <alignment horizontal="right"/>
      <protection/>
    </xf>
    <xf numFmtId="3" fontId="21" fillId="0" borderId="3" xfId="29" applyNumberFormat="1" applyFont="1" applyFill="1" applyBorder="1">
      <alignment/>
      <protection/>
    </xf>
    <xf numFmtId="0" fontId="21" fillId="0" borderId="3" xfId="29" applyFont="1" applyFill="1" applyBorder="1">
      <alignment/>
      <protection/>
    </xf>
    <xf numFmtId="0" fontId="4" fillId="0" borderId="6" xfId="29" applyFont="1" applyFill="1" applyBorder="1">
      <alignment/>
      <protection/>
    </xf>
    <xf numFmtId="0" fontId="4" fillId="0" borderId="10" xfId="29" applyFont="1" applyFill="1" applyBorder="1">
      <alignment/>
      <protection/>
    </xf>
    <xf numFmtId="49" fontId="4" fillId="0" borderId="10" xfId="29" applyNumberFormat="1" applyFont="1" applyFill="1" applyBorder="1" applyAlignment="1">
      <alignment horizontal="right"/>
      <protection/>
    </xf>
    <xf numFmtId="3" fontId="4" fillId="0" borderId="6" xfId="29" applyNumberFormat="1" applyFont="1" applyFill="1" applyBorder="1">
      <alignment/>
      <protection/>
    </xf>
    <xf numFmtId="3" fontId="4" fillId="0" borderId="6" xfId="29" applyNumberFormat="1" applyFont="1" applyFill="1" applyBorder="1" applyAlignment="1">
      <alignment horizontal="right"/>
      <protection/>
    </xf>
    <xf numFmtId="0" fontId="21" fillId="0" borderId="13" xfId="29" applyFont="1" applyFill="1" applyBorder="1">
      <alignment/>
      <protection/>
    </xf>
    <xf numFmtId="0" fontId="21" fillId="0" borderId="3" xfId="29" applyFont="1" applyFill="1" applyBorder="1" applyAlignment="1">
      <alignment horizontal="right"/>
      <protection/>
    </xf>
    <xf numFmtId="3" fontId="5" fillId="0" borderId="0" xfId="29" applyNumberFormat="1" applyFont="1" applyFill="1">
      <alignment/>
      <protection/>
    </xf>
    <xf numFmtId="3" fontId="5" fillId="0" borderId="0" xfId="29" applyNumberFormat="1" applyFont="1" applyFill="1" applyBorder="1">
      <alignment/>
      <protection/>
    </xf>
    <xf numFmtId="3" fontId="4" fillId="0" borderId="0" xfId="29" applyNumberFormat="1" applyFont="1" applyFill="1" applyBorder="1">
      <alignment/>
      <protection/>
    </xf>
    <xf numFmtId="10" fontId="4" fillId="0" borderId="0" xfId="29" applyNumberFormat="1" applyFont="1" applyFill="1" applyBorder="1">
      <alignment/>
      <protection/>
    </xf>
    <xf numFmtId="0" fontId="5" fillId="0" borderId="0" xfId="29" applyFont="1" applyFill="1" applyBorder="1">
      <alignment/>
      <protection/>
    </xf>
    <xf numFmtId="3" fontId="6" fillId="0" borderId="0" xfId="29" applyNumberFormat="1" applyFont="1" applyFill="1" applyBorder="1" applyAlignment="1">
      <alignment horizontal="center" wrapText="1"/>
      <protection/>
    </xf>
    <xf numFmtId="49" fontId="4" fillId="0" borderId="0" xfId="29" applyNumberFormat="1" applyFont="1" applyFill="1" applyBorder="1">
      <alignment/>
      <protection/>
    </xf>
    <xf numFmtId="3" fontId="6" fillId="0" borderId="0" xfId="29" applyNumberFormat="1" applyFont="1" applyFill="1" applyBorder="1">
      <alignment/>
      <protection/>
    </xf>
    <xf numFmtId="3" fontId="8" fillId="0" borderId="0" xfId="29" applyNumberFormat="1" applyFont="1" applyFill="1" applyBorder="1">
      <alignment/>
      <protection/>
    </xf>
    <xf numFmtId="0" fontId="24" fillId="0" borderId="0" xfId="32" applyFont="1">
      <alignment/>
      <protection/>
    </xf>
    <xf numFmtId="0" fontId="10" fillId="0" borderId="0" xfId="32" applyFont="1" applyAlignment="1">
      <alignment horizontal="right"/>
      <protection/>
    </xf>
    <xf numFmtId="0" fontId="24" fillId="0" borderId="0" xfId="32" applyFont="1" applyBorder="1">
      <alignment/>
      <protection/>
    </xf>
    <xf numFmtId="0" fontId="10" fillId="0" borderId="0" xfId="32" applyFont="1" applyBorder="1">
      <alignment/>
      <protection/>
    </xf>
    <xf numFmtId="0" fontId="24" fillId="0" borderId="0" xfId="32" applyFont="1" applyAlignment="1">
      <alignment horizontal="right"/>
      <protection/>
    </xf>
    <xf numFmtId="0" fontId="25" fillId="0" borderId="6" xfId="32" applyFont="1" applyBorder="1">
      <alignment/>
      <protection/>
    </xf>
    <xf numFmtId="0" fontId="25" fillId="0" borderId="12" xfId="32" applyFont="1" applyBorder="1">
      <alignment/>
      <protection/>
    </xf>
    <xf numFmtId="0" fontId="25" fillId="0" borderId="8" xfId="32" applyFont="1" applyBorder="1">
      <alignment/>
      <protection/>
    </xf>
    <xf numFmtId="0" fontId="25" fillId="0" borderId="5" xfId="32" applyFont="1" applyBorder="1">
      <alignment/>
      <protection/>
    </xf>
    <xf numFmtId="0" fontId="25" fillId="0" borderId="0" xfId="32" applyFont="1" applyBorder="1">
      <alignment/>
      <protection/>
    </xf>
    <xf numFmtId="0" fontId="25" fillId="0" borderId="14" xfId="32" applyFont="1" applyBorder="1" applyAlignment="1">
      <alignment horizontal="center"/>
      <protection/>
    </xf>
    <xf numFmtId="0" fontId="25" fillId="0" borderId="3" xfId="32" applyFont="1" applyBorder="1" applyAlignment="1">
      <alignment horizontal="center"/>
      <protection/>
    </xf>
    <xf numFmtId="0" fontId="25" fillId="0" borderId="9" xfId="32" applyFont="1" applyBorder="1" applyAlignment="1">
      <alignment horizontal="center"/>
      <protection/>
    </xf>
    <xf numFmtId="0" fontId="25" fillId="0" borderId="13" xfId="32" applyFont="1" applyBorder="1" applyAlignment="1">
      <alignment horizontal="center"/>
      <protection/>
    </xf>
    <xf numFmtId="0" fontId="25" fillId="0" borderId="3" xfId="32" applyFont="1" applyBorder="1" applyAlignment="1">
      <alignment horizontal="center" wrapText="1"/>
      <protection/>
    </xf>
    <xf numFmtId="0" fontId="24" fillId="0" borderId="15" xfId="32" applyFont="1" applyBorder="1">
      <alignment/>
      <protection/>
    </xf>
    <xf numFmtId="0" fontId="24" fillId="0" borderId="6" xfId="32" applyFont="1" applyBorder="1">
      <alignment/>
      <protection/>
    </xf>
    <xf numFmtId="0" fontId="24" fillId="0" borderId="10" xfId="32" applyFont="1" applyBorder="1">
      <alignment/>
      <protection/>
    </xf>
    <xf numFmtId="0" fontId="24" fillId="0" borderId="8" xfId="32" applyFont="1" applyBorder="1" applyAlignment="1">
      <alignment wrapText="1"/>
      <protection/>
    </xf>
    <xf numFmtId="3" fontId="24" fillId="0" borderId="6" xfId="32" applyNumberFormat="1" applyFont="1" applyBorder="1">
      <alignment/>
      <protection/>
    </xf>
    <xf numFmtId="0" fontId="24" fillId="0" borderId="12" xfId="32" applyFont="1" applyBorder="1">
      <alignment/>
      <protection/>
    </xf>
    <xf numFmtId="0" fontId="24" fillId="0" borderId="8" xfId="32" applyFont="1" applyBorder="1">
      <alignment/>
      <protection/>
    </xf>
    <xf numFmtId="3" fontId="24" fillId="0" borderId="3" xfId="32" applyNumberFormat="1" applyFont="1" applyBorder="1">
      <alignment/>
      <protection/>
    </xf>
    <xf numFmtId="3" fontId="24" fillId="0" borderId="0" xfId="32" applyNumberFormat="1" applyFont="1">
      <alignment/>
      <protection/>
    </xf>
    <xf numFmtId="0" fontId="24" fillId="0" borderId="16" xfId="32" applyFont="1" applyBorder="1">
      <alignment/>
      <protection/>
    </xf>
    <xf numFmtId="0" fontId="24" fillId="0" borderId="4" xfId="32" applyFont="1" applyBorder="1">
      <alignment/>
      <protection/>
    </xf>
    <xf numFmtId="0" fontId="24" fillId="0" borderId="17" xfId="32" applyFont="1" applyBorder="1">
      <alignment/>
      <protection/>
    </xf>
    <xf numFmtId="49" fontId="24" fillId="0" borderId="4" xfId="32" applyNumberFormat="1" applyFont="1" applyBorder="1" applyAlignment="1">
      <alignment horizontal="right"/>
      <protection/>
    </xf>
    <xf numFmtId="0" fontId="24" fillId="0" borderId="4" xfId="32" applyFont="1" applyBorder="1" applyAlignment="1">
      <alignment wrapText="1"/>
      <protection/>
    </xf>
    <xf numFmtId="3" fontId="24" fillId="0" borderId="4" xfId="32" applyNumberFormat="1" applyFont="1" applyBorder="1">
      <alignment/>
      <protection/>
    </xf>
    <xf numFmtId="49" fontId="24" fillId="0" borderId="8" xfId="32" applyNumberFormat="1" applyFont="1" applyBorder="1" applyAlignment="1">
      <alignment horizontal="right"/>
      <protection/>
    </xf>
    <xf numFmtId="3" fontId="24" fillId="0" borderId="8" xfId="32" applyNumberFormat="1" applyFont="1" applyFill="1" applyBorder="1" applyAlignment="1">
      <alignment wrapText="1"/>
      <protection/>
    </xf>
    <xf numFmtId="3" fontId="24" fillId="0" borderId="8" xfId="32" applyNumberFormat="1" applyFont="1" applyBorder="1">
      <alignment/>
      <protection/>
    </xf>
    <xf numFmtId="3" fontId="24" fillId="0" borderId="8" xfId="32" applyNumberFormat="1" applyFont="1" applyBorder="1" applyAlignment="1">
      <alignment wrapText="1"/>
      <protection/>
    </xf>
    <xf numFmtId="3" fontId="15" fillId="0" borderId="8" xfId="32" applyNumberFormat="1" applyFont="1" applyBorder="1">
      <alignment/>
      <protection/>
    </xf>
    <xf numFmtId="3" fontId="26" fillId="0" borderId="0" xfId="32" applyNumberFormat="1" applyFont="1">
      <alignment/>
      <protection/>
    </xf>
    <xf numFmtId="4" fontId="26" fillId="0" borderId="0" xfId="32" applyNumberFormat="1" applyFont="1">
      <alignment/>
      <protection/>
    </xf>
    <xf numFmtId="4" fontId="24" fillId="0" borderId="0" xfId="32" applyNumberFormat="1" applyFont="1">
      <alignment/>
      <protection/>
    </xf>
    <xf numFmtId="3" fontId="24" fillId="0" borderId="0" xfId="32" applyNumberFormat="1" applyFont="1" applyFill="1" applyBorder="1">
      <alignment/>
      <protection/>
    </xf>
    <xf numFmtId="0" fontId="24" fillId="0" borderId="12" xfId="32" applyFont="1" applyFill="1" applyBorder="1">
      <alignment/>
      <protection/>
    </xf>
    <xf numFmtId="0" fontId="24" fillId="0" borderId="8" xfId="32" applyFont="1" applyFill="1" applyBorder="1">
      <alignment/>
      <protection/>
    </xf>
    <xf numFmtId="0" fontId="24" fillId="0" borderId="0" xfId="32" applyFont="1" applyFill="1" applyBorder="1">
      <alignment/>
      <protection/>
    </xf>
    <xf numFmtId="0" fontId="24" fillId="2" borderId="12" xfId="32" applyFont="1" applyFill="1" applyBorder="1">
      <alignment/>
      <protection/>
    </xf>
    <xf numFmtId="0" fontId="24" fillId="2" borderId="8" xfId="32" applyFont="1" applyFill="1" applyBorder="1">
      <alignment/>
      <protection/>
    </xf>
    <xf numFmtId="0" fontId="24" fillId="2" borderId="0" xfId="32" applyFont="1" applyFill="1" applyBorder="1">
      <alignment/>
      <protection/>
    </xf>
    <xf numFmtId="49" fontId="24" fillId="2" borderId="8" xfId="32" applyNumberFormat="1" applyFont="1" applyFill="1" applyBorder="1" applyAlignment="1">
      <alignment horizontal="right"/>
      <protection/>
    </xf>
    <xf numFmtId="0" fontId="24" fillId="2" borderId="8" xfId="32" applyFont="1" applyFill="1" applyBorder="1" applyAlignment="1">
      <alignment wrapText="1"/>
      <protection/>
    </xf>
    <xf numFmtId="3" fontId="24" fillId="2" borderId="8" xfId="32" applyNumberFormat="1" applyFont="1" applyFill="1" applyBorder="1" applyAlignment="1">
      <alignment wrapText="1"/>
      <protection/>
    </xf>
    <xf numFmtId="3" fontId="24" fillId="2" borderId="8" xfId="32" applyNumberFormat="1" applyFont="1" applyFill="1" applyBorder="1">
      <alignment/>
      <protection/>
    </xf>
    <xf numFmtId="0" fontId="24" fillId="2" borderId="0" xfId="32" applyFont="1" applyFill="1">
      <alignment/>
      <protection/>
    </xf>
    <xf numFmtId="3" fontId="24" fillId="2" borderId="0" xfId="32" applyNumberFormat="1" applyFont="1" applyFill="1">
      <alignment/>
      <protection/>
    </xf>
    <xf numFmtId="0" fontId="24" fillId="0" borderId="6" xfId="32" applyFont="1" applyFill="1" applyBorder="1">
      <alignment/>
      <protection/>
    </xf>
    <xf numFmtId="49" fontId="24" fillId="0" borderId="6" xfId="32" applyNumberFormat="1" applyFont="1" applyBorder="1" applyAlignment="1">
      <alignment horizontal="right"/>
      <protection/>
    </xf>
    <xf numFmtId="0" fontId="24" fillId="0" borderId="6" xfId="32" applyFont="1" applyBorder="1" applyAlignment="1">
      <alignment wrapText="1"/>
      <protection/>
    </xf>
    <xf numFmtId="3" fontId="24" fillId="0" borderId="6" xfId="32" applyNumberFormat="1" applyFont="1" applyBorder="1" applyAlignment="1">
      <alignment wrapText="1"/>
      <protection/>
    </xf>
    <xf numFmtId="0" fontId="24" fillId="2" borderId="3" xfId="32" applyFont="1" applyFill="1" applyBorder="1">
      <alignment/>
      <protection/>
    </xf>
    <xf numFmtId="49" fontId="24" fillId="2" borderId="3" xfId="32" applyNumberFormat="1" applyFont="1" applyFill="1" applyBorder="1" applyAlignment="1">
      <alignment horizontal="right"/>
      <protection/>
    </xf>
    <xf numFmtId="0" fontId="24" fillId="2" borderId="3" xfId="32" applyFont="1" applyFill="1" applyBorder="1" applyAlignment="1">
      <alignment wrapText="1"/>
      <protection/>
    </xf>
    <xf numFmtId="3" fontId="24" fillId="2" borderId="3" xfId="32" applyNumberFormat="1" applyFont="1" applyFill="1" applyBorder="1">
      <alignment/>
      <protection/>
    </xf>
    <xf numFmtId="3" fontId="26" fillId="2" borderId="0" xfId="32" applyNumberFormat="1" applyFont="1" applyFill="1">
      <alignment/>
      <protection/>
    </xf>
    <xf numFmtId="0" fontId="24" fillId="0" borderId="0" xfId="32" applyFont="1" applyFill="1">
      <alignment/>
      <protection/>
    </xf>
    <xf numFmtId="3" fontId="26" fillId="0" borderId="0" xfId="32" applyNumberFormat="1" applyFont="1" applyFill="1">
      <alignment/>
      <protection/>
    </xf>
    <xf numFmtId="3" fontId="24" fillId="0" borderId="0" xfId="32" applyNumberFormat="1" applyFont="1" applyFill="1">
      <alignment/>
      <protection/>
    </xf>
    <xf numFmtId="3" fontId="16" fillId="0" borderId="0" xfId="32" applyNumberFormat="1" applyFont="1" applyFill="1">
      <alignment/>
      <protection/>
    </xf>
    <xf numFmtId="0" fontId="27" fillId="0" borderId="0" xfId="34" applyFont="1">
      <alignment/>
      <protection/>
    </xf>
    <xf numFmtId="0" fontId="27" fillId="0" borderId="0" xfId="34" applyFont="1" applyFill="1">
      <alignment/>
      <protection/>
    </xf>
    <xf numFmtId="3" fontId="27" fillId="0" borderId="0" xfId="34" applyNumberFormat="1" applyFont="1" applyFill="1">
      <alignment/>
      <protection/>
    </xf>
    <xf numFmtId="3" fontId="27" fillId="0" borderId="0" xfId="34" applyNumberFormat="1" applyFont="1" applyFill="1" applyAlignment="1">
      <alignment horizontal="right"/>
      <protection/>
    </xf>
    <xf numFmtId="0" fontId="28" fillId="0" borderId="0" xfId="34" applyFont="1" applyFill="1">
      <alignment/>
      <protection/>
    </xf>
    <xf numFmtId="3" fontId="27" fillId="0" borderId="0" xfId="34" applyNumberFormat="1" applyFont="1">
      <alignment/>
      <protection/>
    </xf>
    <xf numFmtId="3" fontId="27" fillId="0" borderId="0" xfId="34" applyNumberFormat="1" applyFont="1" applyAlignment="1">
      <alignment horizontal="right"/>
      <protection/>
    </xf>
    <xf numFmtId="0" fontId="27" fillId="0" borderId="0" xfId="34" applyFont="1" applyAlignment="1">
      <alignment horizontal="right"/>
      <protection/>
    </xf>
    <xf numFmtId="0" fontId="27" fillId="0" borderId="3" xfId="34" applyFont="1" applyBorder="1" applyAlignment="1">
      <alignment horizontal="center" vertical="center"/>
      <protection/>
    </xf>
    <xf numFmtId="0" fontId="27" fillId="0" borderId="3" xfId="34" applyFont="1" applyFill="1" applyBorder="1" applyAlignment="1">
      <alignment horizontal="center" vertical="center"/>
      <protection/>
    </xf>
    <xf numFmtId="0" fontId="4" fillId="0" borderId="16" xfId="29" applyFont="1" applyFill="1" applyBorder="1" applyAlignment="1">
      <alignment horizontal="center" vertical="center"/>
      <protection/>
    </xf>
    <xf numFmtId="0" fontId="27" fillId="0" borderId="9" xfId="34" applyFont="1" applyBorder="1" applyAlignment="1">
      <alignment horizontal="center" vertical="center"/>
      <protection/>
    </xf>
    <xf numFmtId="0" fontId="27" fillId="0" borderId="4" xfId="34" applyFont="1" applyBorder="1" applyAlignment="1">
      <alignment horizontal="center" vertical="center"/>
      <protection/>
    </xf>
    <xf numFmtId="0" fontId="27" fillId="0" borderId="8" xfId="34" applyFont="1" applyBorder="1">
      <alignment/>
      <protection/>
    </xf>
    <xf numFmtId="0" fontId="27" fillId="0" borderId="8" xfId="34" applyFont="1" applyFill="1" applyBorder="1">
      <alignment/>
      <protection/>
    </xf>
    <xf numFmtId="0" fontId="27" fillId="0" borderId="5" xfId="34" applyFont="1" applyBorder="1">
      <alignment/>
      <protection/>
    </xf>
    <xf numFmtId="0" fontId="27" fillId="0" borderId="6" xfId="34" applyFont="1" applyBorder="1">
      <alignment/>
      <protection/>
    </xf>
    <xf numFmtId="0" fontId="28" fillId="0" borderId="8" xfId="34" applyFont="1" applyBorder="1">
      <alignment/>
      <protection/>
    </xf>
    <xf numFmtId="3" fontId="28" fillId="0" borderId="8" xfId="34" applyNumberFormat="1" applyFont="1" applyFill="1" applyBorder="1">
      <alignment/>
      <protection/>
    </xf>
    <xf numFmtId="3" fontId="28" fillId="0" borderId="5" xfId="34" applyNumberFormat="1" applyFont="1" applyFill="1" applyBorder="1">
      <alignment/>
      <protection/>
    </xf>
    <xf numFmtId="3" fontId="27" fillId="0" borderId="8" xfId="34" applyNumberFormat="1" applyFont="1" applyFill="1" applyBorder="1">
      <alignment/>
      <protection/>
    </xf>
    <xf numFmtId="3" fontId="27" fillId="0" borderId="5" xfId="34" applyNumberFormat="1" applyFont="1" applyFill="1" applyBorder="1">
      <alignment/>
      <protection/>
    </xf>
    <xf numFmtId="3" fontId="28" fillId="0" borderId="0" xfId="34" applyNumberFormat="1" applyFont="1" applyFill="1">
      <alignment/>
      <protection/>
    </xf>
    <xf numFmtId="0" fontId="27" fillId="0" borderId="8" xfId="34" applyFont="1" applyBorder="1" applyAlignment="1">
      <alignment wrapText="1"/>
      <protection/>
    </xf>
    <xf numFmtId="0" fontId="28" fillId="0" borderId="8" xfId="34" applyFont="1" applyFill="1" applyBorder="1">
      <alignment/>
      <protection/>
    </xf>
    <xf numFmtId="0" fontId="27" fillId="0" borderId="8" xfId="34" applyFont="1" applyBorder="1" applyAlignment="1">
      <alignment/>
      <protection/>
    </xf>
    <xf numFmtId="0" fontId="27" fillId="0" borderId="3" xfId="34" applyFont="1" applyBorder="1">
      <alignment/>
      <protection/>
    </xf>
    <xf numFmtId="3" fontId="27" fillId="0" borderId="3" xfId="34" applyNumberFormat="1" applyFont="1" applyFill="1" applyBorder="1">
      <alignment/>
      <protection/>
    </xf>
    <xf numFmtId="3" fontId="27" fillId="0" borderId="9" xfId="34" applyNumberFormat="1" applyFont="1" applyFill="1" applyBorder="1">
      <alignment/>
      <protection/>
    </xf>
    <xf numFmtId="0" fontId="29" fillId="0" borderId="0" xfId="34" applyFont="1">
      <alignment/>
      <protection/>
    </xf>
    <xf numFmtId="0" fontId="27" fillId="0" borderId="3" xfId="34" applyFont="1" applyBorder="1" applyAlignment="1">
      <alignment wrapText="1"/>
      <protection/>
    </xf>
    <xf numFmtId="0" fontId="28" fillId="0" borderId="3" xfId="34" applyFont="1" applyBorder="1">
      <alignment/>
      <protection/>
    </xf>
    <xf numFmtId="3" fontId="28" fillId="0" borderId="3" xfId="34" applyNumberFormat="1" applyFont="1" applyFill="1" applyBorder="1">
      <alignment/>
      <protection/>
    </xf>
    <xf numFmtId="3" fontId="28" fillId="0" borderId="4" xfId="34" applyNumberFormat="1" applyFont="1" applyFill="1" applyBorder="1">
      <alignment/>
      <protection/>
    </xf>
    <xf numFmtId="3" fontId="28" fillId="0" borderId="0" xfId="34" applyNumberFormat="1" applyFont="1">
      <alignment/>
      <protection/>
    </xf>
    <xf numFmtId="0" fontId="28" fillId="0" borderId="0" xfId="34" applyFont="1">
      <alignment/>
      <protection/>
    </xf>
    <xf numFmtId="0" fontId="27" fillId="0" borderId="0" xfId="34" applyFont="1" applyAlignment="1">
      <alignment horizontal="center"/>
      <protection/>
    </xf>
    <xf numFmtId="0" fontId="27" fillId="0" borderId="0" xfId="34" applyFont="1" applyFill="1" applyAlignment="1">
      <alignment horizontal="center"/>
      <protection/>
    </xf>
    <xf numFmtId="49" fontId="27" fillId="0" borderId="0" xfId="34" applyNumberFormat="1" applyFont="1" applyAlignment="1">
      <alignment horizontal="center"/>
      <protection/>
    </xf>
    <xf numFmtId="0" fontId="17" fillId="0" borderId="0" xfId="30">
      <alignment/>
      <protection/>
    </xf>
    <xf numFmtId="0" fontId="30" fillId="0" borderId="0" xfId="30" applyFont="1" applyAlignment="1">
      <alignment horizontal="right"/>
      <protection/>
    </xf>
    <xf numFmtId="0" fontId="31" fillId="0" borderId="0" xfId="30" applyFont="1" applyAlignment="1">
      <alignment horizontal="right"/>
      <protection/>
    </xf>
    <xf numFmtId="0" fontId="32" fillId="0" borderId="0" xfId="30" applyFont="1" applyAlignment="1">
      <alignment horizontal="centerContinuous"/>
      <protection/>
    </xf>
    <xf numFmtId="0" fontId="33" fillId="0" borderId="0" xfId="28" applyFont="1" applyAlignment="1">
      <alignment horizontal="centerContinuous"/>
      <protection/>
    </xf>
    <xf numFmtId="0" fontId="33" fillId="0" borderId="0" xfId="28" applyFont="1" applyAlignment="1">
      <alignment/>
      <protection/>
    </xf>
    <xf numFmtId="0" fontId="18" fillId="0" borderId="0" xfId="28" applyAlignment="1">
      <alignment horizontal="centerContinuous"/>
      <protection/>
    </xf>
    <xf numFmtId="0" fontId="18" fillId="0" borderId="0" xfId="28">
      <alignment/>
      <protection/>
    </xf>
    <xf numFmtId="0" fontId="30" fillId="0" borderId="0" xfId="30" applyFont="1">
      <alignment/>
      <protection/>
    </xf>
    <xf numFmtId="0" fontId="30" fillId="0" borderId="0" xfId="30" applyFont="1" applyAlignment="1">
      <alignment horizontal="right"/>
      <protection/>
    </xf>
    <xf numFmtId="0" fontId="34" fillId="0" borderId="18" xfId="30" applyFont="1" applyBorder="1" applyAlignment="1">
      <alignment horizontal="center"/>
      <protection/>
    </xf>
    <xf numFmtId="0" fontId="34" fillId="0" borderId="19" xfId="30" applyFont="1" applyBorder="1" applyAlignment="1">
      <alignment horizontal="centerContinuous"/>
      <protection/>
    </xf>
    <xf numFmtId="0" fontId="34" fillId="0" borderId="20" xfId="30" applyFont="1" applyBorder="1" applyAlignment="1">
      <alignment horizontal="centerContinuous"/>
      <protection/>
    </xf>
    <xf numFmtId="0" fontId="34" fillId="0" borderId="21" xfId="30" applyFont="1" applyBorder="1" applyAlignment="1">
      <alignment horizontal="centerContinuous"/>
      <protection/>
    </xf>
    <xf numFmtId="0" fontId="34" fillId="0" borderId="22" xfId="30" applyFont="1" applyBorder="1" applyAlignment="1">
      <alignment horizontal="center"/>
      <protection/>
    </xf>
    <xf numFmtId="0" fontId="34" fillId="0" borderId="22" xfId="28" applyFont="1" applyBorder="1" applyAlignment="1">
      <alignment horizontal="center"/>
      <protection/>
    </xf>
    <xf numFmtId="0" fontId="34" fillId="0" borderId="19" xfId="28" applyFont="1" applyBorder="1" applyAlignment="1">
      <alignment horizontal="centerContinuous"/>
      <protection/>
    </xf>
    <xf numFmtId="0" fontId="34" fillId="0" borderId="21" xfId="28" applyFont="1" applyBorder="1" applyAlignment="1">
      <alignment horizontal="centerContinuous"/>
      <protection/>
    </xf>
    <xf numFmtId="0" fontId="34" fillId="0" borderId="23" xfId="30" applyFont="1" applyBorder="1" applyAlignment="1">
      <alignment horizontal="center"/>
      <protection/>
    </xf>
    <xf numFmtId="0" fontId="34" fillId="0" borderId="24" xfId="30" applyFont="1" applyBorder="1" applyAlignment="1">
      <alignment horizontal="center"/>
      <protection/>
    </xf>
    <xf numFmtId="0" fontId="34" fillId="0" borderId="5" xfId="30" applyFont="1" applyBorder="1">
      <alignment/>
      <protection/>
    </xf>
    <xf numFmtId="0" fontId="34" fillId="0" borderId="6" xfId="30" applyFont="1" applyBorder="1" applyAlignment="1">
      <alignment horizontal="center"/>
      <protection/>
    </xf>
    <xf numFmtId="0" fontId="34" fillId="0" borderId="25" xfId="30" applyFont="1" applyBorder="1" applyAlignment="1">
      <alignment/>
      <protection/>
    </xf>
    <xf numFmtId="0" fontId="34" fillId="0" borderId="25" xfId="30" applyFont="1" applyBorder="1">
      <alignment/>
      <protection/>
    </xf>
    <xf numFmtId="0" fontId="34" fillId="0" borderId="25" xfId="28" applyFont="1" applyBorder="1" applyAlignment="1">
      <alignment horizontal="center"/>
      <protection/>
    </xf>
    <xf numFmtId="0" fontId="34" fillId="0" borderId="0" xfId="28" applyFont="1" applyBorder="1" applyAlignment="1">
      <alignment horizontal="center"/>
      <protection/>
    </xf>
    <xf numFmtId="0" fontId="34" fillId="0" borderId="26" xfId="28" applyFont="1" applyBorder="1" applyAlignment="1">
      <alignment horizontal="center"/>
      <protection/>
    </xf>
    <xf numFmtId="0" fontId="17" fillId="0" borderId="27" xfId="30" applyBorder="1" applyAlignment="1">
      <alignment horizontal="center"/>
      <protection/>
    </xf>
    <xf numFmtId="0" fontId="34" fillId="0" borderId="24" xfId="30" applyFont="1" applyBorder="1">
      <alignment/>
      <protection/>
    </xf>
    <xf numFmtId="0" fontId="34" fillId="0" borderId="25" xfId="30" applyFont="1" applyBorder="1" applyAlignment="1">
      <alignment horizontal="left"/>
      <protection/>
    </xf>
    <xf numFmtId="0" fontId="34" fillId="0" borderId="27" xfId="30" applyFont="1" applyBorder="1">
      <alignment/>
      <protection/>
    </xf>
    <xf numFmtId="0" fontId="34" fillId="0" borderId="25" xfId="28" applyFont="1" applyBorder="1" applyAlignment="1">
      <alignment horizontal="center"/>
      <protection/>
    </xf>
    <xf numFmtId="0" fontId="34" fillId="0" borderId="0" xfId="28" applyFont="1" applyBorder="1" applyAlignment="1">
      <alignment horizontal="center"/>
      <protection/>
    </xf>
    <xf numFmtId="0" fontId="34" fillId="0" borderId="27" xfId="28" applyFont="1" applyBorder="1" applyAlignment="1">
      <alignment horizontal="center"/>
      <protection/>
    </xf>
    <xf numFmtId="0" fontId="34" fillId="0" borderId="28" xfId="30" applyFont="1" applyBorder="1">
      <alignment/>
      <protection/>
    </xf>
    <xf numFmtId="0" fontId="34" fillId="0" borderId="29" xfId="30" applyFont="1" applyBorder="1">
      <alignment/>
      <protection/>
    </xf>
    <xf numFmtId="0" fontId="34" fillId="0" borderId="30" xfId="30" applyFont="1" applyBorder="1" applyAlignment="1">
      <alignment horizontal="left"/>
      <protection/>
    </xf>
    <xf numFmtId="0" fontId="34" fillId="0" borderId="30" xfId="30" applyFont="1" applyBorder="1">
      <alignment/>
      <protection/>
    </xf>
    <xf numFmtId="0" fontId="35" fillId="0" borderId="30" xfId="30" applyFont="1" applyBorder="1" applyAlignment="1">
      <alignment horizontal="center"/>
      <protection/>
    </xf>
    <xf numFmtId="0" fontId="17" fillId="0" borderId="31" xfId="30" applyBorder="1" applyAlignment="1">
      <alignment horizontal="center"/>
      <protection/>
    </xf>
    <xf numFmtId="0" fontId="35" fillId="0" borderId="32" xfId="30" applyFont="1" applyBorder="1" applyAlignment="1">
      <alignment horizontal="center"/>
      <protection/>
    </xf>
    <xf numFmtId="0" fontId="35" fillId="0" borderId="33" xfId="30" applyFont="1" applyBorder="1" applyAlignment="1">
      <alignment horizontal="center"/>
      <protection/>
    </xf>
    <xf numFmtId="0" fontId="35" fillId="0" borderId="34" xfId="30" applyFont="1" applyBorder="1" applyAlignment="1">
      <alignment horizontal="center"/>
      <protection/>
    </xf>
    <xf numFmtId="0" fontId="36" fillId="0" borderId="27" xfId="28" applyFont="1" applyBorder="1" applyAlignment="1">
      <alignment horizontal="center"/>
      <protection/>
    </xf>
    <xf numFmtId="49" fontId="36" fillId="0" borderId="24" xfId="28" applyNumberFormat="1" applyFont="1" applyBorder="1" applyAlignment="1">
      <alignment horizontal="center"/>
      <protection/>
    </xf>
    <xf numFmtId="49" fontId="36" fillId="0" borderId="5" xfId="28" applyNumberFormat="1" applyFont="1" applyBorder="1" applyAlignment="1">
      <alignment horizontal="center"/>
      <protection/>
    </xf>
    <xf numFmtId="49" fontId="36" fillId="0" borderId="5" xfId="28" applyNumberFormat="1" applyFont="1" applyBorder="1" applyAlignment="1">
      <alignment horizontal="center" vertical="top"/>
      <protection/>
    </xf>
    <xf numFmtId="0" fontId="37" fillId="0" borderId="25" xfId="28" applyFont="1" applyBorder="1" applyAlignment="1">
      <alignment horizontal="center"/>
      <protection/>
    </xf>
    <xf numFmtId="0" fontId="36" fillId="0" borderId="25" xfId="28" applyFont="1" applyBorder="1" applyAlignment="1">
      <alignment horizontal="left"/>
      <protection/>
    </xf>
    <xf numFmtId="41" fontId="36" fillId="0" borderId="25" xfId="30" applyNumberFormat="1" applyFont="1" applyBorder="1" applyAlignment="1">
      <alignment horizontal="center"/>
      <protection/>
    </xf>
    <xf numFmtId="0" fontId="18" fillId="0" borderId="27" xfId="28" applyBorder="1" applyAlignment="1">
      <alignment horizontal="center"/>
      <protection/>
    </xf>
    <xf numFmtId="0" fontId="35" fillId="0" borderId="24" xfId="28" applyFont="1" applyBorder="1" applyAlignment="1">
      <alignment horizontal="center"/>
      <protection/>
    </xf>
    <xf numFmtId="0" fontId="35" fillId="0" borderId="5" xfId="28" applyFont="1" applyBorder="1" applyAlignment="1">
      <alignment horizontal="center"/>
      <protection/>
    </xf>
    <xf numFmtId="0" fontId="35" fillId="0" borderId="25" xfId="28" applyFont="1" applyBorder="1" applyAlignment="1">
      <alignment horizontal="center"/>
      <protection/>
    </xf>
    <xf numFmtId="0" fontId="35" fillId="0" borderId="25" xfId="28" applyFont="1" applyBorder="1" applyAlignment="1">
      <alignment horizontal="left"/>
      <protection/>
    </xf>
    <xf numFmtId="0" fontId="35" fillId="0" borderId="25" xfId="30" applyFont="1" applyBorder="1" applyAlignment="1">
      <alignment horizontal="center"/>
      <protection/>
    </xf>
    <xf numFmtId="0" fontId="30" fillId="0" borderId="5" xfId="28" applyFont="1" applyBorder="1" applyAlignment="1">
      <alignment horizontal="center"/>
      <protection/>
    </xf>
    <xf numFmtId="0" fontId="30" fillId="0" borderId="27" xfId="30" applyFont="1" applyBorder="1" applyAlignment="1">
      <alignment/>
      <protection/>
    </xf>
    <xf numFmtId="41" fontId="35" fillId="0" borderId="25" xfId="30" applyNumberFormat="1" applyFont="1" applyBorder="1" applyAlignment="1">
      <alignment horizontal="center"/>
      <protection/>
    </xf>
    <xf numFmtId="0" fontId="30" fillId="0" borderId="25" xfId="30" applyFont="1" applyBorder="1" applyAlignment="1">
      <alignment/>
      <protection/>
    </xf>
    <xf numFmtId="0" fontId="35" fillId="0" borderId="24" xfId="30" applyFont="1" applyBorder="1" applyAlignment="1">
      <alignment horizontal="center"/>
      <protection/>
    </xf>
    <xf numFmtId="0" fontId="35" fillId="0" borderId="5" xfId="30" applyFont="1" applyBorder="1" applyAlignment="1">
      <alignment horizontal="center"/>
      <protection/>
    </xf>
    <xf numFmtId="0" fontId="36" fillId="0" borderId="24" xfId="28" applyFont="1" applyBorder="1" applyAlignment="1">
      <alignment horizontal="center"/>
      <protection/>
    </xf>
    <xf numFmtId="0" fontId="36" fillId="0" borderId="5" xfId="28" applyFont="1" applyBorder="1" applyAlignment="1">
      <alignment horizontal="center"/>
      <protection/>
    </xf>
    <xf numFmtId="0" fontId="36" fillId="0" borderId="25" xfId="28" applyFont="1" applyBorder="1" applyAlignment="1">
      <alignment horizontal="center"/>
      <protection/>
    </xf>
    <xf numFmtId="0" fontId="36" fillId="0" borderId="25" xfId="30" applyFont="1" applyBorder="1" applyAlignment="1">
      <alignment/>
      <protection/>
    </xf>
    <xf numFmtId="41" fontId="36" fillId="0" borderId="25" xfId="28" applyNumberFormat="1" applyFont="1" applyBorder="1" applyAlignment="1">
      <alignment horizontal="center"/>
      <protection/>
    </xf>
    <xf numFmtId="41" fontId="36" fillId="0" borderId="25" xfId="28" applyNumberFormat="1" applyFont="1" applyBorder="1" applyAlignment="1">
      <alignment/>
      <protection/>
    </xf>
    <xf numFmtId="0" fontId="38" fillId="0" borderId="27" xfId="28" applyFont="1" applyBorder="1" applyAlignment="1">
      <alignment horizontal="center"/>
      <protection/>
    </xf>
    <xf numFmtId="0" fontId="30" fillId="0" borderId="24" xfId="28" applyFont="1" applyBorder="1">
      <alignment/>
      <protection/>
    </xf>
    <xf numFmtId="49" fontId="38" fillId="0" borderId="5" xfId="28" applyNumberFormat="1" applyFont="1" applyBorder="1" applyAlignment="1">
      <alignment horizontal="center"/>
      <protection/>
    </xf>
    <xf numFmtId="49" fontId="38" fillId="0" borderId="25" xfId="28" applyNumberFormat="1" applyFont="1" applyBorder="1" applyAlignment="1">
      <alignment horizontal="left"/>
      <protection/>
    </xf>
    <xf numFmtId="0" fontId="38" fillId="0" borderId="25" xfId="28" applyFont="1" applyBorder="1" applyAlignment="1">
      <alignment/>
      <protection/>
    </xf>
    <xf numFmtId="41" fontId="38" fillId="0" borderId="25" xfId="30" applyNumberFormat="1" applyFont="1" applyBorder="1" applyAlignment="1">
      <alignment/>
      <protection/>
    </xf>
    <xf numFmtId="0" fontId="39" fillId="0" borderId="27" xfId="28" applyFont="1" applyBorder="1" applyAlignment="1">
      <alignment horizontal="center"/>
      <protection/>
    </xf>
    <xf numFmtId="49" fontId="39" fillId="0" borderId="5" xfId="28" applyNumberFormat="1" applyFont="1" applyBorder="1" applyAlignment="1">
      <alignment horizontal="center"/>
      <protection/>
    </xf>
    <xf numFmtId="49" fontId="39" fillId="0" borderId="25" xfId="28" applyNumberFormat="1" applyFont="1" applyBorder="1" applyAlignment="1">
      <alignment horizontal="left"/>
      <protection/>
    </xf>
    <xf numFmtId="0" fontId="39" fillId="0" borderId="25" xfId="28" applyFont="1" applyBorder="1" applyAlignment="1">
      <alignment/>
      <protection/>
    </xf>
    <xf numFmtId="41" fontId="39" fillId="0" borderId="25" xfId="30" applyNumberFormat="1" applyFont="1" applyBorder="1" applyAlignment="1">
      <alignment/>
      <protection/>
    </xf>
    <xf numFmtId="0" fontId="35" fillId="0" borderId="27" xfId="28" applyFont="1" applyBorder="1" applyAlignment="1">
      <alignment horizontal="center"/>
      <protection/>
    </xf>
    <xf numFmtId="0" fontId="35" fillId="0" borderId="24" xfId="30" applyFont="1" applyBorder="1">
      <alignment/>
      <protection/>
    </xf>
    <xf numFmtId="0" fontId="35" fillId="0" borderId="5" xfId="30" applyFont="1" applyBorder="1">
      <alignment/>
      <protection/>
    </xf>
    <xf numFmtId="49" fontId="35" fillId="0" borderId="25" xfId="30" applyNumberFormat="1" applyFont="1" applyBorder="1" applyAlignment="1">
      <alignment horizontal="center"/>
      <protection/>
    </xf>
    <xf numFmtId="49" fontId="35" fillId="0" borderId="25" xfId="30" applyNumberFormat="1" applyFont="1" applyBorder="1" applyAlignment="1">
      <alignment/>
      <protection/>
    </xf>
    <xf numFmtId="41" fontId="35" fillId="0" borderId="25" xfId="30" applyNumberFormat="1" applyFont="1" applyBorder="1" applyAlignment="1">
      <alignment/>
      <protection/>
    </xf>
    <xf numFmtId="0" fontId="35" fillId="0" borderId="24" xfId="28" applyFont="1" applyBorder="1">
      <alignment/>
      <protection/>
    </xf>
    <xf numFmtId="49" fontId="38" fillId="0" borderId="5" xfId="28" applyNumberFormat="1" applyFont="1" applyBorder="1" applyAlignment="1">
      <alignment horizontal="center"/>
      <protection/>
    </xf>
    <xf numFmtId="49" fontId="38" fillId="0" borderId="25" xfId="28" applyNumberFormat="1" applyFont="1" applyBorder="1" applyAlignment="1">
      <alignment horizontal="left"/>
      <protection/>
    </xf>
    <xf numFmtId="0" fontId="38" fillId="0" borderId="25" xfId="28" applyFont="1" applyBorder="1" applyAlignment="1">
      <alignment/>
      <protection/>
    </xf>
    <xf numFmtId="41" fontId="38" fillId="0" borderId="25" xfId="30" applyNumberFormat="1" applyFont="1" applyBorder="1" applyAlignment="1">
      <alignment/>
      <protection/>
    </xf>
    <xf numFmtId="49" fontId="39" fillId="0" borderId="5" xfId="30" applyNumberFormat="1" applyFont="1" applyBorder="1" applyAlignment="1">
      <alignment horizontal="center"/>
      <protection/>
    </xf>
    <xf numFmtId="49" fontId="39" fillId="0" borderId="25" xfId="30" applyNumberFormat="1" applyFont="1" applyBorder="1" applyAlignment="1">
      <alignment horizontal="left"/>
      <protection/>
    </xf>
    <xf numFmtId="49" fontId="39" fillId="0" borderId="25" xfId="30" applyNumberFormat="1" applyFont="1" applyBorder="1" applyAlignment="1">
      <alignment wrapText="1"/>
      <protection/>
    </xf>
    <xf numFmtId="0" fontId="35" fillId="0" borderId="25" xfId="30" applyFont="1" applyBorder="1" applyAlignment="1">
      <alignment/>
      <protection/>
    </xf>
    <xf numFmtId="0" fontId="35" fillId="0" borderId="25" xfId="30" applyFont="1" applyBorder="1" applyAlignment="1">
      <alignment horizontal="left"/>
      <protection/>
    </xf>
    <xf numFmtId="49" fontId="39" fillId="0" borderId="25" xfId="30" applyNumberFormat="1" applyFont="1" applyBorder="1" applyAlignment="1">
      <alignment horizontal="center"/>
      <protection/>
    </xf>
    <xf numFmtId="0" fontId="39" fillId="0" borderId="25" xfId="30" applyFont="1" applyBorder="1" applyAlignment="1">
      <alignment horizontal="justify"/>
      <protection/>
    </xf>
    <xf numFmtId="49" fontId="38" fillId="0" borderId="5" xfId="28" applyNumberFormat="1" applyFont="1" applyFill="1" applyBorder="1" applyAlignment="1" applyProtection="1">
      <alignment horizontal="center"/>
      <protection locked="0"/>
    </xf>
    <xf numFmtId="49" fontId="38" fillId="0" borderId="25" xfId="28" applyNumberFormat="1" applyFont="1" applyBorder="1" applyAlignment="1">
      <alignment horizontal="center"/>
      <protection/>
    </xf>
    <xf numFmtId="41" fontId="38" fillId="0" borderId="25" xfId="28" applyNumberFormat="1" applyFont="1" applyBorder="1" applyAlignment="1">
      <alignment/>
      <protection/>
    </xf>
    <xf numFmtId="0" fontId="35" fillId="0" borderId="24" xfId="28" applyFont="1" applyBorder="1">
      <alignment/>
      <protection/>
    </xf>
    <xf numFmtId="49" fontId="35" fillId="0" borderId="5" xfId="28" applyNumberFormat="1" applyFont="1" applyFill="1" applyBorder="1" applyAlignment="1" applyProtection="1">
      <alignment horizontal="center"/>
      <protection locked="0"/>
    </xf>
    <xf numFmtId="49" fontId="39" fillId="0" borderId="25" xfId="28" applyNumberFormat="1" applyFont="1" applyBorder="1" applyAlignment="1">
      <alignment horizontal="center"/>
      <protection/>
    </xf>
    <xf numFmtId="41" fontId="39" fillId="0" borderId="25" xfId="28" applyNumberFormat="1" applyFont="1" applyBorder="1" applyAlignment="1">
      <alignment/>
      <protection/>
    </xf>
    <xf numFmtId="49" fontId="35" fillId="0" borderId="0" xfId="28" applyNumberFormat="1" applyFont="1" applyFill="1" applyBorder="1" applyAlignment="1" applyProtection="1">
      <alignment horizontal="center"/>
      <protection locked="0"/>
    </xf>
    <xf numFmtId="1" fontId="18" fillId="0" borderId="8" xfId="30" applyNumberFormat="1" applyFont="1" applyFill="1" applyBorder="1" applyAlignment="1">
      <alignment horizontal="left" vertical="top" wrapText="1"/>
      <protection/>
    </xf>
    <xf numFmtId="1" fontId="35" fillId="0" borderId="8" xfId="30" applyNumberFormat="1" applyFont="1" applyFill="1" applyBorder="1" applyAlignment="1">
      <alignment horizontal="center"/>
      <protection/>
    </xf>
    <xf numFmtId="0" fontId="35" fillId="0" borderId="27" xfId="30" applyFont="1" applyBorder="1" applyAlignment="1">
      <alignment/>
      <protection/>
    </xf>
    <xf numFmtId="41" fontId="35" fillId="0" borderId="25" xfId="28" applyNumberFormat="1" applyFont="1" applyBorder="1" applyAlignment="1">
      <alignment/>
      <protection/>
    </xf>
    <xf numFmtId="49" fontId="40" fillId="0" borderId="0" xfId="28" applyNumberFormat="1" applyFont="1" applyBorder="1" applyAlignment="1">
      <alignment horizontal="center"/>
      <protection/>
    </xf>
    <xf numFmtId="1" fontId="35" fillId="0" borderId="35" xfId="30" applyNumberFormat="1" applyFont="1" applyFill="1" applyBorder="1" applyAlignment="1">
      <alignment horizontal="center"/>
      <protection/>
    </xf>
    <xf numFmtId="49" fontId="35" fillId="0" borderId="27" xfId="30" applyNumberFormat="1" applyFont="1" applyBorder="1" applyAlignment="1">
      <alignment/>
      <protection/>
    </xf>
    <xf numFmtId="0" fontId="35" fillId="0" borderId="27" xfId="30" applyNumberFormat="1" applyFont="1" applyFill="1" applyBorder="1" applyAlignment="1">
      <alignment horizontal="left"/>
      <protection/>
    </xf>
    <xf numFmtId="41" fontId="0" fillId="0" borderId="25" xfId="28" applyNumberFormat="1" applyFont="1" applyBorder="1" applyAlignment="1">
      <alignment/>
      <protection/>
    </xf>
    <xf numFmtId="49" fontId="35" fillId="0" borderId="5" xfId="28" applyNumberFormat="1" applyFont="1" applyBorder="1" applyAlignment="1">
      <alignment horizontal="center"/>
      <protection/>
    </xf>
    <xf numFmtId="49" fontId="35" fillId="0" borderId="25" xfId="28" applyNumberFormat="1" applyFont="1" applyBorder="1" applyAlignment="1">
      <alignment horizontal="center"/>
      <protection/>
    </xf>
    <xf numFmtId="0" fontId="35" fillId="0" borderId="25" xfId="28" applyFont="1" applyBorder="1" applyAlignment="1">
      <alignment/>
      <protection/>
    </xf>
    <xf numFmtId="41" fontId="35" fillId="0" borderId="25" xfId="30" applyNumberFormat="1" applyFont="1" applyBorder="1" applyAlignment="1">
      <alignment/>
      <protection/>
    </xf>
    <xf numFmtId="49" fontId="35" fillId="0" borderId="25" xfId="30" applyNumberFormat="1" applyFont="1" applyBorder="1" applyAlignment="1">
      <alignment/>
      <protection/>
    </xf>
    <xf numFmtId="49" fontId="35" fillId="0" borderId="0" xfId="28" applyNumberFormat="1" applyFont="1" applyBorder="1" applyAlignment="1">
      <alignment horizontal="center"/>
      <protection/>
    </xf>
    <xf numFmtId="49" fontId="35" fillId="0" borderId="35" xfId="28" applyNumberFormat="1" applyFont="1" applyBorder="1" applyAlignment="1">
      <alignment horizontal="center"/>
      <protection/>
    </xf>
    <xf numFmtId="41" fontId="35" fillId="0" borderId="25" xfId="28" applyNumberFormat="1" applyFont="1" applyFill="1" applyBorder="1" applyAlignment="1">
      <alignment/>
      <protection/>
    </xf>
    <xf numFmtId="0" fontId="35" fillId="0" borderId="25" xfId="30" applyFont="1" applyBorder="1" applyAlignment="1">
      <alignment/>
      <protection/>
    </xf>
    <xf numFmtId="49" fontId="39" fillId="0" borderId="35" xfId="28" applyNumberFormat="1" applyFont="1" applyBorder="1" applyAlignment="1">
      <alignment horizontal="center"/>
      <protection/>
    </xf>
    <xf numFmtId="49" fontId="39" fillId="0" borderId="0" xfId="28" applyNumberFormat="1" applyFont="1" applyBorder="1" applyAlignment="1">
      <alignment horizontal="center"/>
      <protection/>
    </xf>
    <xf numFmtId="0" fontId="35" fillId="0" borderId="25" xfId="30" applyFont="1" applyFill="1" applyBorder="1" applyAlignment="1">
      <alignment/>
      <protection/>
    </xf>
    <xf numFmtId="41" fontId="38" fillId="0" borderId="25" xfId="28" applyNumberFormat="1" applyFont="1" applyBorder="1" applyAlignment="1">
      <alignment/>
      <protection/>
    </xf>
    <xf numFmtId="41" fontId="36" fillId="0" borderId="25" xfId="28" applyNumberFormat="1" applyFont="1" applyBorder="1" applyAlignment="1">
      <alignment/>
      <protection/>
    </xf>
    <xf numFmtId="49" fontId="38" fillId="0" borderId="24" xfId="28" applyNumberFormat="1" applyFont="1" applyBorder="1" applyAlignment="1">
      <alignment horizontal="center"/>
      <protection/>
    </xf>
    <xf numFmtId="49" fontId="38" fillId="0" borderId="5" xfId="28" applyNumberFormat="1" applyFont="1" applyBorder="1" applyAlignment="1">
      <alignment horizontal="center" vertical="top"/>
      <protection/>
    </xf>
    <xf numFmtId="0" fontId="30" fillId="0" borderId="25" xfId="28" applyFont="1" applyBorder="1" applyAlignment="1">
      <alignment horizontal="center"/>
      <protection/>
    </xf>
    <xf numFmtId="0" fontId="38" fillId="0" borderId="25" xfId="28" applyFont="1" applyBorder="1" applyAlignment="1">
      <alignment horizontal="left"/>
      <protection/>
    </xf>
    <xf numFmtId="0" fontId="40" fillId="0" borderId="24" xfId="28" applyFont="1" applyBorder="1">
      <alignment/>
      <protection/>
    </xf>
    <xf numFmtId="0" fontId="40" fillId="0" borderId="5" xfId="28" applyFont="1" applyBorder="1">
      <alignment/>
      <protection/>
    </xf>
    <xf numFmtId="0" fontId="39" fillId="0" borderId="25" xfId="30" applyFont="1" applyBorder="1" applyAlignment="1">
      <alignment wrapText="1"/>
      <protection/>
    </xf>
    <xf numFmtId="49" fontId="35" fillId="0" borderId="25" xfId="30" applyNumberFormat="1" applyFont="1" applyBorder="1" applyAlignment="1">
      <alignment horizontal="left"/>
      <protection/>
    </xf>
    <xf numFmtId="0" fontId="35" fillId="0" borderId="25" xfId="30" applyFont="1" applyBorder="1" applyAlignment="1">
      <alignment wrapText="1"/>
      <protection/>
    </xf>
    <xf numFmtId="0" fontId="18" fillId="0" borderId="24" xfId="28" applyBorder="1">
      <alignment/>
      <protection/>
    </xf>
    <xf numFmtId="0" fontId="18" fillId="0" borderId="5" xfId="28" applyBorder="1">
      <alignment/>
      <protection/>
    </xf>
    <xf numFmtId="49" fontId="35" fillId="0" borderId="25" xfId="30" applyNumberFormat="1" applyFont="1" applyBorder="1" applyAlignment="1">
      <alignment horizontal="left"/>
      <protection/>
    </xf>
    <xf numFmtId="0" fontId="35" fillId="0" borderId="5" xfId="28" applyFont="1" applyBorder="1">
      <alignment/>
      <protection/>
    </xf>
    <xf numFmtId="0" fontId="35" fillId="0" borderId="25" xfId="30" applyFont="1" applyBorder="1" applyAlignment="1">
      <alignment wrapText="1"/>
      <protection/>
    </xf>
    <xf numFmtId="49" fontId="35" fillId="0" borderId="25" xfId="30" applyNumberFormat="1" applyFont="1" applyBorder="1" applyAlignment="1">
      <alignment wrapText="1"/>
      <protection/>
    </xf>
    <xf numFmtId="0" fontId="35" fillId="0" borderId="5" xfId="28" applyFont="1" applyBorder="1">
      <alignment/>
      <protection/>
    </xf>
    <xf numFmtId="0" fontId="35" fillId="0" borderId="5" xfId="30" applyFont="1" applyBorder="1" applyAlignment="1">
      <alignment horizontal="center"/>
      <protection/>
    </xf>
    <xf numFmtId="49" fontId="35" fillId="0" borderId="25" xfId="30" applyNumberFormat="1" applyFont="1" applyBorder="1" applyAlignment="1">
      <alignment horizontal="center"/>
      <protection/>
    </xf>
    <xf numFmtId="49" fontId="35" fillId="0" borderId="25" xfId="30" applyNumberFormat="1" applyFont="1" applyBorder="1" applyAlignment="1">
      <alignment wrapText="1"/>
      <protection/>
    </xf>
    <xf numFmtId="49" fontId="39" fillId="0" borderId="25" xfId="30" applyNumberFormat="1" applyFont="1" applyBorder="1" applyAlignment="1">
      <alignment/>
      <protection/>
    </xf>
    <xf numFmtId="0" fontId="39" fillId="0" borderId="25" xfId="30" applyFont="1" applyBorder="1" applyAlignment="1">
      <alignment/>
      <protection/>
    </xf>
    <xf numFmtId="0" fontId="34" fillId="0" borderId="31" xfId="28" applyFont="1" applyBorder="1" applyAlignment="1">
      <alignment horizontal="center"/>
      <protection/>
    </xf>
    <xf numFmtId="0" fontId="35" fillId="0" borderId="32" xfId="28" applyFont="1" applyBorder="1" applyAlignment="1">
      <alignment horizontal="center"/>
      <protection/>
    </xf>
    <xf numFmtId="0" fontId="35" fillId="0" borderId="33" xfId="28" applyFont="1" applyBorder="1" applyAlignment="1">
      <alignment horizontal="center"/>
      <protection/>
    </xf>
    <xf numFmtId="49" fontId="34" fillId="0" borderId="33" xfId="28" applyNumberFormat="1" applyFont="1" applyBorder="1" applyAlignment="1">
      <alignment horizontal="center"/>
      <protection/>
    </xf>
    <xf numFmtId="49" fontId="34" fillId="0" borderId="34" xfId="28" applyNumberFormat="1" applyFont="1" applyBorder="1" applyAlignment="1">
      <alignment horizontal="center"/>
      <protection/>
    </xf>
    <xf numFmtId="0" fontId="38" fillId="0" borderId="34" xfId="28" applyFont="1" applyBorder="1" applyAlignment="1">
      <alignment/>
      <protection/>
    </xf>
    <xf numFmtId="41" fontId="34" fillId="0" borderId="34" xfId="28" applyNumberFormat="1" applyFont="1" applyBorder="1" applyAlignment="1">
      <alignment/>
      <protection/>
    </xf>
    <xf numFmtId="49" fontId="34" fillId="0" borderId="5" xfId="28" applyNumberFormat="1" applyFont="1" applyBorder="1" applyAlignment="1">
      <alignment horizontal="center"/>
      <protection/>
    </xf>
    <xf numFmtId="49" fontId="34" fillId="0" borderId="25" xfId="28" applyNumberFormat="1" applyFont="1" applyBorder="1" applyAlignment="1">
      <alignment horizontal="left"/>
      <protection/>
    </xf>
    <xf numFmtId="0" fontId="34" fillId="0" borderId="25" xfId="28" applyFont="1" applyBorder="1" applyAlignment="1">
      <alignment/>
      <protection/>
    </xf>
    <xf numFmtId="41" fontId="34" fillId="0" borderId="25" xfId="28" applyNumberFormat="1" applyFont="1" applyBorder="1" applyAlignment="1">
      <alignment/>
      <protection/>
    </xf>
    <xf numFmtId="41" fontId="34" fillId="0" borderId="24" xfId="28" applyNumberFormat="1" applyFont="1" applyBorder="1" applyAlignment="1">
      <alignment/>
      <protection/>
    </xf>
    <xf numFmtId="41" fontId="34" fillId="0" borderId="27" xfId="28" applyNumberFormat="1" applyFont="1" applyBorder="1" applyAlignment="1">
      <alignment/>
      <protection/>
    </xf>
    <xf numFmtId="0" fontId="18" fillId="0" borderId="36" xfId="28" applyBorder="1">
      <alignment/>
      <protection/>
    </xf>
    <xf numFmtId="0" fontId="35" fillId="0" borderId="28" xfId="28" applyFont="1" applyBorder="1">
      <alignment/>
      <protection/>
    </xf>
    <xf numFmtId="0" fontId="35" fillId="0" borderId="29" xfId="28" applyFont="1" applyBorder="1">
      <alignment/>
      <protection/>
    </xf>
    <xf numFmtId="49" fontId="34" fillId="0" borderId="29" xfId="28" applyNumberFormat="1" applyFont="1" applyBorder="1" applyAlignment="1">
      <alignment horizontal="left"/>
      <protection/>
    </xf>
    <xf numFmtId="49" fontId="34" fillId="0" borderId="30" xfId="28" applyNumberFormat="1" applyFont="1" applyBorder="1" applyAlignment="1">
      <alignment horizontal="left"/>
      <protection/>
    </xf>
    <xf numFmtId="0" fontId="34" fillId="0" borderId="30" xfId="28" applyFont="1" applyBorder="1" applyAlignment="1">
      <alignment wrapText="1"/>
      <protection/>
    </xf>
    <xf numFmtId="41" fontId="34" fillId="0" borderId="30" xfId="28" applyNumberFormat="1" applyFont="1" applyBorder="1" applyAlignment="1">
      <alignment/>
      <protection/>
    </xf>
    <xf numFmtId="0" fontId="17" fillId="0" borderId="0" xfId="30" applyAlignment="1">
      <alignment wrapText="1"/>
      <protection/>
    </xf>
    <xf numFmtId="41" fontId="17" fillId="0" borderId="0" xfId="30" applyNumberFormat="1">
      <alignment/>
      <protection/>
    </xf>
    <xf numFmtId="44" fontId="6" fillId="0" borderId="4" xfId="24" applyFont="1" applyFill="1" applyBorder="1" applyAlignment="1">
      <alignment/>
    </xf>
    <xf numFmtId="0" fontId="6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4" fontId="11" fillId="0" borderId="16" xfId="24" applyFont="1" applyFill="1" applyBorder="1" applyAlignment="1">
      <alignment horizontal="center"/>
    </xf>
    <xf numFmtId="44" fontId="11" fillId="0" borderId="2" xfId="24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4" fillId="0" borderId="6" xfId="29" applyFont="1" applyFill="1" applyBorder="1" applyAlignment="1">
      <alignment horizontal="center" vertical="center" wrapText="1"/>
      <protection/>
    </xf>
    <xf numFmtId="0" fontId="4" fillId="0" borderId="8" xfId="29" applyFont="1" applyFill="1" applyBorder="1" applyAlignment="1">
      <alignment horizontal="center" vertical="center" wrapText="1"/>
      <protection/>
    </xf>
    <xf numFmtId="0" fontId="4" fillId="0" borderId="3" xfId="29" applyFont="1" applyFill="1" applyBorder="1" applyAlignment="1">
      <alignment horizontal="center" vertical="center" wrapText="1"/>
      <protection/>
    </xf>
    <xf numFmtId="0" fontId="4" fillId="0" borderId="7" xfId="29" applyFont="1" applyFill="1" applyBorder="1" applyAlignment="1">
      <alignment horizontal="center" vertical="center"/>
      <protection/>
    </xf>
    <xf numFmtId="0" fontId="4" fillId="0" borderId="5" xfId="29" applyFont="1" applyFill="1" applyBorder="1" applyAlignment="1">
      <alignment horizontal="center" vertical="center"/>
      <protection/>
    </xf>
    <xf numFmtId="0" fontId="4" fillId="0" borderId="9" xfId="29" applyFont="1" applyFill="1" applyBorder="1" applyAlignment="1">
      <alignment horizontal="center" vertical="center"/>
      <protection/>
    </xf>
    <xf numFmtId="0" fontId="4" fillId="0" borderId="6" xfId="29" applyFont="1" applyFill="1" applyBorder="1" applyAlignment="1">
      <alignment horizontal="center" vertical="center"/>
      <protection/>
    </xf>
    <xf numFmtId="0" fontId="4" fillId="0" borderId="8" xfId="29" applyFont="1" applyFill="1" applyBorder="1" applyAlignment="1">
      <alignment horizontal="center" vertical="center"/>
      <protection/>
    </xf>
    <xf numFmtId="0" fontId="4" fillId="0" borderId="3" xfId="29" applyFont="1" applyFill="1" applyBorder="1" applyAlignment="1">
      <alignment horizontal="center" vertical="center"/>
      <protection/>
    </xf>
    <xf numFmtId="0" fontId="4" fillId="0" borderId="8" xfId="31" applyFont="1" applyFill="1" applyBorder="1" applyAlignment="1">
      <alignment horizontal="center" vertical="center" wrapText="1"/>
      <protection/>
    </xf>
    <xf numFmtId="0" fontId="4" fillId="0" borderId="3" xfId="31" applyFont="1" applyFill="1" applyBorder="1" applyAlignment="1">
      <alignment horizontal="center" vertical="center" wrapText="1"/>
      <protection/>
    </xf>
    <xf numFmtId="0" fontId="4" fillId="0" borderId="8" xfId="29" applyFont="1" applyFill="1" applyBorder="1" applyAlignment="1">
      <alignment horizontal="center" wrapText="1"/>
      <protection/>
    </xf>
    <xf numFmtId="0" fontId="4" fillId="0" borderId="3" xfId="29" applyFont="1" applyFill="1" applyBorder="1" applyAlignment="1">
      <alignment horizontal="center" wrapText="1"/>
      <protection/>
    </xf>
    <xf numFmtId="0" fontId="4" fillId="0" borderId="10" xfId="29" applyFont="1" applyFill="1" applyBorder="1" applyAlignment="1">
      <alignment horizontal="center"/>
      <protection/>
    </xf>
    <xf numFmtId="0" fontId="4" fillId="0" borderId="0" xfId="29" applyFont="1" applyFill="1" applyBorder="1" applyAlignment="1">
      <alignment horizontal="center"/>
      <protection/>
    </xf>
    <xf numFmtId="0" fontId="4" fillId="0" borderId="13" xfId="29" applyFont="1" applyFill="1" applyBorder="1" applyAlignment="1">
      <alignment horizontal="center"/>
      <protection/>
    </xf>
    <xf numFmtId="0" fontId="4" fillId="0" borderId="6" xfId="29" applyFont="1" applyFill="1" applyBorder="1" applyAlignment="1">
      <alignment horizontal="center"/>
      <protection/>
    </xf>
    <xf numFmtId="0" fontId="4" fillId="0" borderId="8" xfId="29" applyFont="1" applyFill="1" applyBorder="1" applyAlignment="1">
      <alignment horizontal="center"/>
      <protection/>
    </xf>
    <xf numFmtId="0" fontId="4" fillId="0" borderId="3" xfId="29" applyFont="1" applyFill="1" applyBorder="1" applyAlignment="1">
      <alignment horizontal="center"/>
      <protection/>
    </xf>
    <xf numFmtId="0" fontId="4" fillId="0" borderId="7" xfId="29" applyFont="1" applyFill="1" applyBorder="1" applyAlignment="1">
      <alignment horizontal="center"/>
      <protection/>
    </xf>
    <xf numFmtId="0" fontId="4" fillId="0" borderId="5" xfId="29" applyFont="1" applyFill="1" applyBorder="1" applyAlignment="1">
      <alignment horizontal="center"/>
      <protection/>
    </xf>
    <xf numFmtId="0" fontId="4" fillId="0" borderId="9" xfId="29" applyFont="1" applyFill="1" applyBorder="1" applyAlignment="1">
      <alignment horizontal="center"/>
      <protection/>
    </xf>
    <xf numFmtId="0" fontId="4" fillId="0" borderId="8" xfId="31" applyFont="1" applyFill="1" applyBorder="1" applyAlignment="1">
      <alignment horizontal="center"/>
      <protection/>
    </xf>
    <xf numFmtId="0" fontId="4" fillId="0" borderId="3" xfId="31" applyFont="1" applyFill="1" applyBorder="1" applyAlignment="1">
      <alignment horizontal="center"/>
      <protection/>
    </xf>
    <xf numFmtId="0" fontId="27" fillId="0" borderId="6" xfId="34" applyFont="1" applyBorder="1" applyAlignment="1">
      <alignment horizontal="center" vertical="center"/>
      <protection/>
    </xf>
    <xf numFmtId="0" fontId="27" fillId="0" borderId="3" xfId="34" applyFont="1" applyBorder="1" applyAlignment="1">
      <alignment horizontal="center" vertical="center"/>
      <protection/>
    </xf>
    <xf numFmtId="2" fontId="27" fillId="0" borderId="17" xfId="27" applyNumberFormat="1" applyFont="1" applyBorder="1" applyAlignment="1">
      <alignment horizontal="center" vertical="center"/>
      <protection/>
    </xf>
    <xf numFmtId="2" fontId="27" fillId="0" borderId="2" xfId="27" applyNumberFormat="1" applyFont="1" applyBorder="1" applyAlignment="1">
      <alignment horizontal="center" vertical="center"/>
      <protection/>
    </xf>
    <xf numFmtId="0" fontId="25" fillId="0" borderId="6" xfId="32" applyFont="1" applyBorder="1" applyAlignment="1">
      <alignment horizontal="center" vertical="center" wrapText="1"/>
      <protection/>
    </xf>
    <xf numFmtId="0" fontId="24" fillId="0" borderId="8" xfId="32" applyFont="1" applyBorder="1" applyAlignment="1">
      <alignment horizontal="center" vertical="center" wrapText="1"/>
      <protection/>
    </xf>
    <xf numFmtId="0" fontId="24" fillId="0" borderId="3" xfId="32" applyFont="1" applyBorder="1" applyAlignment="1">
      <alignment horizontal="center" vertical="center" wrapText="1"/>
      <protection/>
    </xf>
    <xf numFmtId="0" fontId="24" fillId="0" borderId="16" xfId="32" applyFont="1" applyBorder="1" applyAlignment="1">
      <alignment horizontal="center" vertical="center"/>
      <protection/>
    </xf>
    <xf numFmtId="0" fontId="24" fillId="0" borderId="2" xfId="32" applyFont="1" applyBorder="1" applyAlignment="1">
      <alignment horizontal="center" vertical="center"/>
      <protection/>
    </xf>
    <xf numFmtId="0" fontId="24" fillId="0" borderId="7" xfId="32" applyFont="1" applyBorder="1" applyAlignment="1">
      <alignment horizontal="center" vertical="center" wrapText="1"/>
      <protection/>
    </xf>
    <xf numFmtId="0" fontId="24" fillId="0" borderId="9" xfId="32" applyFont="1" applyBorder="1" applyAlignment="1">
      <alignment horizontal="center" vertical="center" wrapText="1"/>
      <protection/>
    </xf>
    <xf numFmtId="0" fontId="24" fillId="0" borderId="6" xfId="32" applyFont="1" applyBorder="1" applyAlignment="1">
      <alignment horizontal="center" vertical="center" wrapText="1"/>
      <protection/>
    </xf>
    <xf numFmtId="0" fontId="25" fillId="0" borderId="16" xfId="32" applyFont="1" applyBorder="1" applyAlignment="1">
      <alignment horizontal="center"/>
      <protection/>
    </xf>
    <xf numFmtId="0" fontId="25" fillId="0" borderId="17" xfId="32" applyFont="1" applyBorder="1" applyAlignment="1">
      <alignment horizontal="center"/>
      <protection/>
    </xf>
    <xf numFmtId="0" fontId="25" fillId="0" borderId="2" xfId="32" applyFont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</cellXfs>
  <cellStyles count="26">
    <cellStyle name="Normal" xfId="0"/>
    <cellStyle name="Comma [0]" xfId="15"/>
    <cellStyle name="Currency [0]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al_Book1" xfId="26"/>
    <cellStyle name="normálne_ESA" xfId="27"/>
    <cellStyle name="normálne_plnenie investície 2006" xfId="28"/>
    <cellStyle name="normálne_Príloha č  23 pooprave prevodu definitíva 4 2 2008" xfId="29"/>
    <cellStyle name="normálne_príloha č  4 " xfId="30"/>
    <cellStyle name="normálne_príloha č. 2" xfId="31"/>
    <cellStyle name="normálne_príloha č. 3" xfId="32"/>
    <cellStyle name="normálne_Prílohy č. 1a ... (tvorba fondov 2007)" xfId="33"/>
    <cellStyle name="normálne_Tabuľky do NR 2007-2010" xfId="34"/>
    <cellStyle name="normálne_Tabuľky do rr 2008" xfId="35"/>
    <cellStyle name="normální_15.6.07 východ.+rozpočet 08-10" xfId="36"/>
    <cellStyle name="Percent" xfId="37"/>
    <cellStyle name="Followed Hyperlink" xfId="38"/>
    <cellStyle name="Tot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Rozpo&#269;tov&#253;%20v&#253;h&#318;ad%20na%202009-2011\NR%202008-2011%20n&#225;vratnos&#357;%20pr&#237;spevkov%20na%20SDS%2050%%2030.5.2007\tabu&#318;ky%20NR%202008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i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"/>
      <sheetName val="prvníúloha"/>
      <sheetName val="stravné"/>
      <sheetName val="seznamfaktur"/>
      <sheetName val="dalšívětvení"/>
      <sheetName val="faktura"/>
      <sheetName val="rodnáčísla"/>
      <sheetName val="dluh"/>
      <sheetName val="intervaly"/>
      <sheetName val="rodnáčíslaDON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P130"/>
  <sheetViews>
    <sheetView tabSelected="1" workbookViewId="0" topLeftCell="A1">
      <selection activeCell="D2" sqref="D2"/>
    </sheetView>
  </sheetViews>
  <sheetFormatPr defaultColWidth="10.25390625" defaultRowHeight="14.25"/>
  <cols>
    <col min="1" max="1" width="56.75390625" style="1" customWidth="1"/>
    <col min="2" max="2" width="12.75390625" style="1" customWidth="1"/>
    <col min="3" max="4" width="13.50390625" style="2" customWidth="1"/>
    <col min="5" max="7" width="11.75390625" style="1" customWidth="1"/>
    <col min="8" max="8" width="13.00390625" style="1" customWidth="1"/>
    <col min="9" max="9" width="13.00390625" style="3" customWidth="1"/>
    <col min="10" max="10" width="12.625" style="1" hidden="1" customWidth="1"/>
    <col min="11" max="11" width="7.00390625" style="1" hidden="1" customWidth="1"/>
    <col min="12" max="15" width="10.00390625" style="1" customWidth="1"/>
    <col min="16" max="16384" width="7.00390625" style="1" customWidth="1"/>
  </cols>
  <sheetData>
    <row r="1" ht="24.75" customHeight="1"/>
    <row r="2" ht="31.5" customHeight="1"/>
    <row r="3" spans="1:7" ht="24.75" customHeight="1">
      <c r="A3" s="4"/>
      <c r="B3" s="5"/>
      <c r="G3" s="6"/>
    </row>
    <row r="4" spans="2:7" ht="24.75" customHeight="1">
      <c r="B4" s="7"/>
      <c r="G4" s="6"/>
    </row>
    <row r="5" ht="21.75" customHeight="1">
      <c r="F5" s="8"/>
    </row>
    <row r="6" spans="1:6" ht="21.75" customHeight="1">
      <c r="A6" s="9"/>
      <c r="F6" s="8"/>
    </row>
    <row r="7" ht="21.75" customHeight="1">
      <c r="A7" s="10"/>
    </row>
    <row r="8" ht="21.75" customHeight="1">
      <c r="A8" s="4"/>
    </row>
    <row r="9" ht="21.75" customHeight="1"/>
    <row r="10" spans="1:8" ht="16.5" customHeight="1">
      <c r="A10" s="11"/>
      <c r="B10" s="11"/>
      <c r="H10" s="1" t="s">
        <v>0</v>
      </c>
    </row>
    <row r="11" spans="1:2" ht="15.75">
      <c r="A11" s="12" t="s">
        <v>1</v>
      </c>
      <c r="B11" s="12"/>
    </row>
    <row r="12" spans="1:5" ht="15.75">
      <c r="A12" s="12"/>
      <c r="B12" s="12"/>
      <c r="E12" s="8"/>
    </row>
    <row r="13" spans="1:2" ht="15.75">
      <c r="A13" s="12"/>
      <c r="B13" s="12"/>
    </row>
    <row r="14" spans="5:9" ht="15.75">
      <c r="E14" s="6"/>
      <c r="H14" s="6" t="s">
        <v>2</v>
      </c>
      <c r="I14" s="13"/>
    </row>
    <row r="15" spans="1:10" ht="27.75" customHeight="1">
      <c r="A15" s="422" t="s">
        <v>3</v>
      </c>
      <c r="B15" s="419" t="s">
        <v>4</v>
      </c>
      <c r="C15" s="419" t="s">
        <v>5</v>
      </c>
      <c r="D15" s="419" t="s">
        <v>6</v>
      </c>
      <c r="E15" s="419" t="s">
        <v>7</v>
      </c>
      <c r="F15" s="419" t="s">
        <v>8</v>
      </c>
      <c r="G15" s="418" t="s">
        <v>9</v>
      </c>
      <c r="H15" s="418"/>
      <c r="I15" s="14"/>
      <c r="J15" s="15"/>
    </row>
    <row r="16" spans="1:10" ht="45" customHeight="1">
      <c r="A16" s="423"/>
      <c r="B16" s="421"/>
      <c r="C16" s="420"/>
      <c r="D16" s="421"/>
      <c r="E16" s="420"/>
      <c r="F16" s="421"/>
      <c r="G16" s="16">
        <v>2011</v>
      </c>
      <c r="H16" s="17">
        <v>2012</v>
      </c>
      <c r="I16" s="18"/>
      <c r="J16" s="19"/>
    </row>
    <row r="17" spans="1:10" ht="15.75">
      <c r="A17" s="20" t="s">
        <v>10</v>
      </c>
      <c r="B17" s="20">
        <v>1</v>
      </c>
      <c r="C17" s="21">
        <v>2</v>
      </c>
      <c r="D17" s="21">
        <v>3</v>
      </c>
      <c r="E17" s="20">
        <v>4</v>
      </c>
      <c r="F17" s="20">
        <v>5</v>
      </c>
      <c r="G17" s="20">
        <v>6</v>
      </c>
      <c r="H17" s="20">
        <v>7</v>
      </c>
      <c r="I17" s="22"/>
      <c r="J17" s="23"/>
    </row>
    <row r="18" spans="1:10" ht="15.75">
      <c r="A18" s="24" t="s">
        <v>11</v>
      </c>
      <c r="B18" s="25">
        <v>5848224</v>
      </c>
      <c r="C18" s="25">
        <v>6295008.08072761</v>
      </c>
      <c r="D18" s="25">
        <v>6413456.233220473</v>
      </c>
      <c r="E18" s="25">
        <v>6194199</v>
      </c>
      <c r="F18" s="25">
        <v>6465548.53</v>
      </c>
      <c r="G18" s="25">
        <v>6897322.84</v>
      </c>
      <c r="H18" s="25">
        <v>7320038.15</v>
      </c>
      <c r="I18" s="26"/>
      <c r="J18" s="27"/>
    </row>
    <row r="19" spans="1:10" ht="15.75">
      <c r="A19" s="28" t="s">
        <v>12</v>
      </c>
      <c r="B19" s="29"/>
      <c r="C19" s="29"/>
      <c r="D19" s="29"/>
      <c r="E19" s="29"/>
      <c r="F19" s="29"/>
      <c r="G19" s="29"/>
      <c r="H19" s="29"/>
      <c r="I19" s="30"/>
      <c r="J19" s="31"/>
    </row>
    <row r="20" spans="1:10" ht="15.75">
      <c r="A20" s="32" t="s">
        <v>13</v>
      </c>
      <c r="B20" s="33">
        <v>5293293</v>
      </c>
      <c r="C20" s="33">
        <v>5637038.08072761</v>
      </c>
      <c r="D20" s="33">
        <v>5637038.233220473</v>
      </c>
      <c r="E20" s="33">
        <v>5417781</v>
      </c>
      <c r="F20" s="33">
        <v>6077876.53</v>
      </c>
      <c r="G20" s="33">
        <v>6511490.84</v>
      </c>
      <c r="H20" s="33">
        <v>6846802.95</v>
      </c>
      <c r="I20" s="26"/>
      <c r="J20" s="34"/>
    </row>
    <row r="21" spans="1:10" ht="15.75">
      <c r="A21" s="28" t="s">
        <v>12</v>
      </c>
      <c r="B21" s="29"/>
      <c r="C21" s="29"/>
      <c r="D21" s="29"/>
      <c r="E21" s="29"/>
      <c r="F21" s="29"/>
      <c r="G21" s="29"/>
      <c r="H21" s="29"/>
      <c r="I21" s="30"/>
      <c r="J21" s="31"/>
    </row>
    <row r="22" spans="1:10" ht="15.75">
      <c r="A22" s="32" t="s">
        <v>14</v>
      </c>
      <c r="B22" s="33">
        <v>396364</v>
      </c>
      <c r="C22" s="33">
        <v>414479.1542189471</v>
      </c>
      <c r="D22" s="33">
        <v>414479.1542189471</v>
      </c>
      <c r="E22" s="33">
        <v>377832</v>
      </c>
      <c r="F22" s="33">
        <v>388580</v>
      </c>
      <c r="G22" s="33">
        <v>417117</v>
      </c>
      <c r="H22" s="33">
        <v>453290</v>
      </c>
      <c r="I22" s="26"/>
      <c r="J22" s="34"/>
    </row>
    <row r="23" spans="1:10" ht="15.75">
      <c r="A23" s="28" t="s">
        <v>15</v>
      </c>
      <c r="B23" s="29">
        <v>376920</v>
      </c>
      <c r="C23" s="29">
        <v>400784.40549691295</v>
      </c>
      <c r="D23" s="29">
        <v>400784.40549691295</v>
      </c>
      <c r="E23" s="29">
        <v>364049</v>
      </c>
      <c r="F23" s="29">
        <v>377939</v>
      </c>
      <c r="G23" s="29">
        <v>406453</v>
      </c>
      <c r="H23" s="29">
        <v>442606</v>
      </c>
      <c r="I23" s="30"/>
      <c r="J23" s="31"/>
    </row>
    <row r="24" spans="1:10" ht="15.75">
      <c r="A24" s="28" t="s">
        <v>12</v>
      </c>
      <c r="B24" s="29"/>
      <c r="C24" s="29"/>
      <c r="D24" s="29"/>
      <c r="E24" s="29"/>
      <c r="F24" s="29"/>
      <c r="G24" s="29"/>
      <c r="H24" s="29"/>
      <c r="I24" s="30"/>
      <c r="J24" s="31"/>
    </row>
    <row r="25" spans="1:10" ht="15.75">
      <c r="A25" s="28" t="s">
        <v>16</v>
      </c>
      <c r="B25" s="29">
        <v>167515</v>
      </c>
      <c r="C25" s="29">
        <v>179451.13855141736</v>
      </c>
      <c r="D25" s="29">
        <v>179451.13855141736</v>
      </c>
      <c r="E25" s="29">
        <v>162972</v>
      </c>
      <c r="F25" s="29">
        <v>169215</v>
      </c>
      <c r="G25" s="29">
        <v>181982</v>
      </c>
      <c r="H25" s="29">
        <v>198169</v>
      </c>
      <c r="I25" s="30"/>
      <c r="J25" s="31"/>
    </row>
    <row r="26" spans="1:10" ht="15.75">
      <c r="A26" s="28" t="s">
        <v>17</v>
      </c>
      <c r="B26" s="29">
        <v>167613</v>
      </c>
      <c r="C26" s="29">
        <v>179451.13855141736</v>
      </c>
      <c r="D26" s="29">
        <v>179451.13855141736</v>
      </c>
      <c r="E26" s="29">
        <v>162972</v>
      </c>
      <c r="F26" s="29">
        <v>169215</v>
      </c>
      <c r="G26" s="29">
        <v>181982</v>
      </c>
      <c r="H26" s="29">
        <v>198169</v>
      </c>
      <c r="I26" s="30"/>
      <c r="J26" s="31"/>
    </row>
    <row r="27" spans="1:10" ht="15.75">
      <c r="A27" s="28" t="s">
        <v>18</v>
      </c>
      <c r="B27" s="29">
        <v>35236</v>
      </c>
      <c r="C27" s="29">
        <v>37774.81245435836</v>
      </c>
      <c r="D27" s="29">
        <v>37774.81245435836</v>
      </c>
      <c r="E27" s="29">
        <v>34306</v>
      </c>
      <c r="F27" s="29">
        <v>35617</v>
      </c>
      <c r="G27" s="29">
        <v>38304</v>
      </c>
      <c r="H27" s="29">
        <v>41711</v>
      </c>
      <c r="I27" s="30"/>
      <c r="J27" s="31"/>
    </row>
    <row r="28" spans="1:10" ht="15.75">
      <c r="A28" s="28" t="s">
        <v>19</v>
      </c>
      <c r="B28" s="29">
        <v>6556</v>
      </c>
      <c r="C28" s="29">
        <v>4107.315939719843</v>
      </c>
      <c r="D28" s="29">
        <v>4107.315939719843</v>
      </c>
      <c r="E28" s="29">
        <v>3799</v>
      </c>
      <c r="F28" s="29">
        <v>3892</v>
      </c>
      <c r="G28" s="29">
        <v>4185</v>
      </c>
      <c r="H28" s="29">
        <v>4557</v>
      </c>
      <c r="I28" s="30"/>
      <c r="J28" s="31"/>
    </row>
    <row r="29" spans="1:10" ht="14.25" customHeight="1" hidden="1">
      <c r="A29" s="28" t="s">
        <v>20</v>
      </c>
      <c r="B29" s="29">
        <v>0</v>
      </c>
      <c r="C29" s="29">
        <v>0</v>
      </c>
      <c r="D29" s="29">
        <v>0</v>
      </c>
      <c r="E29" s="29"/>
      <c r="F29" s="29"/>
      <c r="G29" s="29"/>
      <c r="H29" s="29"/>
      <c r="I29" s="30"/>
      <c r="J29" s="31"/>
    </row>
    <row r="30" spans="1:10" ht="15.75">
      <c r="A30" s="28" t="s">
        <v>21</v>
      </c>
      <c r="B30" s="29">
        <v>527</v>
      </c>
      <c r="C30" s="29">
        <v>331.9391887406227</v>
      </c>
      <c r="D30" s="29">
        <v>331.9391887406227</v>
      </c>
      <c r="E30" s="29">
        <v>332</v>
      </c>
      <c r="F30" s="29">
        <v>332</v>
      </c>
      <c r="G30" s="29">
        <v>332</v>
      </c>
      <c r="H30" s="29">
        <v>332</v>
      </c>
      <c r="I30" s="30"/>
      <c r="J30" s="31"/>
    </row>
    <row r="31" spans="1:10" ht="15.75">
      <c r="A31" s="28" t="s">
        <v>22</v>
      </c>
      <c r="B31" s="29">
        <v>15087</v>
      </c>
      <c r="C31" s="29">
        <v>10913.098320387704</v>
      </c>
      <c r="D31" s="29">
        <v>10913.098320387704</v>
      </c>
      <c r="E31" s="29">
        <v>10913</v>
      </c>
      <c r="F31" s="29">
        <v>8770</v>
      </c>
      <c r="G31" s="29">
        <v>8767</v>
      </c>
      <c r="H31" s="29">
        <v>8767</v>
      </c>
      <c r="I31" s="30"/>
      <c r="J31" s="31"/>
    </row>
    <row r="32" spans="1:10" ht="15.75">
      <c r="A32" s="28" t="s">
        <v>23</v>
      </c>
      <c r="B32" s="29">
        <v>3830</v>
      </c>
      <c r="C32" s="29">
        <v>2449.7112129057955</v>
      </c>
      <c r="D32" s="29">
        <v>2449.7112129057955</v>
      </c>
      <c r="E32" s="29">
        <v>2538</v>
      </c>
      <c r="F32" s="29">
        <v>1539</v>
      </c>
      <c r="G32" s="29">
        <v>1565</v>
      </c>
      <c r="H32" s="29">
        <v>1585</v>
      </c>
      <c r="I32" s="30"/>
      <c r="J32" s="31"/>
    </row>
    <row r="33" spans="1:10" ht="15.75">
      <c r="A33" s="28"/>
      <c r="B33" s="29"/>
      <c r="C33" s="29"/>
      <c r="D33" s="29"/>
      <c r="E33" s="29"/>
      <c r="F33" s="29"/>
      <c r="G33" s="29"/>
      <c r="H33" s="29"/>
      <c r="I33" s="30"/>
      <c r="J33" s="31"/>
    </row>
    <row r="34" spans="1:10" ht="15.75">
      <c r="A34" s="32" t="s">
        <v>24</v>
      </c>
      <c r="B34" s="33">
        <v>2769473</v>
      </c>
      <c r="C34" s="33">
        <v>3037710.648609175</v>
      </c>
      <c r="D34" s="33">
        <v>3037710.648609175</v>
      </c>
      <c r="E34" s="33">
        <v>3047069</v>
      </c>
      <c r="F34" s="33">
        <v>3644124</v>
      </c>
      <c r="G34" s="33">
        <v>3876532</v>
      </c>
      <c r="H34" s="33">
        <v>3957013</v>
      </c>
      <c r="I34" s="26"/>
      <c r="J34" s="34"/>
    </row>
    <row r="35" spans="1:10" ht="15.75">
      <c r="A35" s="28" t="s">
        <v>25</v>
      </c>
      <c r="B35" s="29">
        <v>1855056</v>
      </c>
      <c r="C35" s="29">
        <v>2109592.3786762264</v>
      </c>
      <c r="D35" s="29">
        <v>2109592.3786762264</v>
      </c>
      <c r="E35" s="29">
        <v>1864373</v>
      </c>
      <c r="F35" s="29">
        <v>1943655</v>
      </c>
      <c r="G35" s="29">
        <v>2054722</v>
      </c>
      <c r="H35" s="29">
        <v>2198217</v>
      </c>
      <c r="I35" s="30"/>
      <c r="J35" s="31"/>
    </row>
    <row r="36" spans="1:10" ht="15.75">
      <c r="A36" s="28" t="s">
        <v>12</v>
      </c>
      <c r="B36" s="29"/>
      <c r="C36" s="29"/>
      <c r="D36" s="29"/>
      <c r="E36" s="29"/>
      <c r="F36" s="29"/>
      <c r="G36" s="29"/>
      <c r="H36" s="29"/>
      <c r="I36" s="30"/>
      <c r="J36" s="31"/>
    </row>
    <row r="37" spans="1:10" ht="15.75">
      <c r="A37" s="28" t="s">
        <v>16</v>
      </c>
      <c r="B37" s="29">
        <v>542734</v>
      </c>
      <c r="C37" s="29">
        <v>572097.5569275708</v>
      </c>
      <c r="D37" s="29">
        <v>572097.5569275708</v>
      </c>
      <c r="E37" s="29">
        <v>519573</v>
      </c>
      <c r="F37" s="29">
        <v>539330</v>
      </c>
      <c r="G37" s="29">
        <v>580018</v>
      </c>
      <c r="H37" s="29">
        <v>631607</v>
      </c>
      <c r="I37" s="30"/>
      <c r="J37" s="31"/>
    </row>
    <row r="38" spans="1:10" ht="15.75">
      <c r="A38" s="28" t="s">
        <v>26</v>
      </c>
      <c r="B38" s="29">
        <v>1192756</v>
      </c>
      <c r="C38" s="29">
        <v>1401164.8741950474</v>
      </c>
      <c r="D38" s="29">
        <v>1401164.8741950474</v>
      </c>
      <c r="E38" s="29">
        <v>1221263</v>
      </c>
      <c r="F38" s="29">
        <v>1276070</v>
      </c>
      <c r="G38" s="29">
        <v>1337074</v>
      </c>
      <c r="H38" s="29">
        <v>1417329</v>
      </c>
      <c r="I38" s="30"/>
      <c r="J38" s="31"/>
    </row>
    <row r="39" spans="1:10" ht="15.75">
      <c r="A39" s="28" t="s">
        <v>27</v>
      </c>
      <c r="B39" s="29">
        <v>111840</v>
      </c>
      <c r="C39" s="29">
        <v>123530.63798712076</v>
      </c>
      <c r="D39" s="29">
        <v>123530.63798712076</v>
      </c>
      <c r="E39" s="29">
        <v>109623</v>
      </c>
      <c r="F39" s="29">
        <v>114024</v>
      </c>
      <c r="G39" s="29">
        <v>122346</v>
      </c>
      <c r="H39" s="29">
        <v>132676</v>
      </c>
      <c r="I39" s="30"/>
      <c r="J39" s="31"/>
    </row>
    <row r="40" spans="1:10" ht="15.75">
      <c r="A40" s="28" t="s">
        <v>28</v>
      </c>
      <c r="B40" s="29">
        <v>7726</v>
      </c>
      <c r="C40" s="29">
        <v>12799.309566487418</v>
      </c>
      <c r="D40" s="29">
        <v>12799.309566487418</v>
      </c>
      <c r="E40" s="29">
        <v>13914</v>
      </c>
      <c r="F40" s="29">
        <v>14231</v>
      </c>
      <c r="G40" s="29">
        <v>15284</v>
      </c>
      <c r="H40" s="29">
        <v>16605</v>
      </c>
      <c r="I40" s="30"/>
      <c r="J40" s="31"/>
    </row>
    <row r="41" spans="1:10" ht="14.25" customHeight="1">
      <c r="A41" s="28" t="s">
        <v>29</v>
      </c>
      <c r="B41" s="29">
        <v>132294</v>
      </c>
      <c r="C41" s="29">
        <v>231494.39022771028</v>
      </c>
      <c r="D41" s="29">
        <v>231494.39022771028</v>
      </c>
      <c r="E41" s="29">
        <v>113234</v>
      </c>
      <c r="F41" s="29">
        <v>0</v>
      </c>
      <c r="G41" s="29">
        <v>0</v>
      </c>
      <c r="H41" s="29">
        <v>0</v>
      </c>
      <c r="I41" s="30"/>
      <c r="J41" s="31"/>
    </row>
    <row r="42" spans="1:10" ht="15.75">
      <c r="A42" s="28" t="s">
        <v>30</v>
      </c>
      <c r="B42" s="29">
        <v>83377</v>
      </c>
      <c r="C42" s="29">
        <v>103295.12713270928</v>
      </c>
      <c r="D42" s="29">
        <v>103295.12713270928</v>
      </c>
      <c r="E42" s="29">
        <v>100847</v>
      </c>
      <c r="F42" s="29">
        <v>108353</v>
      </c>
      <c r="G42" s="29">
        <v>112827</v>
      </c>
      <c r="H42" s="29">
        <v>121427</v>
      </c>
      <c r="I42" s="30"/>
      <c r="J42" s="31"/>
    </row>
    <row r="43" spans="1:10" ht="15.75">
      <c r="A43" s="28" t="s">
        <v>31</v>
      </c>
      <c r="B43" s="29">
        <v>683</v>
      </c>
      <c r="C43" s="29">
        <v>1716.523932815508</v>
      </c>
      <c r="D43" s="29">
        <v>1716.523932815508</v>
      </c>
      <c r="E43" s="29">
        <v>1420</v>
      </c>
      <c r="F43" s="29">
        <v>1731</v>
      </c>
      <c r="G43" s="29">
        <v>1932</v>
      </c>
      <c r="H43" s="29">
        <v>2156</v>
      </c>
      <c r="I43" s="30"/>
      <c r="J43" s="31"/>
    </row>
    <row r="44" spans="1:10" ht="15.75">
      <c r="A44" s="28" t="s">
        <v>32</v>
      </c>
      <c r="B44" s="29">
        <v>2192</v>
      </c>
      <c r="C44" s="29">
        <v>2323.5743211843587</v>
      </c>
      <c r="D44" s="29">
        <v>2323.5743211843587</v>
      </c>
      <c r="E44" s="29">
        <v>2324</v>
      </c>
      <c r="F44" s="29">
        <v>2324</v>
      </c>
      <c r="G44" s="29">
        <v>2324</v>
      </c>
      <c r="H44" s="29">
        <v>2324</v>
      </c>
      <c r="I44" s="30"/>
      <c r="J44" s="31"/>
    </row>
    <row r="45" spans="1:10" ht="15.75">
      <c r="A45" s="28" t="s">
        <v>33</v>
      </c>
      <c r="B45" s="29">
        <v>125760</v>
      </c>
      <c r="C45" s="29">
        <v>83805.81557458673</v>
      </c>
      <c r="D45" s="29">
        <v>83805.81557458673</v>
      </c>
      <c r="E45" s="29">
        <v>83805</v>
      </c>
      <c r="F45" s="29">
        <v>67352</v>
      </c>
      <c r="G45" s="29">
        <v>67324</v>
      </c>
      <c r="H45" s="29">
        <v>67324</v>
      </c>
      <c r="I45" s="30"/>
      <c r="J45" s="31"/>
    </row>
    <row r="46" spans="1:16" ht="15.75">
      <c r="A46" s="28" t="s">
        <v>34</v>
      </c>
      <c r="B46" s="29">
        <v>570111</v>
      </c>
      <c r="C46" s="29">
        <v>505482.8387439421</v>
      </c>
      <c r="D46" s="29">
        <v>505482.8387439421</v>
      </c>
      <c r="E46" s="29">
        <v>881066</v>
      </c>
      <c r="F46" s="29">
        <v>1520709</v>
      </c>
      <c r="G46" s="29">
        <v>1637403</v>
      </c>
      <c r="H46" s="29">
        <v>1565565</v>
      </c>
      <c r="I46" s="30"/>
      <c r="J46" s="31"/>
      <c r="L46" s="8"/>
      <c r="M46" s="8"/>
      <c r="N46" s="8"/>
      <c r="O46" s="8"/>
      <c r="P46" s="8"/>
    </row>
    <row r="47" spans="1:10" ht="15.75">
      <c r="A47" s="28" t="s">
        <v>35</v>
      </c>
      <c r="B47" s="29">
        <v>567616</v>
      </c>
      <c r="C47" s="29">
        <v>504547.5668857465</v>
      </c>
      <c r="D47" s="29">
        <v>504547.5668857465</v>
      </c>
      <c r="E47" s="29">
        <v>875300</v>
      </c>
      <c r="F47" s="29">
        <v>1517216</v>
      </c>
      <c r="G47" s="29">
        <v>1633851</v>
      </c>
      <c r="H47" s="29">
        <v>1561970</v>
      </c>
      <c r="I47" s="30"/>
      <c r="J47" s="31"/>
    </row>
    <row r="48" spans="1:10" ht="15.75">
      <c r="A48" s="28"/>
      <c r="B48" s="29"/>
      <c r="C48" s="29"/>
      <c r="D48" s="29"/>
      <c r="E48" s="29"/>
      <c r="F48" s="29"/>
      <c r="G48" s="29"/>
      <c r="H48" s="29"/>
      <c r="I48" s="30"/>
      <c r="J48" s="31"/>
    </row>
    <row r="49" spans="1:10" ht="15.75">
      <c r="A49" s="32" t="s">
        <v>36</v>
      </c>
      <c r="B49" s="33">
        <v>925441</v>
      </c>
      <c r="C49" s="33">
        <v>963769.5678151762</v>
      </c>
      <c r="D49" s="33">
        <v>963769.5678151762</v>
      </c>
      <c r="E49" s="33">
        <v>884414</v>
      </c>
      <c r="F49" s="33">
        <v>912182</v>
      </c>
      <c r="G49" s="33">
        <v>977281</v>
      </c>
      <c r="H49" s="33">
        <v>1061370</v>
      </c>
      <c r="I49" s="26"/>
      <c r="J49" s="34"/>
    </row>
    <row r="50" spans="1:10" ht="15.75">
      <c r="A50" s="28" t="s">
        <v>25</v>
      </c>
      <c r="B50" s="29">
        <v>835520</v>
      </c>
      <c r="C50" s="29">
        <v>881738.265949678</v>
      </c>
      <c r="D50" s="29">
        <v>881738.265949678</v>
      </c>
      <c r="E50" s="29">
        <v>800877</v>
      </c>
      <c r="F50" s="29">
        <v>831264</v>
      </c>
      <c r="G50" s="29">
        <v>893976</v>
      </c>
      <c r="H50" s="29">
        <v>973490</v>
      </c>
      <c r="I50" s="30"/>
      <c r="J50" s="31"/>
    </row>
    <row r="51" spans="1:10" ht="15.75">
      <c r="A51" s="28" t="s">
        <v>12</v>
      </c>
      <c r="B51" s="29"/>
      <c r="C51" s="29"/>
      <c r="D51" s="29"/>
      <c r="E51" s="29"/>
      <c r="F51" s="29"/>
      <c r="G51" s="29"/>
      <c r="H51" s="29"/>
      <c r="I51" s="30"/>
      <c r="J51" s="31"/>
    </row>
    <row r="52" spans="1:10" ht="15.75">
      <c r="A52" s="28" t="s">
        <v>16</v>
      </c>
      <c r="B52" s="29">
        <v>391801</v>
      </c>
      <c r="C52" s="29">
        <v>413045.2433114253</v>
      </c>
      <c r="D52" s="29">
        <v>413045.2433114253</v>
      </c>
      <c r="E52" s="29">
        <v>375124</v>
      </c>
      <c r="F52" s="29">
        <v>389385</v>
      </c>
      <c r="G52" s="29">
        <v>418761</v>
      </c>
      <c r="H52" s="29">
        <v>456007</v>
      </c>
      <c r="I52" s="30"/>
      <c r="J52" s="31"/>
    </row>
    <row r="53" spans="1:10" ht="15.75">
      <c r="A53" s="28" t="s">
        <v>17</v>
      </c>
      <c r="B53" s="29">
        <v>391928</v>
      </c>
      <c r="C53" s="29">
        <v>413045.2433114253</v>
      </c>
      <c r="D53" s="29">
        <v>413045.2433114253</v>
      </c>
      <c r="E53" s="29">
        <v>375124</v>
      </c>
      <c r="F53" s="29">
        <v>389385</v>
      </c>
      <c r="G53" s="29">
        <v>418761</v>
      </c>
      <c r="H53" s="29">
        <v>456007</v>
      </c>
      <c r="I53" s="30"/>
      <c r="J53" s="31"/>
    </row>
    <row r="54" spans="1:10" ht="15.75">
      <c r="A54" s="28" t="s">
        <v>27</v>
      </c>
      <c r="B54" s="29">
        <v>48122</v>
      </c>
      <c r="C54" s="29">
        <v>50232.09188076744</v>
      </c>
      <c r="D54" s="29">
        <v>50232.09188076744</v>
      </c>
      <c r="E54" s="29">
        <v>45619</v>
      </c>
      <c r="F54" s="29">
        <v>47363</v>
      </c>
      <c r="G54" s="29">
        <v>50936</v>
      </c>
      <c r="H54" s="29">
        <v>55467</v>
      </c>
      <c r="I54" s="30"/>
      <c r="J54" s="31"/>
    </row>
    <row r="55" spans="1:10" ht="15.75">
      <c r="A55" s="28" t="s">
        <v>28</v>
      </c>
      <c r="B55" s="29">
        <v>3669</v>
      </c>
      <c r="C55" s="29">
        <v>5415.687446059882</v>
      </c>
      <c r="D55" s="29">
        <v>5415.687446059882</v>
      </c>
      <c r="E55" s="29">
        <v>5010</v>
      </c>
      <c r="F55" s="29">
        <v>5131</v>
      </c>
      <c r="G55" s="29">
        <v>5518</v>
      </c>
      <c r="H55" s="29">
        <v>6009</v>
      </c>
      <c r="I55" s="30"/>
      <c r="J55" s="31"/>
    </row>
    <row r="56" spans="1:10" ht="15.75">
      <c r="A56" s="28" t="s">
        <v>37</v>
      </c>
      <c r="B56" s="29">
        <v>47403</v>
      </c>
      <c r="C56" s="29">
        <v>53366.36128261303</v>
      </c>
      <c r="D56" s="29">
        <v>53366.36128261303</v>
      </c>
      <c r="E56" s="29">
        <v>52771</v>
      </c>
      <c r="F56" s="29">
        <v>56706</v>
      </c>
      <c r="G56" s="29">
        <v>59065</v>
      </c>
      <c r="H56" s="29">
        <v>63612</v>
      </c>
      <c r="I56" s="30"/>
      <c r="J56" s="31"/>
    </row>
    <row r="57" spans="1:10" ht="15.75">
      <c r="A57" s="28" t="s">
        <v>38</v>
      </c>
      <c r="B57" s="29">
        <v>729</v>
      </c>
      <c r="C57" s="29">
        <v>995.8175662218681</v>
      </c>
      <c r="D57" s="29">
        <v>995.8175662218681</v>
      </c>
      <c r="E57" s="29">
        <v>996</v>
      </c>
      <c r="F57" s="29">
        <v>996</v>
      </c>
      <c r="G57" s="29">
        <v>996</v>
      </c>
      <c r="H57" s="29">
        <v>996</v>
      </c>
      <c r="I57" s="30"/>
      <c r="J57" s="31"/>
    </row>
    <row r="58" spans="1:10" ht="15.75">
      <c r="A58" s="28" t="s">
        <v>39</v>
      </c>
      <c r="B58" s="29">
        <v>39663</v>
      </c>
      <c r="C58" s="29">
        <v>26177.554272057358</v>
      </c>
      <c r="D58" s="29">
        <v>26177.554272057358</v>
      </c>
      <c r="E58" s="29">
        <v>26178</v>
      </c>
      <c r="F58" s="29">
        <v>21038</v>
      </c>
      <c r="G58" s="29">
        <v>21029</v>
      </c>
      <c r="H58" s="29">
        <v>21029</v>
      </c>
      <c r="I58" s="30"/>
      <c r="J58" s="31"/>
    </row>
    <row r="59" spans="1:10" ht="15.75">
      <c r="A59" s="28" t="s">
        <v>40</v>
      </c>
      <c r="B59" s="29">
        <v>2126</v>
      </c>
      <c r="C59" s="29">
        <v>1491.568744605988</v>
      </c>
      <c r="D59" s="29">
        <v>1491.568744605988</v>
      </c>
      <c r="E59" s="29">
        <v>3592</v>
      </c>
      <c r="F59" s="29">
        <v>2178</v>
      </c>
      <c r="G59" s="29">
        <v>2215</v>
      </c>
      <c r="H59" s="29">
        <v>2243</v>
      </c>
      <c r="I59" s="30"/>
      <c r="J59" s="31"/>
    </row>
    <row r="60" spans="1:10" ht="15.75">
      <c r="A60" s="28"/>
      <c r="B60" s="29"/>
      <c r="C60" s="29"/>
      <c r="D60" s="29"/>
      <c r="E60" s="29"/>
      <c r="F60" s="29"/>
      <c r="G60" s="29"/>
      <c r="H60" s="29"/>
      <c r="I60" s="30"/>
      <c r="J60" s="31"/>
    </row>
    <row r="61" spans="1:10" ht="15.75">
      <c r="A61" s="32" t="s">
        <v>41</v>
      </c>
      <c r="B61" s="33">
        <v>128278</v>
      </c>
      <c r="C61" s="33">
        <v>132076.51198300472</v>
      </c>
      <c r="D61" s="33">
        <v>132076.51198300472</v>
      </c>
      <c r="E61" s="33">
        <v>120152</v>
      </c>
      <c r="F61" s="33">
        <v>123399</v>
      </c>
      <c r="G61" s="33">
        <v>132438</v>
      </c>
      <c r="H61" s="33">
        <v>143893</v>
      </c>
      <c r="I61" s="26"/>
      <c r="J61" s="34"/>
    </row>
    <row r="62" spans="1:10" ht="15.75">
      <c r="A62" s="28" t="s">
        <v>25</v>
      </c>
      <c r="B62" s="29">
        <v>120419</v>
      </c>
      <c r="C62" s="29">
        <v>126885.61375555997</v>
      </c>
      <c r="D62" s="29">
        <v>126885.61375555997</v>
      </c>
      <c r="E62" s="29">
        <v>115233</v>
      </c>
      <c r="F62" s="29">
        <v>119646</v>
      </c>
      <c r="G62" s="29">
        <v>128673</v>
      </c>
      <c r="H62" s="29">
        <v>140118</v>
      </c>
      <c r="I62" s="30"/>
      <c r="J62" s="31"/>
    </row>
    <row r="63" spans="1:10" ht="15.75">
      <c r="A63" s="28" t="s">
        <v>21</v>
      </c>
      <c r="B63" s="29">
        <v>422</v>
      </c>
      <c r="C63" s="29">
        <v>232.3574321184359</v>
      </c>
      <c r="D63" s="29">
        <v>232.3574321184359</v>
      </c>
      <c r="E63" s="29">
        <v>232</v>
      </c>
      <c r="F63" s="29">
        <v>232</v>
      </c>
      <c r="G63" s="29">
        <v>232</v>
      </c>
      <c r="H63" s="29">
        <v>232</v>
      </c>
      <c r="I63" s="30"/>
      <c r="J63" s="31"/>
    </row>
    <row r="64" spans="1:10" ht="15.75">
      <c r="A64" s="28" t="s">
        <v>22</v>
      </c>
      <c r="B64" s="29">
        <v>5027</v>
      </c>
      <c r="C64" s="29">
        <v>3444.665737236938</v>
      </c>
      <c r="D64" s="29">
        <v>3444.665737236938</v>
      </c>
      <c r="E64" s="29">
        <v>3445</v>
      </c>
      <c r="F64" s="29">
        <v>2768</v>
      </c>
      <c r="G64" s="29">
        <v>2767</v>
      </c>
      <c r="H64" s="29">
        <v>2767</v>
      </c>
      <c r="I64" s="30"/>
      <c r="J64" s="31"/>
    </row>
    <row r="65" spans="1:10" ht="15.75">
      <c r="A65" s="28" t="s">
        <v>23</v>
      </c>
      <c r="B65" s="29">
        <v>2410</v>
      </c>
      <c r="C65" s="29">
        <v>1513.875058089358</v>
      </c>
      <c r="D65" s="29">
        <v>1513.875058089358</v>
      </c>
      <c r="E65" s="29">
        <v>1242</v>
      </c>
      <c r="F65" s="29">
        <v>753</v>
      </c>
      <c r="G65" s="29">
        <v>766</v>
      </c>
      <c r="H65" s="29">
        <v>776</v>
      </c>
      <c r="I65" s="30"/>
      <c r="J65" s="31"/>
    </row>
    <row r="66" spans="1:10" ht="14.25" customHeight="1">
      <c r="A66" s="28"/>
      <c r="B66" s="29"/>
      <c r="C66" s="29"/>
      <c r="D66" s="29"/>
      <c r="E66" s="29"/>
      <c r="F66" s="29"/>
      <c r="G66" s="29"/>
      <c r="H66" s="29"/>
      <c r="I66" s="30"/>
      <c r="J66" s="31"/>
    </row>
    <row r="67" spans="1:10" ht="15.75">
      <c r="A67" s="32" t="s">
        <v>42</v>
      </c>
      <c r="B67" s="33">
        <v>52416</v>
      </c>
      <c r="C67" s="33">
        <v>39249.618269932944</v>
      </c>
      <c r="D67" s="33">
        <v>39249.618269932944</v>
      </c>
      <c r="E67" s="33">
        <v>45020</v>
      </c>
      <c r="F67" s="33">
        <v>43840</v>
      </c>
      <c r="G67" s="33">
        <v>45091</v>
      </c>
      <c r="H67" s="33">
        <v>46976</v>
      </c>
      <c r="I67" s="26"/>
      <c r="J67" s="34"/>
    </row>
    <row r="68" spans="1:10" ht="15.75">
      <c r="A68" s="28" t="s">
        <v>25</v>
      </c>
      <c r="B68" s="29">
        <v>27563</v>
      </c>
      <c r="C68" s="29">
        <v>26345.515501560112</v>
      </c>
      <c r="D68" s="29">
        <v>26345.515501560112</v>
      </c>
      <c r="E68" s="29">
        <v>23926</v>
      </c>
      <c r="F68" s="29">
        <v>24843</v>
      </c>
      <c r="G68" s="29">
        <v>26718</v>
      </c>
      <c r="H68" s="29">
        <v>29094</v>
      </c>
      <c r="I68" s="30"/>
      <c r="J68" s="31"/>
    </row>
    <row r="69" spans="1:10" ht="15.75">
      <c r="A69" s="28" t="s">
        <v>21</v>
      </c>
      <c r="B69" s="29">
        <v>20</v>
      </c>
      <c r="C69" s="29">
        <v>9.95817566221868</v>
      </c>
      <c r="D69" s="29">
        <v>9.95817566221868</v>
      </c>
      <c r="E69" s="29">
        <v>10</v>
      </c>
      <c r="F69" s="29">
        <v>10</v>
      </c>
      <c r="G69" s="29">
        <v>10</v>
      </c>
      <c r="H69" s="29">
        <v>10</v>
      </c>
      <c r="I69" s="30"/>
      <c r="J69" s="31"/>
    </row>
    <row r="70" spans="1:10" ht="15.75">
      <c r="A70" s="28" t="s">
        <v>22</v>
      </c>
      <c r="B70" s="29">
        <v>1636</v>
      </c>
      <c r="C70" s="29">
        <v>563.3008032928367</v>
      </c>
      <c r="D70" s="29">
        <v>563.3008032928367</v>
      </c>
      <c r="E70" s="29">
        <v>563</v>
      </c>
      <c r="F70" s="29">
        <v>453</v>
      </c>
      <c r="G70" s="29">
        <v>453</v>
      </c>
      <c r="H70" s="29">
        <v>453</v>
      </c>
      <c r="I70" s="30"/>
      <c r="J70" s="31"/>
    </row>
    <row r="71" spans="1:10" ht="15.75">
      <c r="A71" s="28" t="s">
        <v>23</v>
      </c>
      <c r="B71" s="29">
        <v>939</v>
      </c>
      <c r="C71" s="29">
        <v>1250.4149239859257</v>
      </c>
      <c r="D71" s="29">
        <v>1250.4149239859257</v>
      </c>
      <c r="E71" s="29">
        <v>315</v>
      </c>
      <c r="F71" s="29">
        <v>191</v>
      </c>
      <c r="G71" s="29">
        <v>194</v>
      </c>
      <c r="H71" s="29">
        <v>196</v>
      </c>
      <c r="I71" s="30"/>
      <c r="J71" s="31"/>
    </row>
    <row r="72" spans="1:10" ht="15.75">
      <c r="A72" s="28" t="s">
        <v>43</v>
      </c>
      <c r="B72" s="29">
        <v>22258</v>
      </c>
      <c r="C72" s="29">
        <v>11080.428865431852</v>
      </c>
      <c r="D72" s="29">
        <v>11080.428865431852</v>
      </c>
      <c r="E72" s="29">
        <v>20206</v>
      </c>
      <c r="F72" s="29">
        <v>18343</v>
      </c>
      <c r="G72" s="29">
        <v>17716</v>
      </c>
      <c r="H72" s="29">
        <v>17223</v>
      </c>
      <c r="I72" s="30"/>
      <c r="J72" s="31"/>
    </row>
    <row r="73" spans="1:10" ht="15.75">
      <c r="A73" s="28"/>
      <c r="B73" s="29"/>
      <c r="C73" s="29"/>
      <c r="D73" s="29"/>
      <c r="E73" s="29"/>
      <c r="F73" s="29"/>
      <c r="G73" s="29"/>
      <c r="H73" s="29"/>
      <c r="I73" s="30"/>
      <c r="J73" s="31"/>
    </row>
    <row r="74" spans="1:10" ht="15.75">
      <c r="A74" s="32" t="s">
        <v>44</v>
      </c>
      <c r="B74" s="33">
        <v>278329</v>
      </c>
      <c r="C74" s="33">
        <v>287606.6852552612</v>
      </c>
      <c r="D74" s="33">
        <v>287606.6852552612</v>
      </c>
      <c r="E74" s="33">
        <v>261692</v>
      </c>
      <c r="F74" s="33">
        <v>269485</v>
      </c>
      <c r="G74" s="33">
        <v>289288</v>
      </c>
      <c r="H74" s="33">
        <v>314396</v>
      </c>
      <c r="I74" s="26"/>
      <c r="J74" s="34"/>
    </row>
    <row r="75" spans="1:10" ht="15.75">
      <c r="A75" s="28" t="s">
        <v>25</v>
      </c>
      <c r="B75" s="29">
        <v>262821</v>
      </c>
      <c r="C75" s="29">
        <v>278264.7215030206</v>
      </c>
      <c r="D75" s="29">
        <v>278264.7215030206</v>
      </c>
      <c r="E75" s="29">
        <v>252756</v>
      </c>
      <c r="F75" s="29">
        <v>262404</v>
      </c>
      <c r="G75" s="29">
        <v>282201</v>
      </c>
      <c r="H75" s="29">
        <v>307301</v>
      </c>
      <c r="I75" s="30"/>
      <c r="J75" s="31"/>
    </row>
    <row r="76" spans="1:10" ht="15.75">
      <c r="A76" s="28" t="s">
        <v>12</v>
      </c>
      <c r="B76" s="29"/>
      <c r="C76" s="29"/>
      <c r="D76" s="29"/>
      <c r="E76" s="29"/>
      <c r="F76" s="29"/>
      <c r="G76" s="29"/>
      <c r="H76" s="29"/>
      <c r="I76" s="30"/>
      <c r="J76" s="31"/>
    </row>
    <row r="77" spans="1:10" ht="15.75">
      <c r="A77" s="28" t="s">
        <v>16</v>
      </c>
      <c r="B77" s="29">
        <v>130189</v>
      </c>
      <c r="C77" s="29">
        <v>137798.24736108346</v>
      </c>
      <c r="D77" s="29">
        <v>137798.24736108346</v>
      </c>
      <c r="E77" s="29">
        <v>125144</v>
      </c>
      <c r="F77" s="29">
        <v>129938</v>
      </c>
      <c r="G77" s="29">
        <v>139741</v>
      </c>
      <c r="H77" s="29">
        <v>152170</v>
      </c>
      <c r="I77" s="30"/>
      <c r="J77" s="31"/>
    </row>
    <row r="78" spans="1:10" ht="15.75">
      <c r="A78" s="28" t="s">
        <v>17</v>
      </c>
      <c r="B78" s="29">
        <v>130233</v>
      </c>
      <c r="C78" s="29">
        <v>137798.24736108346</v>
      </c>
      <c r="D78" s="29">
        <v>137798.24736108346</v>
      </c>
      <c r="E78" s="29">
        <v>125144</v>
      </c>
      <c r="F78" s="29">
        <v>129938</v>
      </c>
      <c r="G78" s="29">
        <v>139741</v>
      </c>
      <c r="H78" s="29">
        <v>152170</v>
      </c>
      <c r="I78" s="30"/>
      <c r="J78" s="31"/>
    </row>
    <row r="79" spans="1:10" ht="15.75">
      <c r="A79" s="28" t="s">
        <v>45</v>
      </c>
      <c r="B79" s="29">
        <v>2399</v>
      </c>
      <c r="C79" s="29">
        <v>2668.2267808537476</v>
      </c>
      <c r="D79" s="29">
        <v>2668.2267808537476</v>
      </c>
      <c r="E79" s="29">
        <v>2468</v>
      </c>
      <c r="F79" s="29">
        <v>2528</v>
      </c>
      <c r="G79" s="29">
        <v>2719</v>
      </c>
      <c r="H79" s="29">
        <v>2961</v>
      </c>
      <c r="I79" s="30"/>
      <c r="J79" s="31"/>
    </row>
    <row r="80" spans="1:10" ht="15.75">
      <c r="A80" s="28" t="s">
        <v>21</v>
      </c>
      <c r="B80" s="29">
        <v>232</v>
      </c>
      <c r="C80" s="29">
        <v>331.9391887406227</v>
      </c>
      <c r="D80" s="29">
        <v>331.9391887406227</v>
      </c>
      <c r="E80" s="29">
        <v>332</v>
      </c>
      <c r="F80" s="29">
        <v>332</v>
      </c>
      <c r="G80" s="29">
        <v>332</v>
      </c>
      <c r="H80" s="29">
        <v>332</v>
      </c>
      <c r="I80" s="30"/>
      <c r="J80" s="31"/>
    </row>
    <row r="81" spans="1:10" ht="15.75">
      <c r="A81" s="28" t="s">
        <v>22</v>
      </c>
      <c r="B81" s="29">
        <v>11765</v>
      </c>
      <c r="C81" s="29">
        <v>7764.555533426276</v>
      </c>
      <c r="D81" s="29">
        <v>7764.555533426276</v>
      </c>
      <c r="E81" s="29">
        <v>7765</v>
      </c>
      <c r="F81" s="29">
        <v>6240</v>
      </c>
      <c r="G81" s="29">
        <v>6238</v>
      </c>
      <c r="H81" s="29">
        <v>6238</v>
      </c>
      <c r="I81" s="30"/>
      <c r="J81" s="31"/>
    </row>
    <row r="82" spans="1:10" ht="15.75">
      <c r="A82" s="28" t="s">
        <v>23</v>
      </c>
      <c r="B82" s="29">
        <v>3511</v>
      </c>
      <c r="C82" s="29">
        <v>1245.4690300736904</v>
      </c>
      <c r="D82" s="29">
        <v>1245.4690300736904</v>
      </c>
      <c r="E82" s="29">
        <v>839</v>
      </c>
      <c r="F82" s="29">
        <v>509</v>
      </c>
      <c r="G82" s="29">
        <v>517</v>
      </c>
      <c r="H82" s="29">
        <v>525</v>
      </c>
      <c r="I82" s="30"/>
      <c r="J82" s="31"/>
    </row>
    <row r="83" spans="1:10" ht="15.75">
      <c r="A83" s="28"/>
      <c r="B83" s="29"/>
      <c r="C83" s="29"/>
      <c r="D83" s="29"/>
      <c r="E83" s="29"/>
      <c r="F83" s="29"/>
      <c r="G83" s="29"/>
      <c r="H83" s="29"/>
      <c r="I83" s="30"/>
      <c r="J83" s="31"/>
    </row>
    <row r="84" spans="1:10" ht="15.75">
      <c r="A84" s="32" t="s">
        <v>46</v>
      </c>
      <c r="B84" s="33">
        <v>737132</v>
      </c>
      <c r="C84" s="33">
        <v>757865.1994954525</v>
      </c>
      <c r="D84" s="33">
        <v>757865.1994954525</v>
      </c>
      <c r="E84" s="33">
        <v>676008</v>
      </c>
      <c r="F84" s="33">
        <v>690756</v>
      </c>
      <c r="G84" s="33">
        <v>767940</v>
      </c>
      <c r="H84" s="33">
        <v>863660</v>
      </c>
      <c r="I84" s="26"/>
      <c r="J84" s="34"/>
    </row>
    <row r="85" spans="1:10" ht="15.75">
      <c r="A85" s="28" t="s">
        <v>25</v>
      </c>
      <c r="B85" s="29">
        <v>688468</v>
      </c>
      <c r="C85" s="29">
        <v>722730.3989909048</v>
      </c>
      <c r="D85" s="29">
        <v>722730.3989909048</v>
      </c>
      <c r="E85" s="29">
        <v>641431</v>
      </c>
      <c r="F85" s="29">
        <v>658281</v>
      </c>
      <c r="G85" s="29">
        <v>734607</v>
      </c>
      <c r="H85" s="29">
        <v>828818</v>
      </c>
      <c r="I85" s="30"/>
      <c r="J85" s="31"/>
    </row>
    <row r="86" spans="1:10" ht="15.75">
      <c r="A86" s="28" t="s">
        <v>12</v>
      </c>
      <c r="B86" s="29"/>
      <c r="C86" s="29"/>
      <c r="D86" s="29"/>
      <c r="E86" s="29"/>
      <c r="F86" s="29"/>
      <c r="G86" s="29"/>
      <c r="H86" s="29"/>
      <c r="I86" s="30"/>
      <c r="J86" s="31"/>
    </row>
    <row r="87" spans="1:10" ht="15.75">
      <c r="A87" s="28" t="s">
        <v>17</v>
      </c>
      <c r="B87" s="29">
        <v>644785</v>
      </c>
      <c r="C87" s="29">
        <v>675934.0768771161</v>
      </c>
      <c r="D87" s="29">
        <v>675934.0768771161</v>
      </c>
      <c r="E87" s="29">
        <v>613754</v>
      </c>
      <c r="F87" s="29">
        <v>637333</v>
      </c>
      <c r="G87" s="29">
        <v>685415</v>
      </c>
      <c r="H87" s="29">
        <v>746378</v>
      </c>
      <c r="I87" s="30"/>
      <c r="J87" s="31"/>
    </row>
    <row r="88" spans="1:10" ht="15.75">
      <c r="A88" s="28" t="s">
        <v>27</v>
      </c>
      <c r="B88" s="29">
        <v>40792</v>
      </c>
      <c r="C88" s="29">
        <v>42492.36539865896</v>
      </c>
      <c r="D88" s="29">
        <v>42492.36539865896</v>
      </c>
      <c r="E88" s="29">
        <v>23696</v>
      </c>
      <c r="F88" s="29">
        <v>16870</v>
      </c>
      <c r="G88" s="29">
        <v>44807</v>
      </c>
      <c r="H88" s="29">
        <v>77664</v>
      </c>
      <c r="I88" s="30"/>
      <c r="J88" s="31"/>
    </row>
    <row r="89" spans="1:10" ht="15.75">
      <c r="A89" s="28" t="s">
        <v>47</v>
      </c>
      <c r="B89" s="29">
        <v>2891</v>
      </c>
      <c r="C89" s="29">
        <v>4303.956715129788</v>
      </c>
      <c r="D89" s="29">
        <v>4303.956715129788</v>
      </c>
      <c r="E89" s="29">
        <v>3981</v>
      </c>
      <c r="F89" s="29">
        <v>4078</v>
      </c>
      <c r="G89" s="29">
        <v>4385</v>
      </c>
      <c r="H89" s="29">
        <v>4776</v>
      </c>
      <c r="I89" s="30"/>
      <c r="J89" s="31"/>
    </row>
    <row r="90" spans="1:10" ht="15.75">
      <c r="A90" s="28" t="s">
        <v>37</v>
      </c>
      <c r="B90" s="29">
        <v>16060</v>
      </c>
      <c r="C90" s="29">
        <v>17810.130784040364</v>
      </c>
      <c r="D90" s="29">
        <v>17810.130784040364</v>
      </c>
      <c r="E90" s="29">
        <v>17526</v>
      </c>
      <c r="F90" s="29">
        <v>18819</v>
      </c>
      <c r="G90" s="29">
        <v>19680</v>
      </c>
      <c r="H90" s="29">
        <v>21186</v>
      </c>
      <c r="I90" s="30"/>
      <c r="J90" s="31"/>
    </row>
    <row r="91" spans="1:10" ht="15.75">
      <c r="A91" s="28" t="s">
        <v>38</v>
      </c>
      <c r="B91" s="29">
        <v>236</v>
      </c>
      <c r="C91" s="29">
        <v>56.42966208590586</v>
      </c>
      <c r="D91" s="29">
        <v>56.42966208590586</v>
      </c>
      <c r="E91" s="29">
        <v>56</v>
      </c>
      <c r="F91" s="29">
        <v>56</v>
      </c>
      <c r="G91" s="29">
        <v>56</v>
      </c>
      <c r="H91" s="29">
        <v>56</v>
      </c>
      <c r="I91" s="30"/>
      <c r="J91" s="31"/>
    </row>
    <row r="92" spans="1:10" ht="15.75">
      <c r="A92" s="28" t="s">
        <v>39</v>
      </c>
      <c r="B92" s="29">
        <v>30694</v>
      </c>
      <c r="C92" s="29">
        <v>16703.64469229237</v>
      </c>
      <c r="D92" s="29">
        <v>16703.64469229237</v>
      </c>
      <c r="E92" s="29">
        <v>16704</v>
      </c>
      <c r="F92" s="29">
        <v>13424</v>
      </c>
      <c r="G92" s="29">
        <v>13419</v>
      </c>
      <c r="H92" s="29">
        <v>13419</v>
      </c>
      <c r="I92" s="30"/>
      <c r="J92" s="31"/>
    </row>
    <row r="93" spans="1:10" ht="15.75">
      <c r="A93" s="28" t="s">
        <v>40</v>
      </c>
      <c r="B93" s="29">
        <v>1674</v>
      </c>
      <c r="C93" s="29">
        <v>564.5953661289252</v>
      </c>
      <c r="D93" s="29">
        <v>564.5953661289252</v>
      </c>
      <c r="E93" s="29">
        <v>291</v>
      </c>
      <c r="F93" s="29">
        <v>176</v>
      </c>
      <c r="G93" s="29">
        <v>178</v>
      </c>
      <c r="H93" s="29">
        <v>181</v>
      </c>
      <c r="I93" s="30"/>
      <c r="J93" s="31"/>
    </row>
    <row r="94" spans="1:10" ht="15.75">
      <c r="A94" s="28"/>
      <c r="B94" s="29"/>
      <c r="C94" s="29"/>
      <c r="D94" s="29"/>
      <c r="E94" s="29"/>
      <c r="F94" s="29"/>
      <c r="G94" s="29"/>
      <c r="H94" s="29"/>
      <c r="I94" s="30"/>
      <c r="J94" s="31"/>
    </row>
    <row r="95" spans="1:10" ht="15.75">
      <c r="A95" s="32" t="s">
        <v>48</v>
      </c>
      <c r="B95" s="33">
        <v>5860</v>
      </c>
      <c r="C95" s="33">
        <v>4280.695080661223</v>
      </c>
      <c r="D95" s="33">
        <v>4280.84757352453</v>
      </c>
      <c r="E95" s="33">
        <v>5594</v>
      </c>
      <c r="F95" s="33">
        <v>5510.53</v>
      </c>
      <c r="G95" s="33">
        <v>5803.84</v>
      </c>
      <c r="H95" s="33">
        <v>6204.95</v>
      </c>
      <c r="I95" s="26"/>
      <c r="J95" s="34"/>
    </row>
    <row r="96" spans="1:10" ht="15.75">
      <c r="A96" s="28" t="s">
        <v>49</v>
      </c>
      <c r="B96" s="29">
        <v>3682</v>
      </c>
      <c r="C96" s="29">
        <v>3278.1482772356103</v>
      </c>
      <c r="D96" s="29">
        <v>3278.1482772356103</v>
      </c>
      <c r="E96" s="29">
        <v>3364</v>
      </c>
      <c r="F96" s="29">
        <v>3460.53</v>
      </c>
      <c r="G96" s="29">
        <v>3737.84</v>
      </c>
      <c r="H96" s="29">
        <v>4110.95</v>
      </c>
      <c r="I96" s="30"/>
      <c r="J96" s="31"/>
    </row>
    <row r="97" spans="1:10" ht="15.75">
      <c r="A97" s="28" t="s">
        <v>50</v>
      </c>
      <c r="B97" s="29">
        <v>298</v>
      </c>
      <c r="C97" s="29">
        <v>283.69929628891987</v>
      </c>
      <c r="D97" s="29">
        <v>283.69929628891987</v>
      </c>
      <c r="E97" s="29">
        <v>288</v>
      </c>
      <c r="F97" s="29">
        <v>309</v>
      </c>
      <c r="G97" s="29">
        <v>322</v>
      </c>
      <c r="H97" s="29">
        <v>347</v>
      </c>
      <c r="I97" s="30"/>
      <c r="J97" s="31"/>
    </row>
    <row r="98" spans="1:10" ht="15.75">
      <c r="A98" s="28" t="s">
        <v>51</v>
      </c>
      <c r="B98" s="29">
        <v>1880</v>
      </c>
      <c r="C98" s="29">
        <v>718.8475071366926</v>
      </c>
      <c r="D98" s="29">
        <v>719</v>
      </c>
      <c r="E98" s="29">
        <v>1738</v>
      </c>
      <c r="F98" s="29">
        <v>1741</v>
      </c>
      <c r="G98" s="29">
        <v>1744</v>
      </c>
      <c r="H98" s="29">
        <v>1747</v>
      </c>
      <c r="I98" s="30"/>
      <c r="J98" s="31"/>
    </row>
    <row r="99" spans="1:10" ht="15.75">
      <c r="A99" s="28" t="s">
        <v>52</v>
      </c>
      <c r="B99" s="29"/>
      <c r="C99" s="29"/>
      <c r="D99" s="29"/>
      <c r="E99" s="29">
        <v>204</v>
      </c>
      <c r="F99" s="29"/>
      <c r="G99" s="29"/>
      <c r="H99" s="29"/>
      <c r="I99" s="30"/>
      <c r="J99" s="31"/>
    </row>
    <row r="100" spans="1:10" ht="15.75">
      <c r="A100" s="28"/>
      <c r="B100" s="29"/>
      <c r="C100" s="29"/>
      <c r="D100" s="29"/>
      <c r="E100" s="29"/>
      <c r="F100" s="29"/>
      <c r="G100" s="29"/>
      <c r="H100" s="29"/>
      <c r="I100" s="30"/>
      <c r="J100" s="31"/>
    </row>
    <row r="101" spans="1:10" ht="15" customHeight="1" hidden="1">
      <c r="A101" s="32" t="s">
        <v>53</v>
      </c>
      <c r="B101" s="33">
        <v>0</v>
      </c>
      <c r="C101" s="33"/>
      <c r="D101" s="33"/>
      <c r="E101" s="33"/>
      <c r="F101" s="33"/>
      <c r="G101" s="33"/>
      <c r="H101" s="33"/>
      <c r="I101" s="26"/>
      <c r="J101" s="31"/>
    </row>
    <row r="102" spans="1:10" ht="14.25" customHeight="1" hidden="1">
      <c r="A102" s="28" t="s">
        <v>54</v>
      </c>
      <c r="B102" s="29">
        <v>0</v>
      </c>
      <c r="C102" s="29"/>
      <c r="D102" s="29"/>
      <c r="E102" s="29"/>
      <c r="F102" s="29"/>
      <c r="G102" s="29"/>
      <c r="H102" s="29"/>
      <c r="I102" s="30"/>
      <c r="J102" s="31"/>
    </row>
    <row r="103" spans="1:10" ht="14.25" customHeight="1" hidden="1">
      <c r="A103" s="28" t="s">
        <v>12</v>
      </c>
      <c r="B103" s="29">
        <v>0</v>
      </c>
      <c r="C103" s="29"/>
      <c r="D103" s="29"/>
      <c r="E103" s="29"/>
      <c r="F103" s="29"/>
      <c r="G103" s="29"/>
      <c r="H103" s="29"/>
      <c r="I103" s="30"/>
      <c r="J103" s="31"/>
    </row>
    <row r="104" spans="1:10" ht="14.25" customHeight="1" hidden="1">
      <c r="A104" s="28" t="s">
        <v>16</v>
      </c>
      <c r="B104" s="29">
        <v>0</v>
      </c>
      <c r="C104" s="29"/>
      <c r="D104" s="29"/>
      <c r="E104" s="29"/>
      <c r="F104" s="29"/>
      <c r="G104" s="29"/>
      <c r="H104" s="29"/>
      <c r="I104" s="30"/>
      <c r="J104" s="31"/>
    </row>
    <row r="105" spans="1:10" ht="14.25" customHeight="1" hidden="1">
      <c r="A105" s="28" t="s">
        <v>17</v>
      </c>
      <c r="B105" s="29">
        <v>0</v>
      </c>
      <c r="C105" s="29"/>
      <c r="D105" s="29"/>
      <c r="E105" s="29"/>
      <c r="F105" s="29"/>
      <c r="G105" s="29"/>
      <c r="H105" s="29"/>
      <c r="I105" s="30"/>
      <c r="J105" s="31"/>
    </row>
    <row r="106" spans="1:10" ht="14.25" customHeight="1" hidden="1">
      <c r="A106" s="28" t="s">
        <v>27</v>
      </c>
      <c r="B106" s="29">
        <v>0</v>
      </c>
      <c r="C106" s="29"/>
      <c r="D106" s="29"/>
      <c r="E106" s="29"/>
      <c r="F106" s="29"/>
      <c r="G106" s="29"/>
      <c r="H106" s="29"/>
      <c r="I106" s="30"/>
      <c r="J106" s="31"/>
    </row>
    <row r="107" spans="1:10" ht="14.25" customHeight="1" hidden="1">
      <c r="A107" s="28" t="s">
        <v>47</v>
      </c>
      <c r="B107" s="29">
        <v>0</v>
      </c>
      <c r="C107" s="29"/>
      <c r="D107" s="29"/>
      <c r="E107" s="29"/>
      <c r="F107" s="29"/>
      <c r="G107" s="29"/>
      <c r="H107" s="29"/>
      <c r="I107" s="30"/>
      <c r="J107" s="31"/>
    </row>
    <row r="108" spans="1:10" ht="14.25" customHeight="1" hidden="1">
      <c r="A108" s="28" t="s">
        <v>55</v>
      </c>
      <c r="B108" s="29">
        <v>0</v>
      </c>
      <c r="C108" s="29"/>
      <c r="D108" s="29"/>
      <c r="E108" s="29"/>
      <c r="F108" s="29"/>
      <c r="G108" s="29"/>
      <c r="H108" s="29"/>
      <c r="I108" s="30"/>
      <c r="J108" s="31"/>
    </row>
    <row r="109" spans="1:10" ht="14.25" customHeight="1" hidden="1">
      <c r="A109" s="28" t="s">
        <v>56</v>
      </c>
      <c r="B109" s="29">
        <v>0</v>
      </c>
      <c r="C109" s="29"/>
      <c r="D109" s="29"/>
      <c r="E109" s="29"/>
      <c r="F109" s="29"/>
      <c r="G109" s="29"/>
      <c r="H109" s="29"/>
      <c r="I109" s="30"/>
      <c r="J109" s="31"/>
    </row>
    <row r="110" spans="1:10" ht="14.25" customHeight="1" hidden="1">
      <c r="A110" s="28" t="s">
        <v>21</v>
      </c>
      <c r="B110" s="29">
        <v>0</v>
      </c>
      <c r="C110" s="29"/>
      <c r="D110" s="29"/>
      <c r="E110" s="29"/>
      <c r="F110" s="29"/>
      <c r="G110" s="29"/>
      <c r="H110" s="29"/>
      <c r="I110" s="30"/>
      <c r="J110" s="31"/>
    </row>
    <row r="111" spans="1:10" ht="14.25" customHeight="1" hidden="1">
      <c r="A111" s="28" t="s">
        <v>57</v>
      </c>
      <c r="B111" s="29">
        <v>0</v>
      </c>
      <c r="C111" s="29"/>
      <c r="D111" s="29"/>
      <c r="E111" s="29"/>
      <c r="F111" s="29"/>
      <c r="G111" s="29"/>
      <c r="H111" s="29"/>
      <c r="I111" s="30"/>
      <c r="J111" s="31"/>
    </row>
    <row r="112" spans="1:10" ht="14.25" customHeight="1" hidden="1">
      <c r="A112" s="28" t="s">
        <v>23</v>
      </c>
      <c r="B112" s="29">
        <v>0</v>
      </c>
      <c r="C112" s="29"/>
      <c r="D112" s="29"/>
      <c r="E112" s="29"/>
      <c r="F112" s="29"/>
      <c r="G112" s="29"/>
      <c r="H112" s="29"/>
      <c r="I112" s="30"/>
      <c r="J112" s="31"/>
    </row>
    <row r="113" spans="1:10" ht="14.25" customHeight="1" hidden="1">
      <c r="A113" s="28"/>
      <c r="B113" s="29">
        <v>0</v>
      </c>
      <c r="C113" s="29"/>
      <c r="D113" s="29"/>
      <c r="E113" s="29"/>
      <c r="F113" s="29"/>
      <c r="G113" s="29"/>
      <c r="H113" s="29"/>
      <c r="I113" s="30"/>
      <c r="J113" s="31"/>
    </row>
    <row r="114" spans="1:10" ht="15.75">
      <c r="A114" s="32" t="s">
        <v>58</v>
      </c>
      <c r="B114" s="33">
        <v>5293293</v>
      </c>
      <c r="C114" s="33">
        <v>5637038.08072761</v>
      </c>
      <c r="D114" s="33">
        <v>5637038.233220473</v>
      </c>
      <c r="E114" s="33">
        <v>5417781</v>
      </c>
      <c r="F114" s="33">
        <v>6077876.53</v>
      </c>
      <c r="G114" s="33">
        <v>6511490.84</v>
      </c>
      <c r="H114" s="33">
        <v>6846802.95</v>
      </c>
      <c r="I114" s="26"/>
      <c r="J114" s="34"/>
    </row>
    <row r="115" spans="1:13" ht="15.75">
      <c r="A115" s="28" t="s">
        <v>25</v>
      </c>
      <c r="B115" s="29">
        <v>4166767</v>
      </c>
      <c r="C115" s="29">
        <v>4546341.299873863</v>
      </c>
      <c r="D115" s="29">
        <v>4546341.299873863</v>
      </c>
      <c r="E115" s="29">
        <v>4062645</v>
      </c>
      <c r="F115" s="29">
        <v>4218032</v>
      </c>
      <c r="G115" s="29">
        <v>4527350</v>
      </c>
      <c r="H115" s="29">
        <v>4919644</v>
      </c>
      <c r="I115" s="30"/>
      <c r="J115" s="31"/>
      <c r="K115" s="8"/>
      <c r="L115" s="8"/>
      <c r="M115" s="8"/>
    </row>
    <row r="116" spans="1:10" ht="15.75">
      <c r="A116" s="28" t="s">
        <v>12</v>
      </c>
      <c r="B116" s="29"/>
      <c r="C116" s="29"/>
      <c r="D116" s="29"/>
      <c r="E116" s="29"/>
      <c r="F116" s="29"/>
      <c r="G116" s="29"/>
      <c r="H116" s="29"/>
      <c r="I116" s="30"/>
      <c r="J116" s="31"/>
    </row>
    <row r="117" spans="1:10" ht="15.75">
      <c r="A117" s="28" t="s">
        <v>16</v>
      </c>
      <c r="B117" s="29">
        <v>1232239</v>
      </c>
      <c r="C117" s="29">
        <v>1302392.186151497</v>
      </c>
      <c r="D117" s="29">
        <v>1302392.186151497</v>
      </c>
      <c r="E117" s="29">
        <v>1182813</v>
      </c>
      <c r="F117" s="29">
        <v>1227868</v>
      </c>
      <c r="G117" s="29">
        <v>1320502</v>
      </c>
      <c r="H117" s="29">
        <v>1437953</v>
      </c>
      <c r="I117" s="30"/>
      <c r="J117" s="31"/>
    </row>
    <row r="118" spans="1:10" ht="15.75">
      <c r="A118" s="28" t="s">
        <v>26</v>
      </c>
      <c r="B118" s="29">
        <v>2675297</v>
      </c>
      <c r="C118" s="29">
        <v>2960624.70955321</v>
      </c>
      <c r="D118" s="29">
        <v>2960624.70955321</v>
      </c>
      <c r="E118" s="29">
        <v>2637416</v>
      </c>
      <c r="F118" s="29">
        <v>2746430</v>
      </c>
      <c r="G118" s="29">
        <v>2918364</v>
      </c>
      <c r="H118" s="29">
        <v>3139265</v>
      </c>
      <c r="I118" s="30"/>
      <c r="J118" s="31"/>
    </row>
    <row r="119" spans="1:10" ht="15.75">
      <c r="A119" s="28" t="s">
        <v>59</v>
      </c>
      <c r="B119" s="29">
        <v>235990</v>
      </c>
      <c r="C119" s="29">
        <v>254029.90772090552</v>
      </c>
      <c r="D119" s="29">
        <v>254029.90772090552</v>
      </c>
      <c r="E119" s="29">
        <v>213244</v>
      </c>
      <c r="F119" s="29">
        <v>213874</v>
      </c>
      <c r="G119" s="29">
        <v>256393</v>
      </c>
      <c r="H119" s="29">
        <v>307518</v>
      </c>
      <c r="I119" s="30"/>
      <c r="J119" s="31"/>
    </row>
    <row r="120" spans="1:10" ht="15.75">
      <c r="A120" s="28" t="s">
        <v>60</v>
      </c>
      <c r="B120" s="29">
        <v>23241</v>
      </c>
      <c r="C120" s="29">
        <v>29294.496448250677</v>
      </c>
      <c r="D120" s="29">
        <v>29294.496448250677</v>
      </c>
      <c r="E120" s="29">
        <v>29172</v>
      </c>
      <c r="F120" s="29">
        <v>29860</v>
      </c>
      <c r="G120" s="29">
        <v>32091</v>
      </c>
      <c r="H120" s="29">
        <v>34908</v>
      </c>
      <c r="I120" s="30"/>
      <c r="J120" s="31"/>
    </row>
    <row r="121" spans="1:10" ht="15.75">
      <c r="A121" s="28" t="s">
        <v>29</v>
      </c>
      <c r="B121" s="29">
        <v>132294</v>
      </c>
      <c r="C121" s="29">
        <v>231494.39022771028</v>
      </c>
      <c r="D121" s="29">
        <v>231494.39022771028</v>
      </c>
      <c r="E121" s="29">
        <v>113234</v>
      </c>
      <c r="F121" s="29">
        <v>0</v>
      </c>
      <c r="G121" s="29">
        <v>0</v>
      </c>
      <c r="H121" s="29">
        <v>0</v>
      </c>
      <c r="I121" s="30"/>
      <c r="J121" s="31"/>
    </row>
    <row r="122" spans="1:10" ht="15.75">
      <c r="A122" s="28" t="s">
        <v>30</v>
      </c>
      <c r="B122" s="29">
        <v>146840</v>
      </c>
      <c r="C122" s="29">
        <v>174471.6191993627</v>
      </c>
      <c r="D122" s="29">
        <v>174471.6191993627</v>
      </c>
      <c r="E122" s="29">
        <v>171144</v>
      </c>
      <c r="F122" s="29">
        <v>183878</v>
      </c>
      <c r="G122" s="29">
        <v>191572</v>
      </c>
      <c r="H122" s="29">
        <v>206225</v>
      </c>
      <c r="I122" s="30"/>
      <c r="J122" s="31"/>
    </row>
    <row r="123" spans="1:10" ht="15.75">
      <c r="A123" s="28" t="s">
        <v>31</v>
      </c>
      <c r="B123" s="29">
        <v>683</v>
      </c>
      <c r="C123" s="29">
        <v>1716.523932815508</v>
      </c>
      <c r="D123" s="29">
        <v>1716.523932815508</v>
      </c>
      <c r="E123" s="29">
        <v>1420</v>
      </c>
      <c r="F123" s="29">
        <v>1731</v>
      </c>
      <c r="G123" s="29">
        <v>1932</v>
      </c>
      <c r="H123" s="29">
        <v>2156</v>
      </c>
      <c r="I123" s="30"/>
      <c r="J123" s="31"/>
    </row>
    <row r="124" spans="1:10" ht="15.75">
      <c r="A124" s="28" t="s">
        <v>32</v>
      </c>
      <c r="B124" s="29">
        <v>4358</v>
      </c>
      <c r="C124" s="29">
        <v>4282.015534754032</v>
      </c>
      <c r="D124" s="29">
        <v>4282.015534754032</v>
      </c>
      <c r="E124" s="29">
        <v>4282</v>
      </c>
      <c r="F124" s="29">
        <v>4282</v>
      </c>
      <c r="G124" s="29">
        <v>4282</v>
      </c>
      <c r="H124" s="29">
        <v>4282</v>
      </c>
      <c r="I124" s="30"/>
      <c r="J124" s="31"/>
    </row>
    <row r="125" spans="1:10" ht="15.75">
      <c r="A125" s="28" t="s">
        <v>33</v>
      </c>
      <c r="B125" s="29">
        <v>229632</v>
      </c>
      <c r="C125" s="29">
        <v>149372.6349332802</v>
      </c>
      <c r="D125" s="29">
        <v>149372.6349332802</v>
      </c>
      <c r="E125" s="29">
        <v>149373</v>
      </c>
      <c r="F125" s="29">
        <v>120045</v>
      </c>
      <c r="G125" s="29">
        <v>119997</v>
      </c>
      <c r="H125" s="29">
        <v>119997</v>
      </c>
      <c r="I125" s="30"/>
      <c r="J125" s="31"/>
    </row>
    <row r="126" spans="1:10" ht="15.75">
      <c r="A126" s="28" t="s">
        <v>34</v>
      </c>
      <c r="B126" s="29">
        <v>586481</v>
      </c>
      <c r="C126" s="29">
        <v>514717.32058686856</v>
      </c>
      <c r="D126" s="29">
        <v>514717.47307973186</v>
      </c>
      <c r="E126" s="29">
        <v>891621</v>
      </c>
      <c r="F126" s="29">
        <v>1527796</v>
      </c>
      <c r="G126" s="29">
        <v>1644582</v>
      </c>
      <c r="H126" s="29">
        <v>1572818</v>
      </c>
      <c r="I126" s="30"/>
      <c r="J126" s="31"/>
    </row>
    <row r="127" spans="1:10" ht="15.75">
      <c r="A127" s="28" t="s">
        <v>61</v>
      </c>
      <c r="B127" s="29">
        <v>22258</v>
      </c>
      <c r="C127" s="29">
        <v>11080.428865431852</v>
      </c>
      <c r="D127" s="29">
        <v>11080.428865431852</v>
      </c>
      <c r="E127" s="29">
        <v>20206</v>
      </c>
      <c r="F127" s="29">
        <v>18343</v>
      </c>
      <c r="G127" s="29">
        <v>17716</v>
      </c>
      <c r="H127" s="29">
        <v>17223</v>
      </c>
      <c r="I127" s="30"/>
      <c r="J127" s="31"/>
    </row>
    <row r="128" spans="1:10" ht="14.25" customHeight="1">
      <c r="A128" s="28" t="s">
        <v>62</v>
      </c>
      <c r="B128" s="29">
        <v>3682</v>
      </c>
      <c r="C128" s="29">
        <v>3278.1482772356103</v>
      </c>
      <c r="D128" s="29">
        <v>3278.1482772356103</v>
      </c>
      <c r="E128" s="29">
        <v>3364</v>
      </c>
      <c r="F128" s="29">
        <v>3460.53</v>
      </c>
      <c r="G128" s="29">
        <v>3737.84</v>
      </c>
      <c r="H128" s="29">
        <v>4110.95</v>
      </c>
      <c r="I128" s="30"/>
      <c r="J128" s="31"/>
    </row>
    <row r="129" spans="1:10" ht="14.25" customHeight="1">
      <c r="A129" s="28" t="s">
        <v>63</v>
      </c>
      <c r="B129" s="29">
        <v>298</v>
      </c>
      <c r="C129" s="29">
        <v>283.69929628891987</v>
      </c>
      <c r="D129" s="29">
        <v>283.69929628891987</v>
      </c>
      <c r="E129" s="29">
        <v>288</v>
      </c>
      <c r="F129" s="29">
        <v>309</v>
      </c>
      <c r="G129" s="29">
        <v>322</v>
      </c>
      <c r="H129" s="29">
        <v>347</v>
      </c>
      <c r="I129" s="30"/>
      <c r="J129" s="31"/>
    </row>
    <row r="130" spans="1:10" ht="14.25" customHeight="1">
      <c r="A130" s="35" t="s">
        <v>64</v>
      </c>
      <c r="B130" s="36"/>
      <c r="C130" s="36"/>
      <c r="D130" s="36"/>
      <c r="E130" s="36">
        <v>204</v>
      </c>
      <c r="F130" s="36"/>
      <c r="G130" s="36"/>
      <c r="H130" s="36"/>
      <c r="I130" s="30"/>
      <c r="J130" s="37"/>
    </row>
  </sheetData>
  <mergeCells count="7">
    <mergeCell ref="G15:H15"/>
    <mergeCell ref="E15:E16"/>
    <mergeCell ref="F15:F16"/>
    <mergeCell ref="A15:A16"/>
    <mergeCell ref="B15:B16"/>
    <mergeCell ref="C15:C16"/>
    <mergeCell ref="D15:D16"/>
  </mergeCells>
  <printOptions/>
  <pageMargins left="0.75" right="0.34" top="0.48" bottom="0.46" header="0.4921259845" footer="0.4921259845"/>
  <pageSetup fitToHeight="1" fitToWidth="1"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5"/>
  <sheetViews>
    <sheetView zoomScale="75" zoomScaleNormal="75" workbookViewId="0" topLeftCell="A104">
      <selection activeCell="L1" sqref="A1:L127"/>
    </sheetView>
  </sheetViews>
  <sheetFormatPr defaultColWidth="9.00390625" defaultRowHeight="14.25"/>
  <cols>
    <col min="1" max="1" width="13.875" style="247" customWidth="1"/>
    <col min="2" max="3" width="9.25390625" style="247" customWidth="1"/>
    <col min="4" max="4" width="8.625" style="247" customWidth="1"/>
    <col min="5" max="5" width="8.125" style="247" customWidth="1"/>
    <col min="6" max="6" width="60.75390625" style="247" customWidth="1"/>
    <col min="7" max="7" width="19.50390625" style="247" customWidth="1"/>
    <col min="8" max="8" width="21.375" style="247" customWidth="1"/>
    <col min="9" max="9" width="20.375" style="247" customWidth="1"/>
    <col min="10" max="10" width="17.125" style="247" customWidth="1"/>
    <col min="11" max="11" width="17.375" style="247" customWidth="1"/>
    <col min="12" max="12" width="15.125" style="247" customWidth="1"/>
    <col min="13" max="16384" width="8.00390625" style="247" customWidth="1"/>
  </cols>
  <sheetData>
    <row r="1" spans="7:12" ht="15">
      <c r="G1" s="248"/>
      <c r="L1" s="249" t="s">
        <v>253</v>
      </c>
    </row>
    <row r="2" ht="12.75"/>
    <row r="3" spans="1:19" ht="26.25">
      <c r="A3" s="250" t="s">
        <v>254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253"/>
      <c r="O3" s="253"/>
      <c r="P3" s="253"/>
      <c r="Q3" s="253"/>
      <c r="R3" s="253"/>
      <c r="S3" s="254"/>
    </row>
    <row r="4" spans="2:12" ht="28.5" customHeight="1" thickBot="1">
      <c r="B4" s="255"/>
      <c r="C4" s="255"/>
      <c r="G4" s="256"/>
      <c r="L4" s="249" t="s">
        <v>2</v>
      </c>
    </row>
    <row r="5" spans="1:12" ht="24" customHeight="1">
      <c r="A5" s="257" t="s">
        <v>255</v>
      </c>
      <c r="B5" s="258" t="s">
        <v>256</v>
      </c>
      <c r="C5" s="259"/>
      <c r="D5" s="259"/>
      <c r="E5" s="260"/>
      <c r="F5" s="261" t="s">
        <v>257</v>
      </c>
      <c r="G5" s="262" t="s">
        <v>258</v>
      </c>
      <c r="H5" s="262" t="s">
        <v>259</v>
      </c>
      <c r="I5" s="262" t="s">
        <v>260</v>
      </c>
      <c r="J5" s="262" t="s">
        <v>261</v>
      </c>
      <c r="K5" s="263" t="s">
        <v>262</v>
      </c>
      <c r="L5" s="264"/>
    </row>
    <row r="6" spans="1:12" ht="18" customHeight="1">
      <c r="A6" s="265" t="s">
        <v>263</v>
      </c>
      <c r="B6" s="266" t="s">
        <v>264</v>
      </c>
      <c r="C6" s="267" t="s">
        <v>117</v>
      </c>
      <c r="D6" s="268" t="s">
        <v>118</v>
      </c>
      <c r="E6" s="269" t="s">
        <v>265</v>
      </c>
      <c r="F6" s="270"/>
      <c r="G6" s="271" t="s">
        <v>266</v>
      </c>
      <c r="H6" s="271" t="s">
        <v>267</v>
      </c>
      <c r="I6" s="271" t="s">
        <v>268</v>
      </c>
      <c r="J6" s="271" t="s">
        <v>266</v>
      </c>
      <c r="K6" s="272"/>
      <c r="L6" s="273"/>
    </row>
    <row r="7" spans="1:12" ht="14.25">
      <c r="A7" s="274" t="s">
        <v>269</v>
      </c>
      <c r="B7" s="275" t="s">
        <v>270</v>
      </c>
      <c r="C7" s="267"/>
      <c r="D7" s="267"/>
      <c r="E7" s="276" t="s">
        <v>271</v>
      </c>
      <c r="F7" s="277"/>
      <c r="G7" s="278" t="s">
        <v>272</v>
      </c>
      <c r="H7" s="278" t="s">
        <v>272</v>
      </c>
      <c r="I7" s="278" t="s">
        <v>273</v>
      </c>
      <c r="J7" s="278" t="s">
        <v>274</v>
      </c>
      <c r="K7" s="279">
        <v>2011</v>
      </c>
      <c r="L7" s="280">
        <v>2012</v>
      </c>
    </row>
    <row r="8" spans="1:12" ht="15" thickBot="1">
      <c r="A8" s="274" t="s">
        <v>275</v>
      </c>
      <c r="B8" s="281"/>
      <c r="C8" s="282"/>
      <c r="D8" s="282"/>
      <c r="E8" s="283"/>
      <c r="F8" s="284"/>
      <c r="G8" s="285"/>
      <c r="H8" s="285"/>
      <c r="I8" s="285"/>
      <c r="J8" s="285"/>
      <c r="K8" s="285"/>
      <c r="L8" s="285"/>
    </row>
    <row r="9" spans="1:12" ht="15" thickBot="1">
      <c r="A9" s="286" t="s">
        <v>10</v>
      </c>
      <c r="B9" s="287" t="s">
        <v>276</v>
      </c>
      <c r="C9" s="288" t="s">
        <v>277</v>
      </c>
      <c r="D9" s="288" t="s">
        <v>278</v>
      </c>
      <c r="E9" s="289" t="s">
        <v>279</v>
      </c>
      <c r="F9" s="289" t="s">
        <v>280</v>
      </c>
      <c r="G9" s="289">
        <v>1</v>
      </c>
      <c r="H9" s="289">
        <v>2</v>
      </c>
      <c r="I9" s="289">
        <v>3</v>
      </c>
      <c r="J9" s="289">
        <v>4</v>
      </c>
      <c r="K9" s="289">
        <v>5</v>
      </c>
      <c r="L9" s="289">
        <v>6</v>
      </c>
    </row>
    <row r="10" spans="1:12" ht="30" customHeight="1">
      <c r="A10" s="290"/>
      <c r="B10" s="291"/>
      <c r="C10" s="292"/>
      <c r="D10" s="293"/>
      <c r="E10" s="294"/>
      <c r="F10" s="295" t="s">
        <v>281</v>
      </c>
      <c r="G10" s="296">
        <f>SUM(G12:G14)</f>
        <v>181682</v>
      </c>
      <c r="H10" s="296">
        <f>SUM(H12:H14)</f>
        <v>202091</v>
      </c>
      <c r="I10" s="296">
        <f>SUM(I12:I15)</f>
        <v>182811</v>
      </c>
      <c r="J10" s="296">
        <f>SUM(J12:J14)</f>
        <v>136647</v>
      </c>
      <c r="K10" s="296">
        <f>SUM(K12:K14)</f>
        <v>146132</v>
      </c>
      <c r="L10" s="296">
        <f>SUM(L12:L14)</f>
        <v>158335</v>
      </c>
    </row>
    <row r="11" spans="1:12" ht="18" customHeight="1">
      <c r="A11" s="297"/>
      <c r="B11" s="298"/>
      <c r="C11" s="299"/>
      <c r="D11" s="299"/>
      <c r="E11" s="300"/>
      <c r="F11" s="301" t="s">
        <v>282</v>
      </c>
      <c r="G11" s="302"/>
      <c r="H11" s="302"/>
      <c r="I11" s="302"/>
      <c r="J11" s="302"/>
      <c r="K11" s="302"/>
      <c r="L11" s="302"/>
    </row>
    <row r="12" spans="1:12" ht="18" customHeight="1">
      <c r="A12" s="297"/>
      <c r="B12" s="298"/>
      <c r="C12" s="303">
        <v>150</v>
      </c>
      <c r="D12" s="299"/>
      <c r="E12" s="300"/>
      <c r="F12" s="304" t="s">
        <v>283</v>
      </c>
      <c r="G12" s="305">
        <f>177401+3223+284+55</f>
        <v>180963</v>
      </c>
      <c r="H12" s="305">
        <v>180963</v>
      </c>
      <c r="I12" s="305">
        <f>156808+3263+288+101</f>
        <v>160460</v>
      </c>
      <c r="J12" s="305">
        <f>131136+3369+309+92</f>
        <v>134906</v>
      </c>
      <c r="K12" s="305">
        <f>140328+3649+322+89</f>
        <v>144388</v>
      </c>
      <c r="L12" s="305">
        <f>152130+4025+347+86</f>
        <v>156588</v>
      </c>
    </row>
    <row r="13" spans="1:12" ht="18" customHeight="1">
      <c r="A13" s="297"/>
      <c r="B13" s="298"/>
      <c r="C13" s="303">
        <v>290</v>
      </c>
      <c r="D13" s="299">
        <v>292</v>
      </c>
      <c r="E13" s="300"/>
      <c r="F13" s="304" t="s">
        <v>284</v>
      </c>
      <c r="G13" s="305">
        <v>719</v>
      </c>
      <c r="H13" s="305">
        <v>719</v>
      </c>
      <c r="I13" s="305">
        <v>1738</v>
      </c>
      <c r="J13" s="305">
        <v>1741</v>
      </c>
      <c r="K13" s="305">
        <v>1744</v>
      </c>
      <c r="L13" s="305">
        <v>1747</v>
      </c>
    </row>
    <row r="14" spans="1:12" ht="18" customHeight="1">
      <c r="A14" s="297"/>
      <c r="B14" s="298"/>
      <c r="C14" s="303">
        <v>450</v>
      </c>
      <c r="D14" s="299">
        <v>453</v>
      </c>
      <c r="E14" s="300"/>
      <c r="F14" s="304" t="s">
        <v>285</v>
      </c>
      <c r="G14" s="305">
        <v>0</v>
      </c>
      <c r="H14" s="305">
        <v>20409</v>
      </c>
      <c r="I14" s="305">
        <v>20409</v>
      </c>
      <c r="J14" s="305">
        <v>0</v>
      </c>
      <c r="K14" s="305"/>
      <c r="L14" s="305"/>
    </row>
    <row r="15" spans="1:12" ht="18" customHeight="1">
      <c r="A15" s="297"/>
      <c r="B15" s="298"/>
      <c r="C15" s="303"/>
      <c r="D15" s="299"/>
      <c r="E15" s="300"/>
      <c r="F15" s="306" t="s">
        <v>286</v>
      </c>
      <c r="G15" s="305">
        <v>0</v>
      </c>
      <c r="H15" s="305">
        <v>0</v>
      </c>
      <c r="I15" s="305">
        <v>204</v>
      </c>
      <c r="J15" s="305"/>
      <c r="K15" s="305"/>
      <c r="L15" s="305"/>
    </row>
    <row r="16" spans="1:12" ht="18" customHeight="1">
      <c r="A16" s="274"/>
      <c r="B16" s="307"/>
      <c r="C16" s="308"/>
      <c r="D16" s="308"/>
      <c r="E16" s="302"/>
      <c r="F16" s="302"/>
      <c r="G16" s="302"/>
      <c r="H16" s="302"/>
      <c r="I16" s="302"/>
      <c r="J16" s="302"/>
      <c r="K16" s="302"/>
      <c r="L16" s="302"/>
    </row>
    <row r="17" spans="1:12" ht="26.25" customHeight="1">
      <c r="A17" s="290"/>
      <c r="B17" s="309"/>
      <c r="C17" s="310"/>
      <c r="D17" s="310"/>
      <c r="E17" s="311"/>
      <c r="F17" s="312" t="s">
        <v>287</v>
      </c>
      <c r="G17" s="313">
        <f aca="true" t="shared" si="0" ref="G17:L17">SUM(G18+G105)</f>
        <v>181682</v>
      </c>
      <c r="H17" s="313">
        <f t="shared" si="0"/>
        <v>202091</v>
      </c>
      <c r="I17" s="313">
        <f t="shared" si="0"/>
        <v>182811</v>
      </c>
      <c r="J17" s="313">
        <f t="shared" si="0"/>
        <v>136647</v>
      </c>
      <c r="K17" s="313">
        <f t="shared" si="0"/>
        <v>146132</v>
      </c>
      <c r="L17" s="313">
        <f t="shared" si="0"/>
        <v>158335</v>
      </c>
    </row>
    <row r="18" spans="1:12" ht="21.75" customHeight="1">
      <c r="A18" s="290" t="s">
        <v>288</v>
      </c>
      <c r="B18" s="291" t="s">
        <v>289</v>
      </c>
      <c r="C18" s="292"/>
      <c r="D18" s="293"/>
      <c r="E18" s="294"/>
      <c r="F18" s="295" t="s">
        <v>290</v>
      </c>
      <c r="G18" s="314">
        <f aca="true" t="shared" si="1" ref="G18:L18">SUM(G19+G27+G40+G96)</f>
        <v>154709</v>
      </c>
      <c r="H18" s="314">
        <f t="shared" si="1"/>
        <v>185033</v>
      </c>
      <c r="I18" s="314">
        <f t="shared" si="1"/>
        <v>168221</v>
      </c>
      <c r="J18" s="314">
        <f t="shared" si="1"/>
        <v>129252</v>
      </c>
      <c r="K18" s="314">
        <f t="shared" si="1"/>
        <v>136514</v>
      </c>
      <c r="L18" s="314">
        <f t="shared" si="1"/>
        <v>146713</v>
      </c>
    </row>
    <row r="19" spans="1:12" ht="18" customHeight="1">
      <c r="A19" s="315" t="s">
        <v>288</v>
      </c>
      <c r="B19" s="316"/>
      <c r="C19" s="317" t="s">
        <v>291</v>
      </c>
      <c r="D19" s="317"/>
      <c r="E19" s="318"/>
      <c r="F19" s="319" t="s">
        <v>292</v>
      </c>
      <c r="G19" s="320">
        <f aca="true" t="shared" si="2" ref="G19:L19">SUM(G20+G21+G23+G24+G25+G26)</f>
        <v>63391</v>
      </c>
      <c r="H19" s="320">
        <f t="shared" si="2"/>
        <v>63391</v>
      </c>
      <c r="I19" s="320">
        <f t="shared" si="2"/>
        <v>63391</v>
      </c>
      <c r="J19" s="320">
        <f t="shared" si="2"/>
        <v>58651</v>
      </c>
      <c r="K19" s="320">
        <f t="shared" si="2"/>
        <v>63518</v>
      </c>
      <c r="L19" s="320">
        <f t="shared" si="2"/>
        <v>63518</v>
      </c>
    </row>
    <row r="20" spans="1:12" ht="18" customHeight="1">
      <c r="A20" s="321" t="s">
        <v>288</v>
      </c>
      <c r="B20" s="316"/>
      <c r="C20" s="317"/>
      <c r="D20" s="322" t="s">
        <v>293</v>
      </c>
      <c r="E20" s="323"/>
      <c r="F20" s="324" t="s">
        <v>294</v>
      </c>
      <c r="G20" s="325">
        <v>56118</v>
      </c>
      <c r="H20" s="325">
        <v>56118</v>
      </c>
      <c r="I20" s="325">
        <v>56188</v>
      </c>
      <c r="J20" s="325">
        <v>57398</v>
      </c>
      <c r="K20" s="325">
        <f>56315+2540</f>
        <v>58855</v>
      </c>
      <c r="L20" s="325">
        <f>56315+2540</f>
        <v>58855</v>
      </c>
    </row>
    <row r="21" spans="1:12" ht="18" customHeight="1">
      <c r="A21" s="321" t="s">
        <v>288</v>
      </c>
      <c r="B21" s="316"/>
      <c r="C21" s="317"/>
      <c r="D21" s="322" t="s">
        <v>295</v>
      </c>
      <c r="E21" s="323"/>
      <c r="F21" s="324" t="s">
        <v>296</v>
      </c>
      <c r="G21" s="325">
        <f aca="true" t="shared" si="3" ref="G21:L21">SUM(G22:G22)</f>
        <v>707</v>
      </c>
      <c r="H21" s="325">
        <f t="shared" si="3"/>
        <v>707</v>
      </c>
      <c r="I21" s="325">
        <f t="shared" si="3"/>
        <v>707</v>
      </c>
      <c r="J21" s="325">
        <f t="shared" si="3"/>
        <v>750</v>
      </c>
      <c r="K21" s="325">
        <f t="shared" si="3"/>
        <v>770</v>
      </c>
      <c r="L21" s="325">
        <f t="shared" si="3"/>
        <v>770</v>
      </c>
    </row>
    <row r="22" spans="1:12" ht="18" customHeight="1">
      <c r="A22" s="326" t="s">
        <v>288</v>
      </c>
      <c r="B22" s="327"/>
      <c r="C22" s="328"/>
      <c r="D22" s="308"/>
      <c r="E22" s="329" t="s">
        <v>297</v>
      </c>
      <c r="F22" s="330" t="s">
        <v>298</v>
      </c>
      <c r="G22" s="331">
        <v>707</v>
      </c>
      <c r="H22" s="331">
        <v>707</v>
      </c>
      <c r="I22" s="331">
        <v>707</v>
      </c>
      <c r="J22" s="331">
        <v>750</v>
      </c>
      <c r="K22" s="331">
        <v>770</v>
      </c>
      <c r="L22" s="331">
        <v>770</v>
      </c>
    </row>
    <row r="23" spans="1:12" ht="18" customHeight="1">
      <c r="A23" s="321" t="s">
        <v>288</v>
      </c>
      <c r="B23" s="316"/>
      <c r="C23" s="317"/>
      <c r="D23" s="322" t="s">
        <v>299</v>
      </c>
      <c r="E23" s="323"/>
      <c r="F23" s="324" t="s">
        <v>300</v>
      </c>
      <c r="G23" s="325">
        <v>6</v>
      </c>
      <c r="H23" s="325">
        <v>6</v>
      </c>
      <c r="I23" s="325">
        <v>9</v>
      </c>
      <c r="J23" s="325">
        <v>3</v>
      </c>
      <c r="K23" s="325">
        <v>6</v>
      </c>
      <c r="L23" s="325">
        <v>6</v>
      </c>
    </row>
    <row r="24" spans="1:12" ht="18" customHeight="1">
      <c r="A24" s="321" t="s">
        <v>288</v>
      </c>
      <c r="B24" s="316"/>
      <c r="C24" s="317"/>
      <c r="D24" s="322" t="s">
        <v>301</v>
      </c>
      <c r="E24" s="323"/>
      <c r="F24" s="324" t="s">
        <v>302</v>
      </c>
      <c r="G24" s="325">
        <v>3998</v>
      </c>
      <c r="H24" s="325">
        <v>3998</v>
      </c>
      <c r="I24" s="325">
        <v>3947</v>
      </c>
      <c r="J24" s="325">
        <v>500</v>
      </c>
      <c r="K24" s="325">
        <f>3947-60</f>
        <v>3887</v>
      </c>
      <c r="L24" s="325">
        <f>3947-60</f>
        <v>3887</v>
      </c>
    </row>
    <row r="25" spans="1:12" ht="18" customHeight="1">
      <c r="A25" s="321"/>
      <c r="B25" s="316"/>
      <c r="C25" s="317"/>
      <c r="D25" s="322" t="s">
        <v>303</v>
      </c>
      <c r="E25" s="323"/>
      <c r="F25" s="324" t="s">
        <v>304</v>
      </c>
      <c r="G25" s="325">
        <v>0</v>
      </c>
      <c r="H25" s="325">
        <v>0</v>
      </c>
      <c r="I25" s="325">
        <v>0</v>
      </c>
      <c r="J25" s="325">
        <v>0</v>
      </c>
      <c r="K25" s="325">
        <v>0</v>
      </c>
      <c r="L25" s="325">
        <v>0</v>
      </c>
    </row>
    <row r="26" spans="1:12" ht="18" customHeight="1">
      <c r="A26" s="321"/>
      <c r="B26" s="316"/>
      <c r="C26" s="317"/>
      <c r="D26" s="322" t="s">
        <v>305</v>
      </c>
      <c r="E26" s="323"/>
      <c r="F26" s="324" t="s">
        <v>306</v>
      </c>
      <c r="G26" s="325">
        <v>2562</v>
      </c>
      <c r="H26" s="325">
        <v>2562</v>
      </c>
      <c r="I26" s="325">
        <v>2540</v>
      </c>
      <c r="J26" s="325">
        <v>0</v>
      </c>
      <c r="K26" s="325">
        <v>0</v>
      </c>
      <c r="L26" s="325">
        <v>0</v>
      </c>
    </row>
    <row r="27" spans="1:12" ht="24" customHeight="1">
      <c r="A27" s="315" t="s">
        <v>288</v>
      </c>
      <c r="B27" s="332"/>
      <c r="C27" s="333" t="s">
        <v>307</v>
      </c>
      <c r="D27" s="333"/>
      <c r="E27" s="334"/>
      <c r="F27" s="335" t="s">
        <v>308</v>
      </c>
      <c r="G27" s="336">
        <f aca="true" t="shared" si="4" ref="G27:L27">SUM(G28+G29+G30+G31+G39)</f>
        <v>23772</v>
      </c>
      <c r="H27" s="336">
        <f t="shared" si="4"/>
        <v>23772</v>
      </c>
      <c r="I27" s="336">
        <f t="shared" si="4"/>
        <v>23772</v>
      </c>
      <c r="J27" s="336">
        <f t="shared" si="4"/>
        <v>21997</v>
      </c>
      <c r="K27" s="336">
        <f t="shared" si="4"/>
        <v>23819</v>
      </c>
      <c r="L27" s="336">
        <f t="shared" si="4"/>
        <v>23819</v>
      </c>
    </row>
    <row r="28" spans="1:12" ht="18" customHeight="1">
      <c r="A28" s="321" t="s">
        <v>288</v>
      </c>
      <c r="B28" s="327"/>
      <c r="C28" s="328"/>
      <c r="D28" s="337" t="s">
        <v>309</v>
      </c>
      <c r="E28" s="338"/>
      <c r="F28" s="339" t="s">
        <v>310</v>
      </c>
      <c r="G28" s="325">
        <v>3463</v>
      </c>
      <c r="H28" s="325">
        <v>3463</v>
      </c>
      <c r="I28" s="325">
        <v>3502</v>
      </c>
      <c r="J28" s="325">
        <v>3240</v>
      </c>
      <c r="K28" s="325">
        <v>3509</v>
      </c>
      <c r="L28" s="325">
        <v>3509</v>
      </c>
    </row>
    <row r="29" spans="1:12" ht="18" customHeight="1">
      <c r="A29" s="321" t="s">
        <v>288</v>
      </c>
      <c r="B29" s="327"/>
      <c r="C29" s="328"/>
      <c r="D29" s="337" t="s">
        <v>311</v>
      </c>
      <c r="E29" s="338"/>
      <c r="F29" s="339" t="s">
        <v>312</v>
      </c>
      <c r="G29" s="325">
        <v>1187</v>
      </c>
      <c r="H29" s="325">
        <v>1187</v>
      </c>
      <c r="I29" s="325">
        <v>1210</v>
      </c>
      <c r="J29" s="325">
        <v>1120</v>
      </c>
      <c r="K29" s="325">
        <v>1213</v>
      </c>
      <c r="L29" s="325">
        <v>1213</v>
      </c>
    </row>
    <row r="30" spans="1:12" ht="18" customHeight="1">
      <c r="A30" s="321" t="s">
        <v>288</v>
      </c>
      <c r="B30" s="327"/>
      <c r="C30" s="328"/>
      <c r="D30" s="337" t="s">
        <v>313</v>
      </c>
      <c r="E30" s="338"/>
      <c r="F30" s="339" t="s">
        <v>314</v>
      </c>
      <c r="G30" s="325">
        <v>1317</v>
      </c>
      <c r="H30" s="325">
        <v>1317</v>
      </c>
      <c r="I30" s="325">
        <v>1315</v>
      </c>
      <c r="J30" s="325">
        <v>1216</v>
      </c>
      <c r="K30" s="325">
        <v>1317</v>
      </c>
      <c r="L30" s="325">
        <v>1317</v>
      </c>
    </row>
    <row r="31" spans="1:12" ht="18" customHeight="1">
      <c r="A31" s="321" t="s">
        <v>288</v>
      </c>
      <c r="B31" s="327"/>
      <c r="C31" s="328"/>
      <c r="D31" s="337" t="s">
        <v>315</v>
      </c>
      <c r="E31" s="338"/>
      <c r="F31" s="339" t="s">
        <v>316</v>
      </c>
      <c r="G31" s="325">
        <f aca="true" t="shared" si="5" ref="G31:L31">SUM(G32:G38)</f>
        <v>16050</v>
      </c>
      <c r="H31" s="325">
        <f t="shared" si="5"/>
        <v>16050</v>
      </c>
      <c r="I31" s="325">
        <f t="shared" si="5"/>
        <v>16197</v>
      </c>
      <c r="J31" s="325">
        <f t="shared" si="5"/>
        <v>14987</v>
      </c>
      <c r="K31" s="325">
        <f t="shared" si="5"/>
        <v>16228</v>
      </c>
      <c r="L31" s="325">
        <f t="shared" si="5"/>
        <v>16228</v>
      </c>
    </row>
    <row r="32" spans="1:12" ht="18" customHeight="1">
      <c r="A32" s="326" t="s">
        <v>288</v>
      </c>
      <c r="B32" s="327"/>
      <c r="C32" s="328"/>
      <c r="D32" s="308"/>
      <c r="E32" s="329" t="s">
        <v>317</v>
      </c>
      <c r="F32" s="340" t="s">
        <v>318</v>
      </c>
      <c r="G32" s="331">
        <v>705</v>
      </c>
      <c r="H32" s="331">
        <v>705</v>
      </c>
      <c r="I32" s="331">
        <v>768</v>
      </c>
      <c r="J32" s="331">
        <v>710</v>
      </c>
      <c r="K32" s="331">
        <v>769</v>
      </c>
      <c r="L32" s="331">
        <v>769</v>
      </c>
    </row>
    <row r="33" spans="1:12" ht="18" customHeight="1">
      <c r="A33" s="326" t="s">
        <v>288</v>
      </c>
      <c r="B33" s="327"/>
      <c r="C33" s="328"/>
      <c r="D33" s="308"/>
      <c r="E33" s="329" t="s">
        <v>319</v>
      </c>
      <c r="F33" s="330" t="s">
        <v>320</v>
      </c>
      <c r="G33" s="331">
        <v>9721</v>
      </c>
      <c r="H33" s="331">
        <v>9721</v>
      </c>
      <c r="I33" s="331">
        <v>9836</v>
      </c>
      <c r="J33" s="331">
        <v>9102</v>
      </c>
      <c r="K33" s="331">
        <v>9856</v>
      </c>
      <c r="L33" s="331">
        <v>9856</v>
      </c>
    </row>
    <row r="34" spans="1:12" ht="18" customHeight="1">
      <c r="A34" s="326" t="s">
        <v>288</v>
      </c>
      <c r="B34" s="327"/>
      <c r="C34" s="328"/>
      <c r="D34" s="308"/>
      <c r="E34" s="329" t="s">
        <v>321</v>
      </c>
      <c r="F34" s="341" t="s">
        <v>322</v>
      </c>
      <c r="G34" s="331">
        <v>473</v>
      </c>
      <c r="H34" s="331">
        <v>473</v>
      </c>
      <c r="I34" s="331">
        <v>486</v>
      </c>
      <c r="J34" s="331">
        <v>450</v>
      </c>
      <c r="K34" s="331">
        <v>487</v>
      </c>
      <c r="L34" s="331">
        <v>487</v>
      </c>
    </row>
    <row r="35" spans="1:12" ht="18" customHeight="1">
      <c r="A35" s="326" t="s">
        <v>288</v>
      </c>
      <c r="B35" s="327"/>
      <c r="C35" s="328"/>
      <c r="D35" s="308"/>
      <c r="E35" s="329" t="s">
        <v>323</v>
      </c>
      <c r="F35" s="341" t="s">
        <v>324</v>
      </c>
      <c r="G35" s="331">
        <v>1672</v>
      </c>
      <c r="H35" s="331">
        <v>1672</v>
      </c>
      <c r="I35" s="331">
        <v>1628</v>
      </c>
      <c r="J35" s="331">
        <v>1506</v>
      </c>
      <c r="K35" s="331">
        <v>1628</v>
      </c>
      <c r="L35" s="331">
        <v>1628</v>
      </c>
    </row>
    <row r="36" spans="1:12" ht="18" customHeight="1">
      <c r="A36" s="326" t="s">
        <v>288</v>
      </c>
      <c r="B36" s="327"/>
      <c r="C36" s="328"/>
      <c r="D36" s="308"/>
      <c r="E36" s="329" t="s">
        <v>325</v>
      </c>
      <c r="F36" s="341" t="s">
        <v>326</v>
      </c>
      <c r="G36" s="331">
        <v>559</v>
      </c>
      <c r="H36" s="331">
        <v>559</v>
      </c>
      <c r="I36" s="331">
        <v>543</v>
      </c>
      <c r="J36" s="331">
        <v>502</v>
      </c>
      <c r="K36" s="331">
        <v>545</v>
      </c>
      <c r="L36" s="331">
        <v>545</v>
      </c>
    </row>
    <row r="37" spans="1:12" ht="18" customHeight="1">
      <c r="A37" s="326" t="s">
        <v>288</v>
      </c>
      <c r="B37" s="327"/>
      <c r="C37" s="328"/>
      <c r="D37" s="308"/>
      <c r="E37" s="329" t="s">
        <v>327</v>
      </c>
      <c r="F37" s="341" t="s">
        <v>328</v>
      </c>
      <c r="G37" s="331">
        <v>141</v>
      </c>
      <c r="H37" s="331">
        <v>141</v>
      </c>
      <c r="I37" s="331">
        <v>141</v>
      </c>
      <c r="J37" s="331">
        <v>130</v>
      </c>
      <c r="K37" s="331">
        <v>141</v>
      </c>
      <c r="L37" s="331">
        <v>141</v>
      </c>
    </row>
    <row r="38" spans="1:12" ht="18" customHeight="1">
      <c r="A38" s="326" t="s">
        <v>288</v>
      </c>
      <c r="B38" s="327"/>
      <c r="C38" s="328"/>
      <c r="D38" s="308"/>
      <c r="E38" s="329" t="s">
        <v>329</v>
      </c>
      <c r="F38" s="341" t="s">
        <v>330</v>
      </c>
      <c r="G38" s="331">
        <v>2779</v>
      </c>
      <c r="H38" s="331">
        <v>2779</v>
      </c>
      <c r="I38" s="331">
        <v>2795</v>
      </c>
      <c r="J38" s="331">
        <v>2587</v>
      </c>
      <c r="K38" s="331">
        <v>2802</v>
      </c>
      <c r="L38" s="331">
        <v>2802</v>
      </c>
    </row>
    <row r="39" spans="1:12" ht="18" customHeight="1">
      <c r="A39" s="321" t="s">
        <v>288</v>
      </c>
      <c r="B39" s="327"/>
      <c r="C39" s="328"/>
      <c r="D39" s="337" t="s">
        <v>331</v>
      </c>
      <c r="E39" s="342"/>
      <c r="F39" s="343" t="s">
        <v>332</v>
      </c>
      <c r="G39" s="325">
        <v>1755</v>
      </c>
      <c r="H39" s="325">
        <v>1755</v>
      </c>
      <c r="I39" s="325">
        <v>1548</v>
      </c>
      <c r="J39" s="325">
        <v>1434</v>
      </c>
      <c r="K39" s="325">
        <v>1552</v>
      </c>
      <c r="L39" s="325">
        <v>1552</v>
      </c>
    </row>
    <row r="40" spans="1:12" ht="23.25" customHeight="1">
      <c r="A40" s="315" t="s">
        <v>288</v>
      </c>
      <c r="B40" s="332"/>
      <c r="C40" s="344" t="s">
        <v>333</v>
      </c>
      <c r="D40" s="333"/>
      <c r="E40" s="345"/>
      <c r="F40" s="335" t="s">
        <v>334</v>
      </c>
      <c r="G40" s="346">
        <f aca="true" t="shared" si="6" ref="G40:L40">SUM(G41+G45+G50+G61+G73+G67+G77)</f>
        <v>66402</v>
      </c>
      <c r="H40" s="346">
        <f t="shared" si="6"/>
        <v>96719</v>
      </c>
      <c r="I40" s="346">
        <f t="shared" si="6"/>
        <v>79877</v>
      </c>
      <c r="J40" s="346">
        <f t="shared" si="6"/>
        <v>47874</v>
      </c>
      <c r="K40" s="346">
        <f t="shared" si="6"/>
        <v>48447</v>
      </c>
      <c r="L40" s="346">
        <f t="shared" si="6"/>
        <v>58640</v>
      </c>
    </row>
    <row r="41" spans="1:12" ht="18" customHeight="1">
      <c r="A41" s="321" t="s">
        <v>288</v>
      </c>
      <c r="B41" s="347"/>
      <c r="C41" s="348"/>
      <c r="D41" s="322" t="s">
        <v>335</v>
      </c>
      <c r="E41" s="349"/>
      <c r="F41" s="324" t="s">
        <v>336</v>
      </c>
      <c r="G41" s="350">
        <f aca="true" t="shared" si="7" ref="G41:L41">SUM(G42:G44)</f>
        <v>416</v>
      </c>
      <c r="H41" s="350">
        <f t="shared" si="7"/>
        <v>429</v>
      </c>
      <c r="I41" s="350">
        <f t="shared" si="7"/>
        <v>428</v>
      </c>
      <c r="J41" s="350">
        <f t="shared" si="7"/>
        <v>308</v>
      </c>
      <c r="K41" s="350">
        <f t="shared" si="7"/>
        <v>308</v>
      </c>
      <c r="L41" s="350">
        <f t="shared" si="7"/>
        <v>393</v>
      </c>
    </row>
    <row r="42" spans="1:12" ht="18" customHeight="1">
      <c r="A42" s="326" t="s">
        <v>288</v>
      </c>
      <c r="B42" s="347"/>
      <c r="C42" s="351"/>
      <c r="D42" s="352"/>
      <c r="E42" s="353">
        <v>631001</v>
      </c>
      <c r="F42" s="354" t="s">
        <v>337</v>
      </c>
      <c r="G42" s="355">
        <v>293</v>
      </c>
      <c r="H42" s="355">
        <v>306</v>
      </c>
      <c r="I42" s="355">
        <v>305</v>
      </c>
      <c r="J42" s="355">
        <v>220</v>
      </c>
      <c r="K42" s="355">
        <v>220</v>
      </c>
      <c r="L42" s="355">
        <v>305</v>
      </c>
    </row>
    <row r="43" spans="1:12" ht="18" customHeight="1">
      <c r="A43" s="326" t="s">
        <v>288</v>
      </c>
      <c r="B43" s="347"/>
      <c r="C43" s="351"/>
      <c r="D43" s="352"/>
      <c r="E43" s="353">
        <v>631002</v>
      </c>
      <c r="F43" s="354" t="s">
        <v>338</v>
      </c>
      <c r="G43" s="355">
        <v>113</v>
      </c>
      <c r="H43" s="355">
        <v>113</v>
      </c>
      <c r="I43" s="355">
        <v>113</v>
      </c>
      <c r="J43" s="355">
        <v>80</v>
      </c>
      <c r="K43" s="355">
        <v>80</v>
      </c>
      <c r="L43" s="355">
        <v>80</v>
      </c>
    </row>
    <row r="44" spans="1:12" ht="18" customHeight="1">
      <c r="A44" s="326" t="s">
        <v>288</v>
      </c>
      <c r="B44" s="347"/>
      <c r="C44" s="351"/>
      <c r="D44" s="352"/>
      <c r="E44" s="353">
        <v>631004</v>
      </c>
      <c r="F44" s="354" t="s">
        <v>339</v>
      </c>
      <c r="G44" s="355">
        <v>10</v>
      </c>
      <c r="H44" s="355">
        <v>10</v>
      </c>
      <c r="I44" s="355">
        <v>10</v>
      </c>
      <c r="J44" s="355">
        <v>8</v>
      </c>
      <c r="K44" s="355">
        <v>8</v>
      </c>
      <c r="L44" s="355">
        <v>8</v>
      </c>
    </row>
    <row r="45" spans="1:12" ht="18" customHeight="1">
      <c r="A45" s="321" t="s">
        <v>288</v>
      </c>
      <c r="B45" s="347"/>
      <c r="C45" s="348"/>
      <c r="D45" s="322" t="s">
        <v>340</v>
      </c>
      <c r="E45" s="349"/>
      <c r="F45" s="324" t="s">
        <v>341</v>
      </c>
      <c r="G45" s="350">
        <f aca="true" t="shared" si="8" ref="G45:L45">SUM(G46:G49)</f>
        <v>25449</v>
      </c>
      <c r="H45" s="350">
        <f t="shared" si="8"/>
        <v>31549</v>
      </c>
      <c r="I45" s="350">
        <f t="shared" si="8"/>
        <v>23838</v>
      </c>
      <c r="J45" s="350">
        <f t="shared" si="8"/>
        <v>20544</v>
      </c>
      <c r="K45" s="350">
        <f t="shared" si="8"/>
        <v>20857</v>
      </c>
      <c r="L45" s="350">
        <f t="shared" si="8"/>
        <v>22699</v>
      </c>
    </row>
    <row r="46" spans="1:12" ht="18" customHeight="1">
      <c r="A46" s="326" t="s">
        <v>288</v>
      </c>
      <c r="B46" s="347"/>
      <c r="C46" s="348"/>
      <c r="D46" s="356"/>
      <c r="E46" s="357">
        <v>632001</v>
      </c>
      <c r="F46" s="358" t="s">
        <v>342</v>
      </c>
      <c r="G46" s="355">
        <v>2034</v>
      </c>
      <c r="H46" s="355">
        <f>2022+100</f>
        <v>2122</v>
      </c>
      <c r="I46" s="355">
        <v>2028</v>
      </c>
      <c r="J46" s="355">
        <v>2034</v>
      </c>
      <c r="K46" s="355">
        <v>2104</v>
      </c>
      <c r="L46" s="355">
        <f>2204+120</f>
        <v>2324</v>
      </c>
    </row>
    <row r="47" spans="1:12" ht="18" customHeight="1">
      <c r="A47" s="326" t="s">
        <v>288</v>
      </c>
      <c r="B47" s="347"/>
      <c r="C47" s="348"/>
      <c r="D47" s="356"/>
      <c r="E47" s="357">
        <v>632002</v>
      </c>
      <c r="F47" s="358" t="s">
        <v>343</v>
      </c>
      <c r="G47" s="355">
        <v>174</v>
      </c>
      <c r="H47" s="355">
        <v>172</v>
      </c>
      <c r="I47" s="355">
        <v>172</v>
      </c>
      <c r="J47" s="355">
        <v>172</v>
      </c>
      <c r="K47" s="355">
        <v>190</v>
      </c>
      <c r="L47" s="355">
        <v>200</v>
      </c>
    </row>
    <row r="48" spans="1:12" ht="18" customHeight="1">
      <c r="A48" s="326" t="s">
        <v>288</v>
      </c>
      <c r="B48" s="347"/>
      <c r="C48" s="348"/>
      <c r="D48" s="356"/>
      <c r="E48" s="357">
        <v>632003</v>
      </c>
      <c r="F48" s="359" t="s">
        <v>344</v>
      </c>
      <c r="G48" s="355">
        <v>20785</v>
      </c>
      <c r="H48" s="355">
        <f>20799+6000</f>
        <v>26799</v>
      </c>
      <c r="I48" s="355">
        <f>20799-1618</f>
        <v>19181</v>
      </c>
      <c r="J48" s="355">
        <f>14093+2005</f>
        <v>16098</v>
      </c>
      <c r="K48" s="355">
        <f>15000+1203</f>
        <v>16203</v>
      </c>
      <c r="L48" s="355">
        <f>16000+1525</f>
        <v>17525</v>
      </c>
    </row>
    <row r="49" spans="1:12" ht="18" customHeight="1">
      <c r="A49" s="326" t="s">
        <v>288</v>
      </c>
      <c r="B49" s="347"/>
      <c r="C49" s="348"/>
      <c r="D49" s="356"/>
      <c r="E49" s="357">
        <v>632004</v>
      </c>
      <c r="F49" s="359" t="s">
        <v>345</v>
      </c>
      <c r="G49" s="360">
        <v>2456</v>
      </c>
      <c r="H49" s="360">
        <v>2456</v>
      </c>
      <c r="I49" s="360">
        <v>2457</v>
      </c>
      <c r="J49" s="360">
        <v>2240</v>
      </c>
      <c r="K49" s="360">
        <f>2395-35</f>
        <v>2360</v>
      </c>
      <c r="L49" s="360">
        <f>2400+250</f>
        <v>2650</v>
      </c>
    </row>
    <row r="50" spans="1:12" ht="18" customHeight="1">
      <c r="A50" s="321" t="s">
        <v>288</v>
      </c>
      <c r="B50" s="347"/>
      <c r="C50" s="348"/>
      <c r="D50" s="322" t="s">
        <v>346</v>
      </c>
      <c r="E50" s="349"/>
      <c r="F50" s="324" t="s">
        <v>347</v>
      </c>
      <c r="G50" s="350">
        <f aca="true" t="shared" si="9" ref="G50:L50">SUM(G51:G60)</f>
        <v>5302</v>
      </c>
      <c r="H50" s="350">
        <f t="shared" si="9"/>
        <v>8238</v>
      </c>
      <c r="I50" s="350">
        <f t="shared" si="9"/>
        <v>7065</v>
      </c>
      <c r="J50" s="350">
        <f t="shared" si="9"/>
        <v>4244</v>
      </c>
      <c r="K50" s="350">
        <f t="shared" si="9"/>
        <v>4120</v>
      </c>
      <c r="L50" s="350">
        <f t="shared" si="9"/>
        <v>6642</v>
      </c>
    </row>
    <row r="51" spans="1:12" ht="18" customHeight="1">
      <c r="A51" s="326" t="s">
        <v>288</v>
      </c>
      <c r="B51" s="347"/>
      <c r="C51" s="348"/>
      <c r="D51" s="361"/>
      <c r="E51" s="362" t="s">
        <v>348</v>
      </c>
      <c r="F51" s="363" t="s">
        <v>349</v>
      </c>
      <c r="G51" s="364">
        <v>429</v>
      </c>
      <c r="H51" s="364">
        <f>493+50</f>
        <v>543</v>
      </c>
      <c r="I51" s="364">
        <v>500</v>
      </c>
      <c r="J51" s="364">
        <v>0</v>
      </c>
      <c r="K51" s="364">
        <v>30</v>
      </c>
      <c r="L51" s="364">
        <v>30</v>
      </c>
    </row>
    <row r="52" spans="1:12" ht="18" customHeight="1">
      <c r="A52" s="326" t="s">
        <v>288</v>
      </c>
      <c r="B52" s="347"/>
      <c r="C52" s="348"/>
      <c r="D52" s="361"/>
      <c r="E52" s="362" t="s">
        <v>350</v>
      </c>
      <c r="F52" s="363" t="s">
        <v>351</v>
      </c>
      <c r="G52" s="364">
        <v>765</v>
      </c>
      <c r="H52" s="364">
        <f>764+240+100</f>
        <v>1104</v>
      </c>
      <c r="I52" s="364">
        <v>1004</v>
      </c>
      <c r="J52" s="364">
        <v>500</v>
      </c>
      <c r="K52" s="364">
        <v>500</v>
      </c>
      <c r="L52" s="364">
        <v>775</v>
      </c>
    </row>
    <row r="53" spans="1:12" ht="18" customHeight="1">
      <c r="A53" s="326" t="s">
        <v>288</v>
      </c>
      <c r="B53" s="347"/>
      <c r="C53" s="348"/>
      <c r="D53" s="361"/>
      <c r="E53" s="362" t="s">
        <v>352</v>
      </c>
      <c r="F53" s="363" t="s">
        <v>353</v>
      </c>
      <c r="G53" s="364">
        <v>38</v>
      </c>
      <c r="H53" s="364">
        <f>37+165</f>
        <v>202</v>
      </c>
      <c r="I53" s="364">
        <f>37+165</f>
        <v>202</v>
      </c>
      <c r="J53" s="364">
        <v>10</v>
      </c>
      <c r="K53" s="364">
        <v>38</v>
      </c>
      <c r="L53" s="364">
        <v>200</v>
      </c>
    </row>
    <row r="54" spans="1:12" ht="18" customHeight="1">
      <c r="A54" s="326" t="s">
        <v>288</v>
      </c>
      <c r="B54" s="347"/>
      <c r="C54" s="348"/>
      <c r="D54" s="361"/>
      <c r="E54" s="362" t="s">
        <v>354</v>
      </c>
      <c r="F54" s="363" t="s">
        <v>355</v>
      </c>
      <c r="G54" s="364">
        <v>41</v>
      </c>
      <c r="H54" s="364">
        <v>31</v>
      </c>
      <c r="I54" s="364">
        <v>31</v>
      </c>
      <c r="J54" s="364">
        <v>20</v>
      </c>
      <c r="K54" s="364">
        <v>20</v>
      </c>
      <c r="L54" s="364">
        <v>25</v>
      </c>
    </row>
    <row r="55" spans="1:12" ht="18" customHeight="1">
      <c r="A55" s="326" t="s">
        <v>288</v>
      </c>
      <c r="B55" s="347"/>
      <c r="C55" s="348"/>
      <c r="D55" s="361"/>
      <c r="E55" s="362" t="s">
        <v>356</v>
      </c>
      <c r="F55" s="363" t="s">
        <v>357</v>
      </c>
      <c r="G55" s="364">
        <v>2822</v>
      </c>
      <c r="H55" s="364">
        <f>2814+2000</f>
        <v>4814</v>
      </c>
      <c r="I55" s="364">
        <f>2812+1752</f>
        <v>4564</v>
      </c>
      <c r="J55" s="364">
        <v>2812</v>
      </c>
      <c r="K55" s="364">
        <v>2820</v>
      </c>
      <c r="L55" s="364">
        <f>3875+630</f>
        <v>4505</v>
      </c>
    </row>
    <row r="56" spans="1:12" ht="18" customHeight="1">
      <c r="A56" s="326" t="s">
        <v>288</v>
      </c>
      <c r="B56" s="347"/>
      <c r="C56" s="348"/>
      <c r="D56" s="361"/>
      <c r="E56" s="362" t="s">
        <v>358</v>
      </c>
      <c r="F56" s="363" t="s">
        <v>359</v>
      </c>
      <c r="G56" s="364">
        <v>194</v>
      </c>
      <c r="H56" s="364">
        <v>191</v>
      </c>
      <c r="I56" s="364">
        <v>191</v>
      </c>
      <c r="J56" s="364">
        <v>160</v>
      </c>
      <c r="K56" s="364">
        <v>160</v>
      </c>
      <c r="L56" s="364">
        <v>170</v>
      </c>
    </row>
    <row r="57" spans="1:12" ht="18" customHeight="1">
      <c r="A57" s="326" t="s">
        <v>288</v>
      </c>
      <c r="B57" s="347"/>
      <c r="C57" s="348"/>
      <c r="D57" s="361"/>
      <c r="E57" s="362" t="s">
        <v>360</v>
      </c>
      <c r="F57" s="363" t="s">
        <v>361</v>
      </c>
      <c r="G57" s="364">
        <v>51</v>
      </c>
      <c r="H57" s="364">
        <f>51+40</f>
        <v>91</v>
      </c>
      <c r="I57" s="364">
        <v>51</v>
      </c>
      <c r="J57" s="364">
        <v>15</v>
      </c>
      <c r="K57" s="364">
        <v>20</v>
      </c>
      <c r="L57" s="364">
        <v>50</v>
      </c>
    </row>
    <row r="58" spans="1:12" ht="18" customHeight="1">
      <c r="A58" s="326" t="s">
        <v>288</v>
      </c>
      <c r="B58" s="347"/>
      <c r="C58" s="348"/>
      <c r="D58" s="361"/>
      <c r="E58" s="362" t="s">
        <v>362</v>
      </c>
      <c r="F58" s="363" t="s">
        <v>363</v>
      </c>
      <c r="G58" s="364">
        <v>90</v>
      </c>
      <c r="H58" s="364">
        <f>90+40</f>
        <v>130</v>
      </c>
      <c r="I58" s="364">
        <v>90</v>
      </c>
      <c r="J58" s="364">
        <v>85</v>
      </c>
      <c r="K58" s="364">
        <v>90</v>
      </c>
      <c r="L58" s="364">
        <v>95</v>
      </c>
    </row>
    <row r="59" spans="1:12" ht="18" customHeight="1">
      <c r="A59" s="326" t="s">
        <v>288</v>
      </c>
      <c r="B59" s="347"/>
      <c r="C59" s="348"/>
      <c r="D59" s="361"/>
      <c r="E59" s="362" t="s">
        <v>364</v>
      </c>
      <c r="F59" s="363" t="s">
        <v>365</v>
      </c>
      <c r="G59" s="364">
        <v>830</v>
      </c>
      <c r="H59" s="364">
        <f>830-440+700</f>
        <v>1090</v>
      </c>
      <c r="I59" s="364">
        <v>390</v>
      </c>
      <c r="J59" s="364">
        <v>600</v>
      </c>
      <c r="K59" s="364">
        <v>400</v>
      </c>
      <c r="L59" s="364">
        <v>750</v>
      </c>
    </row>
    <row r="60" spans="1:12" ht="18" customHeight="1">
      <c r="A60" s="326" t="s">
        <v>288</v>
      </c>
      <c r="B60" s="347"/>
      <c r="C60" s="348"/>
      <c r="D60" s="361"/>
      <c r="E60" s="362" t="s">
        <v>366</v>
      </c>
      <c r="F60" s="363" t="s">
        <v>367</v>
      </c>
      <c r="G60" s="364">
        <v>42</v>
      </c>
      <c r="H60" s="364">
        <v>42</v>
      </c>
      <c r="I60" s="364">
        <v>42</v>
      </c>
      <c r="J60" s="364">
        <v>42</v>
      </c>
      <c r="K60" s="364">
        <v>42</v>
      </c>
      <c r="L60" s="364">
        <v>42</v>
      </c>
    </row>
    <row r="61" spans="1:12" ht="18" customHeight="1">
      <c r="A61" s="321" t="s">
        <v>288</v>
      </c>
      <c r="B61" s="347"/>
      <c r="C61" s="348"/>
      <c r="D61" s="322" t="s">
        <v>368</v>
      </c>
      <c r="E61" s="349"/>
      <c r="F61" s="324" t="s">
        <v>369</v>
      </c>
      <c r="G61" s="350">
        <f aca="true" t="shared" si="10" ref="G61:L61">SUM(G62:G66)</f>
        <v>637</v>
      </c>
      <c r="H61" s="350">
        <f t="shared" si="10"/>
        <v>636</v>
      </c>
      <c r="I61" s="350">
        <f t="shared" si="10"/>
        <v>636</v>
      </c>
      <c r="J61" s="350">
        <f t="shared" si="10"/>
        <v>554</v>
      </c>
      <c r="K61" s="350">
        <f t="shared" si="10"/>
        <v>554</v>
      </c>
      <c r="L61" s="350">
        <f t="shared" si="10"/>
        <v>614</v>
      </c>
    </row>
    <row r="62" spans="1:12" ht="18" customHeight="1">
      <c r="A62" s="326" t="s">
        <v>288</v>
      </c>
      <c r="B62" s="347"/>
      <c r="C62" s="348"/>
      <c r="D62" s="356"/>
      <c r="E62" s="357">
        <v>634001</v>
      </c>
      <c r="F62" s="365" t="s">
        <v>370</v>
      </c>
      <c r="G62" s="355">
        <v>398</v>
      </c>
      <c r="H62" s="355">
        <v>405</v>
      </c>
      <c r="I62" s="355">
        <v>405</v>
      </c>
      <c r="J62" s="355">
        <v>350</v>
      </c>
      <c r="K62" s="355">
        <v>350</v>
      </c>
      <c r="L62" s="355">
        <v>400</v>
      </c>
    </row>
    <row r="63" spans="1:12" ht="18" customHeight="1">
      <c r="A63" s="326" t="s">
        <v>288</v>
      </c>
      <c r="B63" s="347"/>
      <c r="C63" s="348"/>
      <c r="D63" s="356"/>
      <c r="E63" s="357">
        <v>634002</v>
      </c>
      <c r="F63" s="365" t="s">
        <v>371</v>
      </c>
      <c r="G63" s="355">
        <v>168</v>
      </c>
      <c r="H63" s="355">
        <v>160</v>
      </c>
      <c r="I63" s="355">
        <v>160</v>
      </c>
      <c r="J63" s="355">
        <v>150</v>
      </c>
      <c r="K63" s="355">
        <v>150</v>
      </c>
      <c r="L63" s="355">
        <v>160</v>
      </c>
    </row>
    <row r="64" spans="1:12" ht="18" customHeight="1">
      <c r="A64" s="326" t="s">
        <v>288</v>
      </c>
      <c r="B64" s="347"/>
      <c r="C64" s="348"/>
      <c r="D64" s="366"/>
      <c r="E64" s="367" t="s">
        <v>372</v>
      </c>
      <c r="F64" s="363" t="s">
        <v>373</v>
      </c>
      <c r="G64" s="355">
        <v>27</v>
      </c>
      <c r="H64" s="355">
        <v>27</v>
      </c>
      <c r="I64" s="355">
        <v>27</v>
      </c>
      <c r="J64" s="368">
        <v>27</v>
      </c>
      <c r="K64" s="355">
        <v>27</v>
      </c>
      <c r="L64" s="355">
        <v>27</v>
      </c>
    </row>
    <row r="65" spans="1:12" ht="18" customHeight="1">
      <c r="A65" s="326" t="s">
        <v>288</v>
      </c>
      <c r="B65" s="347"/>
      <c r="C65" s="348"/>
      <c r="D65" s="366"/>
      <c r="E65" s="357">
        <v>634004</v>
      </c>
      <c r="F65" s="369" t="s">
        <v>374</v>
      </c>
      <c r="G65" s="355">
        <v>37</v>
      </c>
      <c r="H65" s="355">
        <v>37</v>
      </c>
      <c r="I65" s="355">
        <v>37</v>
      </c>
      <c r="J65" s="355">
        <v>20</v>
      </c>
      <c r="K65" s="355">
        <v>20</v>
      </c>
      <c r="L65" s="355">
        <v>20</v>
      </c>
    </row>
    <row r="66" spans="1:12" ht="18" customHeight="1">
      <c r="A66" s="326" t="s">
        <v>288</v>
      </c>
      <c r="B66" s="347"/>
      <c r="C66" s="348"/>
      <c r="D66" s="366"/>
      <c r="E66" s="357">
        <v>634005</v>
      </c>
      <c r="F66" s="369" t="s">
        <v>375</v>
      </c>
      <c r="G66" s="355">
        <v>7</v>
      </c>
      <c r="H66" s="355">
        <v>7</v>
      </c>
      <c r="I66" s="355">
        <v>7</v>
      </c>
      <c r="J66" s="355">
        <v>7</v>
      </c>
      <c r="K66" s="355">
        <v>7</v>
      </c>
      <c r="L66" s="355">
        <v>7</v>
      </c>
    </row>
    <row r="67" spans="1:12" ht="18" customHeight="1">
      <c r="A67" s="321" t="s">
        <v>288</v>
      </c>
      <c r="B67" s="347"/>
      <c r="C67" s="348"/>
      <c r="D67" s="322" t="s">
        <v>376</v>
      </c>
      <c r="E67" s="370"/>
      <c r="F67" s="324" t="s">
        <v>377</v>
      </c>
      <c r="G67" s="350">
        <f aca="true" t="shared" si="11" ref="G67:L67">SUM(G68:G72)</f>
        <v>12520</v>
      </c>
      <c r="H67" s="350">
        <f t="shared" si="11"/>
        <v>25568</v>
      </c>
      <c r="I67" s="350">
        <f t="shared" si="11"/>
        <v>25408</v>
      </c>
      <c r="J67" s="350">
        <f t="shared" si="11"/>
        <v>9558</v>
      </c>
      <c r="K67" s="350">
        <f t="shared" si="11"/>
        <v>9603</v>
      </c>
      <c r="L67" s="350">
        <f t="shared" si="11"/>
        <v>12825</v>
      </c>
    </row>
    <row r="68" spans="1:12" ht="18" customHeight="1">
      <c r="A68" s="326" t="s">
        <v>288</v>
      </c>
      <c r="B68" s="347"/>
      <c r="C68" s="348"/>
      <c r="D68" s="356"/>
      <c r="E68" s="357">
        <v>635001</v>
      </c>
      <c r="F68" s="369" t="s">
        <v>378</v>
      </c>
      <c r="G68" s="355">
        <v>17</v>
      </c>
      <c r="H68" s="355">
        <v>18</v>
      </c>
      <c r="I68" s="355">
        <v>18</v>
      </c>
      <c r="J68" s="355">
        <v>5</v>
      </c>
      <c r="K68" s="355">
        <v>5</v>
      </c>
      <c r="L68" s="355">
        <v>5</v>
      </c>
    </row>
    <row r="69" spans="1:12" ht="18" customHeight="1">
      <c r="A69" s="326" t="s">
        <v>288</v>
      </c>
      <c r="B69" s="347"/>
      <c r="C69" s="348"/>
      <c r="D69" s="356"/>
      <c r="E69" s="357">
        <v>635002</v>
      </c>
      <c r="F69" s="369" t="s">
        <v>379</v>
      </c>
      <c r="G69" s="355">
        <v>11684</v>
      </c>
      <c r="H69" s="355">
        <f>11684+110+12817+100</f>
        <v>24711</v>
      </c>
      <c r="I69" s="355">
        <v>24610</v>
      </c>
      <c r="J69" s="355">
        <v>9179</v>
      </c>
      <c r="K69" s="355">
        <v>9179</v>
      </c>
      <c r="L69" s="355">
        <v>12250</v>
      </c>
    </row>
    <row r="70" spans="1:12" ht="18" customHeight="1">
      <c r="A70" s="326" t="s">
        <v>288</v>
      </c>
      <c r="B70" s="347"/>
      <c r="C70" s="348"/>
      <c r="D70" s="356"/>
      <c r="E70" s="357">
        <v>635003</v>
      </c>
      <c r="F70" s="369" t="s">
        <v>380</v>
      </c>
      <c r="G70" s="355">
        <v>9</v>
      </c>
      <c r="H70" s="355">
        <f>10+20</f>
        <v>30</v>
      </c>
      <c r="I70" s="355">
        <v>10</v>
      </c>
      <c r="J70" s="355">
        <v>10</v>
      </c>
      <c r="K70" s="355">
        <v>15</v>
      </c>
      <c r="L70" s="355">
        <v>20</v>
      </c>
    </row>
    <row r="71" spans="1:12" ht="18" customHeight="1">
      <c r="A71" s="326" t="s">
        <v>288</v>
      </c>
      <c r="B71" s="347"/>
      <c r="C71" s="348"/>
      <c r="D71" s="356"/>
      <c r="E71" s="357">
        <v>635004</v>
      </c>
      <c r="F71" s="369" t="s">
        <v>381</v>
      </c>
      <c r="G71" s="355">
        <v>465</v>
      </c>
      <c r="H71" s="355">
        <f>456+10</f>
        <v>466</v>
      </c>
      <c r="I71" s="355">
        <v>459</v>
      </c>
      <c r="J71" s="355">
        <v>254</v>
      </c>
      <c r="K71" s="355">
        <v>254</v>
      </c>
      <c r="L71" s="355">
        <v>350</v>
      </c>
    </row>
    <row r="72" spans="1:12" ht="18" customHeight="1">
      <c r="A72" s="326" t="s">
        <v>288</v>
      </c>
      <c r="B72" s="347"/>
      <c r="C72" s="348"/>
      <c r="D72" s="356"/>
      <c r="E72" s="357">
        <v>635006</v>
      </c>
      <c r="F72" s="365" t="s">
        <v>382</v>
      </c>
      <c r="G72" s="355">
        <v>345</v>
      </c>
      <c r="H72" s="355">
        <f>310+33</f>
        <v>343</v>
      </c>
      <c r="I72" s="355">
        <v>311</v>
      </c>
      <c r="J72" s="355">
        <v>110</v>
      </c>
      <c r="K72" s="355">
        <v>150</v>
      </c>
      <c r="L72" s="355">
        <v>200</v>
      </c>
    </row>
    <row r="73" spans="1:12" ht="18" customHeight="1">
      <c r="A73" s="321" t="s">
        <v>288</v>
      </c>
      <c r="B73" s="347"/>
      <c r="C73" s="348"/>
      <c r="D73" s="322" t="s">
        <v>383</v>
      </c>
      <c r="E73" s="349"/>
      <c r="F73" s="324" t="s">
        <v>384</v>
      </c>
      <c r="G73" s="350">
        <f aca="true" t="shared" si="12" ref="G73:L73">SUM(G74:G76)</f>
        <v>2717</v>
      </c>
      <c r="H73" s="350">
        <f t="shared" si="12"/>
        <v>2702</v>
      </c>
      <c r="I73" s="350">
        <f t="shared" si="12"/>
        <v>3633</v>
      </c>
      <c r="J73" s="350">
        <f t="shared" si="12"/>
        <v>3633</v>
      </c>
      <c r="K73" s="350">
        <f t="shared" si="12"/>
        <v>3633</v>
      </c>
      <c r="L73" s="350">
        <f t="shared" si="12"/>
        <v>4285</v>
      </c>
    </row>
    <row r="74" spans="1:12" ht="18" customHeight="1">
      <c r="A74" s="326" t="s">
        <v>288</v>
      </c>
      <c r="B74" s="347"/>
      <c r="C74" s="348"/>
      <c r="D74" s="371"/>
      <c r="E74" s="357">
        <v>636001</v>
      </c>
      <c r="F74" s="372" t="s">
        <v>385</v>
      </c>
      <c r="G74" s="355">
        <v>2700</v>
      </c>
      <c r="H74" s="355">
        <v>2685</v>
      </c>
      <c r="I74" s="355">
        <f>2685+931</f>
        <v>3616</v>
      </c>
      <c r="J74" s="355">
        <v>3616</v>
      </c>
      <c r="K74" s="355">
        <v>3616</v>
      </c>
      <c r="L74" s="355">
        <f>3616+652</f>
        <v>4268</v>
      </c>
    </row>
    <row r="75" spans="1:12" ht="18" customHeight="1">
      <c r="A75" s="326" t="s">
        <v>288</v>
      </c>
      <c r="B75" s="347"/>
      <c r="C75" s="348"/>
      <c r="D75" s="371"/>
      <c r="E75" s="357">
        <v>636002</v>
      </c>
      <c r="F75" s="372" t="s">
        <v>386</v>
      </c>
      <c r="G75" s="355">
        <v>17</v>
      </c>
      <c r="H75" s="355">
        <v>17</v>
      </c>
      <c r="I75" s="355">
        <v>17</v>
      </c>
      <c r="J75" s="355">
        <v>17</v>
      </c>
      <c r="K75" s="355">
        <v>17</v>
      </c>
      <c r="L75" s="355">
        <v>17</v>
      </c>
    </row>
    <row r="76" spans="1:12" ht="18" customHeight="1">
      <c r="A76" s="326" t="s">
        <v>288</v>
      </c>
      <c r="B76" s="347"/>
      <c r="C76" s="348"/>
      <c r="D76" s="371"/>
      <c r="E76" s="357">
        <v>636005</v>
      </c>
      <c r="F76" s="372" t="s">
        <v>387</v>
      </c>
      <c r="G76" s="355">
        <v>0</v>
      </c>
      <c r="H76" s="355">
        <v>0</v>
      </c>
      <c r="I76" s="355">
        <v>0</v>
      </c>
      <c r="J76" s="355">
        <v>0</v>
      </c>
      <c r="K76" s="355">
        <v>0</v>
      </c>
      <c r="L76" s="355">
        <v>0</v>
      </c>
    </row>
    <row r="77" spans="1:12" ht="18" customHeight="1">
      <c r="A77" s="321" t="s">
        <v>288</v>
      </c>
      <c r="B77" s="347"/>
      <c r="C77" s="348"/>
      <c r="D77" s="322" t="s">
        <v>388</v>
      </c>
      <c r="E77" s="349"/>
      <c r="F77" s="324" t="s">
        <v>389</v>
      </c>
      <c r="G77" s="350">
        <f aca="true" t="shared" si="13" ref="G77:L77">SUM(G78:G95)</f>
        <v>19361</v>
      </c>
      <c r="H77" s="350">
        <f t="shared" si="13"/>
        <v>27597</v>
      </c>
      <c r="I77" s="350">
        <f t="shared" si="13"/>
        <v>18869</v>
      </c>
      <c r="J77" s="350">
        <f t="shared" si="13"/>
        <v>9033</v>
      </c>
      <c r="K77" s="350">
        <f t="shared" si="13"/>
        <v>9372</v>
      </c>
      <c r="L77" s="350">
        <f t="shared" si="13"/>
        <v>11182</v>
      </c>
    </row>
    <row r="78" spans="1:12" ht="18" customHeight="1">
      <c r="A78" s="326" t="s">
        <v>288</v>
      </c>
      <c r="B78" s="347"/>
      <c r="C78" s="348"/>
      <c r="D78" s="361"/>
      <c r="E78" s="362" t="s">
        <v>390</v>
      </c>
      <c r="F78" s="363" t="s">
        <v>391</v>
      </c>
      <c r="G78" s="355">
        <v>611</v>
      </c>
      <c r="H78" s="355">
        <f>600+90</f>
        <v>690</v>
      </c>
      <c r="I78" s="355">
        <v>688</v>
      </c>
      <c r="J78" s="355">
        <v>100</v>
      </c>
      <c r="K78" s="355">
        <v>100</v>
      </c>
      <c r="L78" s="355">
        <v>520</v>
      </c>
    </row>
    <row r="79" spans="1:12" ht="18" customHeight="1">
      <c r="A79" s="326" t="s">
        <v>288</v>
      </c>
      <c r="B79" s="347"/>
      <c r="C79" s="348"/>
      <c r="D79" s="361"/>
      <c r="E79" s="362" t="s">
        <v>392</v>
      </c>
      <c r="F79" s="363" t="s">
        <v>393</v>
      </c>
      <c r="G79" s="355">
        <v>23</v>
      </c>
      <c r="H79" s="355">
        <v>25</v>
      </c>
      <c r="I79" s="355">
        <v>25</v>
      </c>
      <c r="J79" s="355">
        <v>20</v>
      </c>
      <c r="K79" s="355">
        <v>20</v>
      </c>
      <c r="L79" s="355">
        <v>23</v>
      </c>
    </row>
    <row r="80" spans="1:12" ht="18" customHeight="1">
      <c r="A80" s="326" t="s">
        <v>288</v>
      </c>
      <c r="B80" s="347"/>
      <c r="C80" s="348"/>
      <c r="D80" s="361"/>
      <c r="E80" s="362" t="s">
        <v>394</v>
      </c>
      <c r="F80" s="363" t="s">
        <v>395</v>
      </c>
      <c r="G80" s="355">
        <v>7536</v>
      </c>
      <c r="H80" s="355">
        <f>7528+3000</f>
        <v>10528</v>
      </c>
      <c r="I80" s="355">
        <f>7527-597</f>
        <v>6930</v>
      </c>
      <c r="J80" s="355">
        <f>2000+460</f>
        <v>2460</v>
      </c>
      <c r="K80" s="355">
        <f>2300+476</f>
        <v>2776</v>
      </c>
      <c r="L80" s="355">
        <f>2845+500</f>
        <v>3345</v>
      </c>
    </row>
    <row r="81" spans="1:12" ht="18" customHeight="1">
      <c r="A81" s="326" t="s">
        <v>288</v>
      </c>
      <c r="B81" s="347"/>
      <c r="C81" s="348"/>
      <c r="D81" s="361"/>
      <c r="E81" s="362" t="s">
        <v>396</v>
      </c>
      <c r="F81" s="363" t="s">
        <v>397</v>
      </c>
      <c r="G81" s="355">
        <v>1574</v>
      </c>
      <c r="H81" s="355">
        <f>1546+3000</f>
        <v>4546</v>
      </c>
      <c r="I81" s="355">
        <f>1495</f>
        <v>1495</v>
      </c>
      <c r="J81" s="355">
        <v>700</v>
      </c>
      <c r="K81" s="355">
        <v>700</v>
      </c>
      <c r="L81" s="355">
        <v>989</v>
      </c>
    </row>
    <row r="82" spans="1:12" ht="18" customHeight="1">
      <c r="A82" s="326" t="s">
        <v>288</v>
      </c>
      <c r="B82" s="347"/>
      <c r="C82" s="348"/>
      <c r="D82" s="361"/>
      <c r="E82" s="362" t="s">
        <v>398</v>
      </c>
      <c r="F82" s="363" t="s">
        <v>336</v>
      </c>
      <c r="G82" s="355">
        <v>3</v>
      </c>
      <c r="H82" s="355">
        <v>3</v>
      </c>
      <c r="I82" s="355">
        <v>3</v>
      </c>
      <c r="J82" s="355">
        <v>2</v>
      </c>
      <c r="K82" s="355">
        <v>2</v>
      </c>
      <c r="L82" s="355">
        <v>3</v>
      </c>
    </row>
    <row r="83" spans="1:12" ht="18" customHeight="1">
      <c r="A83" s="326" t="s">
        <v>288</v>
      </c>
      <c r="B83" s="347"/>
      <c r="C83" s="348"/>
      <c r="D83" s="361"/>
      <c r="E83" s="362" t="s">
        <v>399</v>
      </c>
      <c r="F83" s="363" t="s">
        <v>400</v>
      </c>
      <c r="G83" s="355">
        <v>3170</v>
      </c>
      <c r="H83" s="355">
        <f>3170+1000</f>
        <v>4170</v>
      </c>
      <c r="I83" s="355">
        <v>3171</v>
      </c>
      <c r="J83" s="355">
        <v>30</v>
      </c>
      <c r="K83" s="355">
        <v>30</v>
      </c>
      <c r="L83" s="355">
        <v>50</v>
      </c>
    </row>
    <row r="84" spans="1:12" ht="18" customHeight="1">
      <c r="A84" s="326" t="s">
        <v>288</v>
      </c>
      <c r="B84" s="347"/>
      <c r="C84" s="348"/>
      <c r="D84" s="361"/>
      <c r="E84" s="362" t="s">
        <v>401</v>
      </c>
      <c r="F84" s="363" t="s">
        <v>402</v>
      </c>
      <c r="G84" s="355">
        <v>1002</v>
      </c>
      <c r="H84" s="355">
        <f>1050+700</f>
        <v>1750</v>
      </c>
      <c r="I84" s="355">
        <v>1057</v>
      </c>
      <c r="J84" s="355">
        <v>1057</v>
      </c>
      <c r="K84" s="355">
        <v>1075</v>
      </c>
      <c r="L84" s="355">
        <v>1160</v>
      </c>
    </row>
    <row r="85" spans="1:12" ht="18" customHeight="1">
      <c r="A85" s="326" t="s">
        <v>288</v>
      </c>
      <c r="B85" s="347"/>
      <c r="C85" s="348"/>
      <c r="D85" s="361"/>
      <c r="E85" s="362" t="s">
        <v>403</v>
      </c>
      <c r="F85" s="363" t="s">
        <v>404</v>
      </c>
      <c r="G85" s="355">
        <v>1781</v>
      </c>
      <c r="H85" s="355">
        <v>1775</v>
      </c>
      <c r="I85" s="355">
        <v>1775</v>
      </c>
      <c r="J85" s="355">
        <v>1775</v>
      </c>
      <c r="K85" s="355">
        <v>1775</v>
      </c>
      <c r="L85" s="355">
        <v>1825</v>
      </c>
    </row>
    <row r="86" spans="1:12" ht="18" customHeight="1">
      <c r="A86" s="326" t="s">
        <v>288</v>
      </c>
      <c r="B86" s="347"/>
      <c r="C86" s="348"/>
      <c r="D86" s="361"/>
      <c r="E86" s="362" t="s">
        <v>405</v>
      </c>
      <c r="F86" s="363" t="s">
        <v>406</v>
      </c>
      <c r="G86" s="355">
        <v>256</v>
      </c>
      <c r="H86" s="355">
        <v>256</v>
      </c>
      <c r="I86" s="355">
        <v>256</v>
      </c>
      <c r="J86" s="368">
        <v>256</v>
      </c>
      <c r="K86" s="355">
        <v>256</v>
      </c>
      <c r="L86" s="355">
        <v>256</v>
      </c>
    </row>
    <row r="87" spans="1:12" ht="18" customHeight="1">
      <c r="A87" s="326" t="s">
        <v>288</v>
      </c>
      <c r="B87" s="347"/>
      <c r="C87" s="348"/>
      <c r="D87" s="361"/>
      <c r="E87" s="362" t="s">
        <v>407</v>
      </c>
      <c r="F87" s="363" t="s">
        <v>408</v>
      </c>
      <c r="G87" s="355">
        <v>808</v>
      </c>
      <c r="H87" s="355">
        <v>813</v>
      </c>
      <c r="I87" s="355">
        <v>813</v>
      </c>
      <c r="J87" s="355">
        <v>813</v>
      </c>
      <c r="K87" s="355">
        <v>813</v>
      </c>
      <c r="L87" s="355">
        <v>813</v>
      </c>
    </row>
    <row r="88" spans="1:12" ht="18" customHeight="1">
      <c r="A88" s="326" t="s">
        <v>288</v>
      </c>
      <c r="B88" s="347"/>
      <c r="C88" s="348"/>
      <c r="D88" s="361"/>
      <c r="E88" s="362" t="s">
        <v>409</v>
      </c>
      <c r="F88" s="363" t="s">
        <v>410</v>
      </c>
      <c r="G88" s="355">
        <v>0</v>
      </c>
      <c r="H88" s="355">
        <v>0</v>
      </c>
      <c r="I88" s="355">
        <v>0</v>
      </c>
      <c r="J88" s="355">
        <v>0</v>
      </c>
      <c r="K88" s="355">
        <v>0</v>
      </c>
      <c r="L88" s="355">
        <v>0</v>
      </c>
    </row>
    <row r="89" spans="1:12" ht="18" customHeight="1">
      <c r="A89" s="326" t="s">
        <v>288</v>
      </c>
      <c r="B89" s="347"/>
      <c r="C89" s="348"/>
      <c r="D89" s="361"/>
      <c r="E89" s="362" t="s">
        <v>411</v>
      </c>
      <c r="F89" s="363" t="s">
        <v>412</v>
      </c>
      <c r="G89" s="355">
        <v>149</v>
      </c>
      <c r="H89" s="355">
        <f>150+30</f>
        <v>180</v>
      </c>
      <c r="I89" s="355">
        <f>150+30</f>
        <v>180</v>
      </c>
      <c r="J89" s="355">
        <v>30</v>
      </c>
      <c r="K89" s="355">
        <v>30</v>
      </c>
      <c r="L89" s="355">
        <v>50</v>
      </c>
    </row>
    <row r="90" spans="1:12" ht="18" customHeight="1">
      <c r="A90" s="326" t="s">
        <v>288</v>
      </c>
      <c r="B90" s="347"/>
      <c r="C90" s="348"/>
      <c r="D90" s="361"/>
      <c r="E90" s="362" t="s">
        <v>413</v>
      </c>
      <c r="F90" s="363" t="s">
        <v>414</v>
      </c>
      <c r="G90" s="355">
        <v>96</v>
      </c>
      <c r="H90" s="355">
        <v>96</v>
      </c>
      <c r="I90" s="355">
        <v>96</v>
      </c>
      <c r="J90" s="355">
        <v>40</v>
      </c>
      <c r="K90" s="355">
        <v>40</v>
      </c>
      <c r="L90" s="355">
        <v>50</v>
      </c>
    </row>
    <row r="91" spans="1:12" ht="18" customHeight="1">
      <c r="A91" s="326" t="s">
        <v>288</v>
      </c>
      <c r="B91" s="347"/>
      <c r="C91" s="348"/>
      <c r="D91" s="361"/>
      <c r="E91" s="362" t="s">
        <v>415</v>
      </c>
      <c r="F91" s="363" t="s">
        <v>416</v>
      </c>
      <c r="G91" s="355">
        <v>712</v>
      </c>
      <c r="H91" s="355">
        <f>690+300</f>
        <v>990</v>
      </c>
      <c r="I91" s="355">
        <v>625</v>
      </c>
      <c r="J91" s="355">
        <v>150</v>
      </c>
      <c r="K91" s="355">
        <v>150</v>
      </c>
      <c r="L91" s="355">
        <v>160</v>
      </c>
    </row>
    <row r="92" spans="1:12" ht="18" customHeight="1">
      <c r="A92" s="326" t="s">
        <v>288</v>
      </c>
      <c r="B92" s="347"/>
      <c r="C92" s="348"/>
      <c r="D92" s="361"/>
      <c r="E92" s="362" t="s">
        <v>417</v>
      </c>
      <c r="F92" s="363" t="s">
        <v>418</v>
      </c>
      <c r="G92" s="355">
        <v>40</v>
      </c>
      <c r="H92" s="355">
        <f>54+100</f>
        <v>154</v>
      </c>
      <c r="I92" s="355">
        <f>119+1+34</f>
        <v>154</v>
      </c>
      <c r="J92" s="355">
        <v>0</v>
      </c>
      <c r="K92" s="355">
        <v>0</v>
      </c>
      <c r="L92" s="355">
        <v>0</v>
      </c>
    </row>
    <row r="93" spans="1:12" ht="18" customHeight="1">
      <c r="A93" s="326" t="s">
        <v>288</v>
      </c>
      <c r="B93" s="347"/>
      <c r="C93" s="348"/>
      <c r="D93" s="361"/>
      <c r="E93" s="362" t="s">
        <v>419</v>
      </c>
      <c r="F93" s="363" t="s">
        <v>420</v>
      </c>
      <c r="G93" s="355">
        <v>0</v>
      </c>
      <c r="H93" s="355">
        <v>0</v>
      </c>
      <c r="I93" s="355">
        <v>0</v>
      </c>
      <c r="J93" s="355">
        <v>0</v>
      </c>
      <c r="K93" s="355">
        <v>0</v>
      </c>
      <c r="L93" s="355">
        <v>0</v>
      </c>
    </row>
    <row r="94" spans="1:12" ht="18" customHeight="1">
      <c r="A94" s="326" t="s">
        <v>288</v>
      </c>
      <c r="B94" s="347"/>
      <c r="C94" s="348"/>
      <c r="D94" s="361"/>
      <c r="E94" s="362" t="s">
        <v>421</v>
      </c>
      <c r="F94" s="363" t="s">
        <v>422</v>
      </c>
      <c r="G94" s="355">
        <v>1518</v>
      </c>
      <c r="H94" s="355">
        <f>1518+20</f>
        <v>1538</v>
      </c>
      <c r="I94" s="355">
        <v>1518</v>
      </c>
      <c r="J94" s="355">
        <v>1520</v>
      </c>
      <c r="K94" s="355">
        <v>1525</v>
      </c>
      <c r="L94" s="355">
        <f>1535+320</f>
        <v>1855</v>
      </c>
    </row>
    <row r="95" spans="1:12" ht="18" customHeight="1">
      <c r="A95" s="326" t="s">
        <v>288</v>
      </c>
      <c r="B95" s="347"/>
      <c r="C95" s="348"/>
      <c r="D95" s="361"/>
      <c r="E95" s="362" t="s">
        <v>423</v>
      </c>
      <c r="F95" s="363" t="s">
        <v>424</v>
      </c>
      <c r="G95" s="355">
        <v>82</v>
      </c>
      <c r="H95" s="355">
        <v>83</v>
      </c>
      <c r="I95" s="355">
        <v>83</v>
      </c>
      <c r="J95" s="355">
        <v>80</v>
      </c>
      <c r="K95" s="355">
        <v>80</v>
      </c>
      <c r="L95" s="355">
        <v>83</v>
      </c>
    </row>
    <row r="96" spans="1:12" ht="24" customHeight="1">
      <c r="A96" s="315" t="s">
        <v>288</v>
      </c>
      <c r="B96" s="332"/>
      <c r="C96" s="344" t="s">
        <v>425</v>
      </c>
      <c r="D96" s="333"/>
      <c r="E96" s="345"/>
      <c r="F96" s="335" t="s">
        <v>426</v>
      </c>
      <c r="G96" s="373">
        <f aca="true" t="shared" si="14" ref="G96:L96">SUM(G97+G103)</f>
        <v>1144</v>
      </c>
      <c r="H96" s="373">
        <f t="shared" si="14"/>
        <v>1151</v>
      </c>
      <c r="I96" s="373">
        <f t="shared" si="14"/>
        <v>1181</v>
      </c>
      <c r="J96" s="373">
        <f t="shared" si="14"/>
        <v>730</v>
      </c>
      <c r="K96" s="373">
        <f t="shared" si="14"/>
        <v>730</v>
      </c>
      <c r="L96" s="373">
        <f t="shared" si="14"/>
        <v>736</v>
      </c>
    </row>
    <row r="97" spans="1:12" ht="18" customHeight="1">
      <c r="A97" s="321" t="s">
        <v>288</v>
      </c>
      <c r="B97" s="347"/>
      <c r="C97" s="348"/>
      <c r="D97" s="322" t="s">
        <v>427</v>
      </c>
      <c r="E97" s="349"/>
      <c r="F97" s="324" t="s">
        <v>428</v>
      </c>
      <c r="G97" s="350">
        <f aca="true" t="shared" si="15" ref="G97:L97">SUM(G98:G102)</f>
        <v>1096</v>
      </c>
      <c r="H97" s="350">
        <f t="shared" si="15"/>
        <v>1103</v>
      </c>
      <c r="I97" s="350">
        <f t="shared" si="15"/>
        <v>1133</v>
      </c>
      <c r="J97" s="350">
        <f t="shared" si="15"/>
        <v>682</v>
      </c>
      <c r="K97" s="350">
        <f t="shared" si="15"/>
        <v>682</v>
      </c>
      <c r="L97" s="350">
        <f t="shared" si="15"/>
        <v>688</v>
      </c>
    </row>
    <row r="98" spans="1:12" ht="18" customHeight="1">
      <c r="A98" s="326" t="s">
        <v>288</v>
      </c>
      <c r="B98" s="347"/>
      <c r="C98" s="348"/>
      <c r="D98" s="361"/>
      <c r="E98" s="362" t="s">
        <v>429</v>
      </c>
      <c r="F98" s="363" t="s">
        <v>430</v>
      </c>
      <c r="G98" s="355">
        <v>162</v>
      </c>
      <c r="H98" s="355">
        <v>162</v>
      </c>
      <c r="I98" s="355">
        <v>168</v>
      </c>
      <c r="J98" s="355">
        <v>100</v>
      </c>
      <c r="K98" s="355">
        <v>100</v>
      </c>
      <c r="L98" s="355">
        <v>100</v>
      </c>
    </row>
    <row r="99" spans="1:12" ht="18" customHeight="1">
      <c r="A99" s="326" t="s">
        <v>288</v>
      </c>
      <c r="B99" s="347"/>
      <c r="C99" s="348"/>
      <c r="D99" s="361"/>
      <c r="E99" s="362" t="s">
        <v>431</v>
      </c>
      <c r="F99" s="363" t="s">
        <v>432</v>
      </c>
      <c r="G99" s="355">
        <v>662</v>
      </c>
      <c r="H99" s="355">
        <v>669</v>
      </c>
      <c r="I99" s="355">
        <v>683</v>
      </c>
      <c r="J99" s="355">
        <v>300</v>
      </c>
      <c r="K99" s="355">
        <v>300</v>
      </c>
      <c r="L99" s="355">
        <v>300</v>
      </c>
    </row>
    <row r="100" spans="1:12" ht="18" customHeight="1">
      <c r="A100" s="326" t="s">
        <v>288</v>
      </c>
      <c r="B100" s="347"/>
      <c r="C100" s="348"/>
      <c r="D100" s="361"/>
      <c r="E100" s="362" t="s">
        <v>433</v>
      </c>
      <c r="F100" s="363" t="s">
        <v>434</v>
      </c>
      <c r="G100" s="355">
        <v>32</v>
      </c>
      <c r="H100" s="355">
        <v>32</v>
      </c>
      <c r="I100" s="355">
        <v>32</v>
      </c>
      <c r="J100" s="355">
        <v>37</v>
      </c>
      <c r="K100" s="355">
        <v>37</v>
      </c>
      <c r="L100" s="355">
        <v>33</v>
      </c>
    </row>
    <row r="101" spans="1:12" ht="18" customHeight="1">
      <c r="A101" s="326" t="s">
        <v>288</v>
      </c>
      <c r="B101" s="347"/>
      <c r="C101" s="348"/>
      <c r="D101" s="361"/>
      <c r="E101" s="362" t="s">
        <v>435</v>
      </c>
      <c r="F101" s="363" t="s">
        <v>436</v>
      </c>
      <c r="G101" s="355">
        <v>230</v>
      </c>
      <c r="H101" s="355">
        <v>230</v>
      </c>
      <c r="I101" s="355">
        <v>240</v>
      </c>
      <c r="J101" s="355">
        <v>240</v>
      </c>
      <c r="K101" s="355">
        <v>240</v>
      </c>
      <c r="L101" s="355">
        <v>250</v>
      </c>
    </row>
    <row r="102" spans="1:12" ht="18" customHeight="1">
      <c r="A102" s="326" t="s">
        <v>288</v>
      </c>
      <c r="B102" s="347"/>
      <c r="C102" s="348"/>
      <c r="D102" s="361"/>
      <c r="E102" s="362" t="s">
        <v>437</v>
      </c>
      <c r="F102" s="363" t="s">
        <v>438</v>
      </c>
      <c r="G102" s="355">
        <v>10</v>
      </c>
      <c r="H102" s="355">
        <v>10</v>
      </c>
      <c r="I102" s="355">
        <v>10</v>
      </c>
      <c r="J102" s="355">
        <v>5</v>
      </c>
      <c r="K102" s="355">
        <v>5</v>
      </c>
      <c r="L102" s="355">
        <v>5</v>
      </c>
    </row>
    <row r="103" spans="1:12" ht="18" customHeight="1">
      <c r="A103" s="321" t="s">
        <v>288</v>
      </c>
      <c r="B103" s="347"/>
      <c r="C103" s="348"/>
      <c r="D103" s="322" t="s">
        <v>439</v>
      </c>
      <c r="E103" s="362"/>
      <c r="F103" s="324" t="s">
        <v>440</v>
      </c>
      <c r="G103" s="350">
        <f aca="true" t="shared" si="16" ref="G103:L103">SUM(G104)</f>
        <v>48</v>
      </c>
      <c r="H103" s="350">
        <f t="shared" si="16"/>
        <v>48</v>
      </c>
      <c r="I103" s="350">
        <f t="shared" si="16"/>
        <v>48</v>
      </c>
      <c r="J103" s="350">
        <f t="shared" si="16"/>
        <v>48</v>
      </c>
      <c r="K103" s="350">
        <f t="shared" si="16"/>
        <v>48</v>
      </c>
      <c r="L103" s="350">
        <f t="shared" si="16"/>
        <v>48</v>
      </c>
    </row>
    <row r="104" spans="1:12" ht="18" customHeight="1">
      <c r="A104" s="326" t="s">
        <v>288</v>
      </c>
      <c r="B104" s="347"/>
      <c r="C104" s="348"/>
      <c r="D104" s="361"/>
      <c r="E104" s="362" t="s">
        <v>441</v>
      </c>
      <c r="F104" s="363" t="s">
        <v>442</v>
      </c>
      <c r="G104" s="355">
        <v>48</v>
      </c>
      <c r="H104" s="355">
        <v>48</v>
      </c>
      <c r="I104" s="355">
        <v>48</v>
      </c>
      <c r="J104" s="355">
        <v>48</v>
      </c>
      <c r="K104" s="355">
        <v>48</v>
      </c>
      <c r="L104" s="355">
        <v>48</v>
      </c>
    </row>
    <row r="105" spans="1:12" ht="29.25" customHeight="1">
      <c r="A105" s="290" t="s">
        <v>288</v>
      </c>
      <c r="B105" s="291" t="s">
        <v>443</v>
      </c>
      <c r="C105" s="292"/>
      <c r="D105" s="293"/>
      <c r="E105" s="294"/>
      <c r="F105" s="295" t="s">
        <v>444</v>
      </c>
      <c r="G105" s="374">
        <f aca="true" t="shared" si="17" ref="G105:L105">SUM(G106)</f>
        <v>26973</v>
      </c>
      <c r="H105" s="374">
        <f t="shared" si="17"/>
        <v>17058</v>
      </c>
      <c r="I105" s="374">
        <f t="shared" si="17"/>
        <v>14590</v>
      </c>
      <c r="J105" s="374">
        <f t="shared" si="17"/>
        <v>7395</v>
      </c>
      <c r="K105" s="374">
        <f t="shared" si="17"/>
        <v>9618</v>
      </c>
      <c r="L105" s="374">
        <f t="shared" si="17"/>
        <v>11622</v>
      </c>
    </row>
    <row r="106" spans="1:12" ht="23.25" customHeight="1">
      <c r="A106" s="315" t="s">
        <v>288</v>
      </c>
      <c r="B106" s="375"/>
      <c r="C106" s="333" t="s">
        <v>445</v>
      </c>
      <c r="D106" s="376"/>
      <c r="E106" s="377"/>
      <c r="F106" s="378" t="s">
        <v>446</v>
      </c>
      <c r="G106" s="373">
        <f aca="true" t="shared" si="18" ref="G106:L106">SUM(G107+G111+G117+G119+G120)</f>
        <v>26973</v>
      </c>
      <c r="H106" s="373">
        <f t="shared" si="18"/>
        <v>17058</v>
      </c>
      <c r="I106" s="373">
        <f t="shared" si="18"/>
        <v>14590</v>
      </c>
      <c r="J106" s="373">
        <f t="shared" si="18"/>
        <v>7395</v>
      </c>
      <c r="K106" s="373">
        <f t="shared" si="18"/>
        <v>9618</v>
      </c>
      <c r="L106" s="373">
        <f t="shared" si="18"/>
        <v>11622</v>
      </c>
    </row>
    <row r="107" spans="1:12" ht="18" customHeight="1">
      <c r="A107" s="321" t="s">
        <v>288</v>
      </c>
      <c r="B107" s="379"/>
      <c r="C107" s="380"/>
      <c r="D107" s="337" t="s">
        <v>447</v>
      </c>
      <c r="E107" s="338"/>
      <c r="F107" s="381" t="s">
        <v>448</v>
      </c>
      <c r="G107" s="350">
        <f aca="true" t="shared" si="19" ref="G107:L107">SUM(G108:G110)</f>
        <v>14741</v>
      </c>
      <c r="H107" s="350">
        <f t="shared" si="19"/>
        <v>3598</v>
      </c>
      <c r="I107" s="350">
        <f t="shared" si="19"/>
        <v>2497</v>
      </c>
      <c r="J107" s="350">
        <f t="shared" si="19"/>
        <v>2720</v>
      </c>
      <c r="K107" s="350">
        <f t="shared" si="19"/>
        <v>2000</v>
      </c>
      <c r="L107" s="350">
        <f t="shared" si="19"/>
        <v>2300</v>
      </c>
    </row>
    <row r="108" spans="1:12" ht="18" customHeight="1">
      <c r="A108" s="321"/>
      <c r="B108" s="379"/>
      <c r="C108" s="380"/>
      <c r="D108" s="337"/>
      <c r="E108" s="382" t="s">
        <v>449</v>
      </c>
      <c r="F108" s="383" t="s">
        <v>450</v>
      </c>
      <c r="G108" s="355">
        <v>56</v>
      </c>
      <c r="H108" s="355">
        <v>56</v>
      </c>
      <c r="I108" s="355">
        <v>56</v>
      </c>
      <c r="J108" s="355">
        <v>0</v>
      </c>
      <c r="K108" s="355">
        <v>0</v>
      </c>
      <c r="L108" s="355">
        <v>0</v>
      </c>
    </row>
    <row r="109" spans="1:12" ht="18" customHeight="1">
      <c r="A109" s="326" t="s">
        <v>288</v>
      </c>
      <c r="B109" s="384"/>
      <c r="C109" s="385"/>
      <c r="D109" s="308"/>
      <c r="E109" s="386" t="s">
        <v>451</v>
      </c>
      <c r="F109" s="340" t="s">
        <v>452</v>
      </c>
      <c r="G109" s="355">
        <v>14660</v>
      </c>
      <c r="H109" s="355">
        <f>2416+1101</f>
        <v>3517</v>
      </c>
      <c r="I109" s="355">
        <v>2416</v>
      </c>
      <c r="J109" s="355">
        <v>2720</v>
      </c>
      <c r="K109" s="355">
        <v>2000</v>
      </c>
      <c r="L109" s="355">
        <v>2300</v>
      </c>
    </row>
    <row r="110" spans="1:12" ht="18" customHeight="1">
      <c r="A110" s="326" t="s">
        <v>288</v>
      </c>
      <c r="B110" s="384"/>
      <c r="C110" s="385"/>
      <c r="D110" s="308"/>
      <c r="E110" s="386" t="s">
        <v>453</v>
      </c>
      <c r="F110" s="340" t="s">
        <v>454</v>
      </c>
      <c r="G110" s="355">
        <v>25</v>
      </c>
      <c r="H110" s="355">
        <v>25</v>
      </c>
      <c r="I110" s="355">
        <v>25</v>
      </c>
      <c r="J110" s="355">
        <v>0</v>
      </c>
      <c r="K110" s="355">
        <v>0</v>
      </c>
      <c r="L110" s="355">
        <v>0</v>
      </c>
    </row>
    <row r="111" spans="1:12" ht="18" customHeight="1">
      <c r="A111" s="321" t="s">
        <v>288</v>
      </c>
      <c r="B111" s="379"/>
      <c r="C111" s="380"/>
      <c r="D111" s="337" t="s">
        <v>455</v>
      </c>
      <c r="E111" s="338"/>
      <c r="F111" s="339" t="s">
        <v>456</v>
      </c>
      <c r="G111" s="350">
        <f aca="true" t="shared" si="20" ref="G111:L111">SUM(G112:G116)</f>
        <v>4015</v>
      </c>
      <c r="H111" s="350">
        <f t="shared" si="20"/>
        <v>4288</v>
      </c>
      <c r="I111" s="350">
        <f t="shared" si="20"/>
        <v>3279</v>
      </c>
      <c r="J111" s="350">
        <f t="shared" si="20"/>
        <v>3110</v>
      </c>
      <c r="K111" s="350">
        <f t="shared" si="20"/>
        <v>2110</v>
      </c>
      <c r="L111" s="350">
        <f t="shared" si="20"/>
        <v>4307</v>
      </c>
    </row>
    <row r="112" spans="1:12" ht="18" customHeight="1">
      <c r="A112" s="326" t="s">
        <v>288</v>
      </c>
      <c r="B112" s="332"/>
      <c r="C112" s="387"/>
      <c r="D112" s="308"/>
      <c r="E112" s="386" t="s">
        <v>457</v>
      </c>
      <c r="F112" s="388" t="s">
        <v>458</v>
      </c>
      <c r="G112" s="355">
        <v>0</v>
      </c>
      <c r="H112" s="355">
        <v>0</v>
      </c>
      <c r="I112" s="355">
        <v>0</v>
      </c>
      <c r="J112" s="355">
        <v>450</v>
      </c>
      <c r="K112" s="355">
        <v>0</v>
      </c>
      <c r="L112" s="355">
        <v>0</v>
      </c>
    </row>
    <row r="113" spans="1:12" ht="18" customHeight="1">
      <c r="A113" s="326" t="s">
        <v>288</v>
      </c>
      <c r="B113" s="332"/>
      <c r="C113" s="387"/>
      <c r="D113" s="308"/>
      <c r="E113" s="386" t="s">
        <v>459</v>
      </c>
      <c r="F113" s="388" t="s">
        <v>379</v>
      </c>
      <c r="G113" s="355">
        <v>3472</v>
      </c>
      <c r="H113" s="355">
        <f>1507+1000</f>
        <v>2507</v>
      </c>
      <c r="I113" s="355">
        <v>1508</v>
      </c>
      <c r="J113" s="355">
        <v>2660</v>
      </c>
      <c r="K113" s="355">
        <v>1680</v>
      </c>
      <c r="L113" s="355">
        <v>2507</v>
      </c>
    </row>
    <row r="114" spans="1:12" ht="18" customHeight="1">
      <c r="A114" s="326" t="s">
        <v>288</v>
      </c>
      <c r="B114" s="332"/>
      <c r="C114" s="387"/>
      <c r="D114" s="308"/>
      <c r="E114" s="386" t="s">
        <v>460</v>
      </c>
      <c r="F114" s="388" t="s">
        <v>380</v>
      </c>
      <c r="G114" s="355">
        <v>100</v>
      </c>
      <c r="H114" s="355">
        <v>1327</v>
      </c>
      <c r="I114" s="355">
        <v>1327</v>
      </c>
      <c r="J114" s="355">
        <v>0</v>
      </c>
      <c r="K114" s="355">
        <v>0</v>
      </c>
      <c r="L114" s="355">
        <v>1400</v>
      </c>
    </row>
    <row r="115" spans="1:12" ht="18" customHeight="1">
      <c r="A115" s="326" t="s">
        <v>288</v>
      </c>
      <c r="B115" s="332"/>
      <c r="C115" s="387"/>
      <c r="D115" s="308"/>
      <c r="E115" s="386" t="s">
        <v>461</v>
      </c>
      <c r="F115" s="389" t="s">
        <v>381</v>
      </c>
      <c r="G115" s="355">
        <v>177</v>
      </c>
      <c r="H115" s="355">
        <f>178+10</f>
        <v>188</v>
      </c>
      <c r="I115" s="355">
        <v>178</v>
      </c>
      <c r="J115" s="355">
        <v>0</v>
      </c>
      <c r="K115" s="355">
        <v>180</v>
      </c>
      <c r="L115" s="355">
        <v>200</v>
      </c>
    </row>
    <row r="116" spans="1:12" ht="18" customHeight="1">
      <c r="A116" s="326" t="s">
        <v>288</v>
      </c>
      <c r="B116" s="332"/>
      <c r="C116" s="387"/>
      <c r="D116" s="308"/>
      <c r="E116" s="386" t="s">
        <v>462</v>
      </c>
      <c r="F116" s="389" t="s">
        <v>463</v>
      </c>
      <c r="G116" s="355">
        <v>266</v>
      </c>
      <c r="H116" s="355">
        <v>266</v>
      </c>
      <c r="I116" s="355">
        <v>266</v>
      </c>
      <c r="J116" s="355">
        <v>0</v>
      </c>
      <c r="K116" s="355">
        <v>250</v>
      </c>
      <c r="L116" s="355">
        <v>200</v>
      </c>
    </row>
    <row r="117" spans="1:12" ht="18" customHeight="1">
      <c r="A117" s="321" t="s">
        <v>288</v>
      </c>
      <c r="B117" s="379"/>
      <c r="C117" s="380"/>
      <c r="D117" s="337" t="s">
        <v>464</v>
      </c>
      <c r="E117" s="338"/>
      <c r="F117" s="343" t="s">
        <v>465</v>
      </c>
      <c r="G117" s="350">
        <f aca="true" t="shared" si="21" ref="G117:L117">SUM(G118)</f>
        <v>332</v>
      </c>
      <c r="H117" s="350">
        <f t="shared" si="21"/>
        <v>332</v>
      </c>
      <c r="I117" s="350">
        <f t="shared" si="21"/>
        <v>332</v>
      </c>
      <c r="J117" s="350">
        <f t="shared" si="21"/>
        <v>0</v>
      </c>
      <c r="K117" s="350">
        <f t="shared" si="21"/>
        <v>0</v>
      </c>
      <c r="L117" s="350">
        <f t="shared" si="21"/>
        <v>0</v>
      </c>
    </row>
    <row r="118" spans="1:12" ht="18" customHeight="1">
      <c r="A118" s="326" t="s">
        <v>288</v>
      </c>
      <c r="B118" s="347"/>
      <c r="C118" s="390"/>
      <c r="D118" s="391"/>
      <c r="E118" s="392" t="s">
        <v>466</v>
      </c>
      <c r="F118" s="393" t="s">
        <v>467</v>
      </c>
      <c r="G118" s="355">
        <v>332</v>
      </c>
      <c r="H118" s="355">
        <v>332</v>
      </c>
      <c r="I118" s="355">
        <v>332</v>
      </c>
      <c r="J118" s="355">
        <v>0</v>
      </c>
      <c r="K118" s="355">
        <v>0</v>
      </c>
      <c r="L118" s="355">
        <v>0</v>
      </c>
    </row>
    <row r="119" spans="1:12" ht="18" customHeight="1">
      <c r="A119" s="321" t="s">
        <v>288</v>
      </c>
      <c r="B119" s="379"/>
      <c r="C119" s="380"/>
      <c r="D119" s="337" t="s">
        <v>468</v>
      </c>
      <c r="E119" s="342"/>
      <c r="F119" s="394" t="s">
        <v>469</v>
      </c>
      <c r="G119" s="350">
        <v>59</v>
      </c>
      <c r="H119" s="350">
        <f>68+112</f>
        <v>180</v>
      </c>
      <c r="I119" s="350">
        <v>68</v>
      </c>
      <c r="J119" s="350">
        <v>15</v>
      </c>
      <c r="K119" s="350">
        <v>8</v>
      </c>
      <c r="L119" s="350">
        <v>15</v>
      </c>
    </row>
    <row r="120" spans="1:12" ht="18" customHeight="1">
      <c r="A120" s="321" t="s">
        <v>288</v>
      </c>
      <c r="B120" s="379"/>
      <c r="C120" s="380"/>
      <c r="D120" s="337" t="s">
        <v>470</v>
      </c>
      <c r="E120" s="342"/>
      <c r="F120" s="395" t="s">
        <v>471</v>
      </c>
      <c r="G120" s="350">
        <f aca="true" t="shared" si="22" ref="G120:L120">SUM(G121:G123)</f>
        <v>7826</v>
      </c>
      <c r="H120" s="350">
        <f t="shared" si="22"/>
        <v>8660</v>
      </c>
      <c r="I120" s="350">
        <f t="shared" si="22"/>
        <v>8414</v>
      </c>
      <c r="J120" s="350">
        <f t="shared" si="22"/>
        <v>1550</v>
      </c>
      <c r="K120" s="350">
        <f t="shared" si="22"/>
        <v>5500</v>
      </c>
      <c r="L120" s="350">
        <f t="shared" si="22"/>
        <v>5000</v>
      </c>
    </row>
    <row r="121" spans="1:12" ht="18" customHeight="1">
      <c r="A121" s="326" t="s">
        <v>288</v>
      </c>
      <c r="B121" s="347"/>
      <c r="C121" s="390"/>
      <c r="D121" s="391"/>
      <c r="E121" s="392" t="s">
        <v>472</v>
      </c>
      <c r="F121" s="393" t="s">
        <v>473</v>
      </c>
      <c r="G121" s="355">
        <v>1992</v>
      </c>
      <c r="H121" s="355">
        <f>1985+597</f>
        <v>2582</v>
      </c>
      <c r="I121" s="355">
        <v>2582</v>
      </c>
      <c r="J121" s="355">
        <v>1550</v>
      </c>
      <c r="K121" s="355">
        <v>0</v>
      </c>
      <c r="L121" s="355">
        <v>0</v>
      </c>
    </row>
    <row r="122" spans="1:12" ht="18" customHeight="1">
      <c r="A122" s="326" t="s">
        <v>288</v>
      </c>
      <c r="B122" s="347"/>
      <c r="C122" s="390"/>
      <c r="D122" s="391"/>
      <c r="E122" s="392" t="s">
        <v>474</v>
      </c>
      <c r="F122" s="393" t="s">
        <v>475</v>
      </c>
      <c r="G122" s="355">
        <v>4542</v>
      </c>
      <c r="H122" s="355">
        <f>4540+229+17</f>
        <v>4786</v>
      </c>
      <c r="I122" s="355">
        <v>4540</v>
      </c>
      <c r="J122" s="355">
        <v>0</v>
      </c>
      <c r="K122" s="355">
        <v>4500</v>
      </c>
      <c r="L122" s="355">
        <v>3500</v>
      </c>
    </row>
    <row r="123" spans="1:12" ht="18" customHeight="1" thickBot="1">
      <c r="A123" s="326" t="s">
        <v>288</v>
      </c>
      <c r="B123" s="347"/>
      <c r="C123" s="390"/>
      <c r="D123" s="391"/>
      <c r="E123" s="392" t="s">
        <v>476</v>
      </c>
      <c r="F123" s="393" t="s">
        <v>477</v>
      </c>
      <c r="G123" s="355">
        <v>1292</v>
      </c>
      <c r="H123" s="355">
        <v>1292</v>
      </c>
      <c r="I123" s="355">
        <v>1292</v>
      </c>
      <c r="J123" s="355">
        <v>0</v>
      </c>
      <c r="K123" s="355">
        <v>1000</v>
      </c>
      <c r="L123" s="355">
        <v>1500</v>
      </c>
    </row>
    <row r="124" spans="1:12" ht="27" customHeight="1" thickBot="1">
      <c r="A124" s="396" t="s">
        <v>478</v>
      </c>
      <c r="B124" s="397" t="s">
        <v>478</v>
      </c>
      <c r="C124" s="398" t="s">
        <v>478</v>
      </c>
      <c r="D124" s="399" t="s">
        <v>478</v>
      </c>
      <c r="E124" s="400" t="s">
        <v>478</v>
      </c>
      <c r="F124" s="401" t="s">
        <v>479</v>
      </c>
      <c r="G124" s="402">
        <f aca="true" t="shared" si="23" ref="G124:L124">SUM(G10-G17)</f>
        <v>0</v>
      </c>
      <c r="H124" s="402">
        <f t="shared" si="23"/>
        <v>0</v>
      </c>
      <c r="I124" s="402">
        <f t="shared" si="23"/>
        <v>0</v>
      </c>
      <c r="J124" s="402">
        <f t="shared" si="23"/>
        <v>0</v>
      </c>
      <c r="K124" s="402">
        <f t="shared" si="23"/>
        <v>0</v>
      </c>
      <c r="L124" s="402">
        <f t="shared" si="23"/>
        <v>0</v>
      </c>
    </row>
    <row r="125" spans="1:12" ht="18" customHeight="1">
      <c r="A125" s="280"/>
      <c r="B125" s="332"/>
      <c r="C125" s="387"/>
      <c r="D125" s="403"/>
      <c r="E125" s="404"/>
      <c r="F125" s="405" t="s">
        <v>480</v>
      </c>
      <c r="G125" s="406">
        <v>5892</v>
      </c>
      <c r="H125" s="406">
        <v>5898</v>
      </c>
      <c r="I125" s="406">
        <v>5901</v>
      </c>
      <c r="J125" s="406">
        <v>5935</v>
      </c>
      <c r="K125" s="407">
        <v>5935</v>
      </c>
      <c r="L125" s="408">
        <v>5935</v>
      </c>
    </row>
    <row r="126" spans="1:12" ht="18" customHeight="1" thickBot="1">
      <c r="A126" s="409"/>
      <c r="B126" s="410"/>
      <c r="C126" s="411"/>
      <c r="D126" s="412"/>
      <c r="E126" s="413"/>
      <c r="F126" s="414" t="s">
        <v>481</v>
      </c>
      <c r="G126" s="415">
        <f aca="true" t="shared" si="24" ref="G126:L126">SUM(G19/G125/12)*1000</f>
        <v>896.5687938447613</v>
      </c>
      <c r="H126" s="415">
        <f t="shared" si="24"/>
        <v>895.6567197920199</v>
      </c>
      <c r="I126" s="415">
        <f t="shared" si="24"/>
        <v>895.2013782974637</v>
      </c>
      <c r="J126" s="415">
        <f t="shared" si="24"/>
        <v>823.5186745296264</v>
      </c>
      <c r="K126" s="415">
        <f t="shared" si="24"/>
        <v>891.8562201628756</v>
      </c>
      <c r="L126" s="415">
        <f t="shared" si="24"/>
        <v>891.8562201628756</v>
      </c>
    </row>
    <row r="127" spans="2:6" ht="12.75">
      <c r="B127" s="416"/>
      <c r="C127" s="416"/>
      <c r="D127" s="416"/>
      <c r="E127" s="416"/>
      <c r="F127" s="416"/>
    </row>
    <row r="128" spans="2:7" ht="12.75">
      <c r="B128" s="416"/>
      <c r="C128" s="416"/>
      <c r="D128" s="416"/>
      <c r="E128" s="416"/>
      <c r="F128" s="416"/>
      <c r="G128" s="417"/>
    </row>
    <row r="129" spans="2:6" ht="12.75">
      <c r="B129" s="416"/>
      <c r="C129" s="416"/>
      <c r="D129" s="416"/>
      <c r="E129" s="416"/>
      <c r="F129" s="416"/>
    </row>
    <row r="130" spans="2:6" ht="12.75">
      <c r="B130" s="416"/>
      <c r="C130" s="416"/>
      <c r="D130" s="416"/>
      <c r="E130" s="416"/>
      <c r="F130" s="416"/>
    </row>
    <row r="131" spans="2:6" ht="12.75">
      <c r="B131" s="416"/>
      <c r="C131" s="416"/>
      <c r="D131" s="416"/>
      <c r="E131" s="416"/>
      <c r="F131" s="416"/>
    </row>
    <row r="132" spans="2:6" ht="12.75">
      <c r="B132" s="416"/>
      <c r="C132" s="416"/>
      <c r="D132" s="416"/>
      <c r="E132" s="416"/>
      <c r="F132" s="416"/>
    </row>
    <row r="133" spans="2:6" ht="12.75">
      <c r="B133" s="416"/>
      <c r="C133" s="416"/>
      <c r="D133" s="416"/>
      <c r="E133" s="416"/>
      <c r="F133" s="416"/>
    </row>
    <row r="134" spans="2:6" ht="12.75">
      <c r="B134" s="416"/>
      <c r="C134" s="416"/>
      <c r="D134" s="416"/>
      <c r="E134" s="416"/>
      <c r="F134" s="416"/>
    </row>
    <row r="135" spans="2:6" ht="12.75">
      <c r="B135" s="416"/>
      <c r="C135" s="416"/>
      <c r="D135" s="416"/>
      <c r="E135" s="416"/>
      <c r="F135" s="416"/>
    </row>
    <row r="136" spans="2:6" ht="12.75">
      <c r="B136" s="416"/>
      <c r="C136" s="416"/>
      <c r="D136" s="416"/>
      <c r="E136" s="416"/>
      <c r="F136" s="416"/>
    </row>
    <row r="137" spans="2:6" ht="12.75">
      <c r="B137" s="416"/>
      <c r="C137" s="416"/>
      <c r="D137" s="416"/>
      <c r="E137" s="416"/>
      <c r="F137" s="416"/>
    </row>
    <row r="138" spans="2:6" ht="12.75">
      <c r="B138" s="416"/>
      <c r="C138" s="416"/>
      <c r="D138" s="416"/>
      <c r="E138" s="416"/>
      <c r="F138" s="416"/>
    </row>
    <row r="139" spans="2:6" ht="12.75">
      <c r="B139" s="416"/>
      <c r="C139" s="416"/>
      <c r="D139" s="416"/>
      <c r="E139" s="416"/>
      <c r="F139" s="416"/>
    </row>
    <row r="140" spans="2:6" ht="12.75">
      <c r="B140" s="416"/>
      <c r="C140" s="416"/>
      <c r="D140" s="416"/>
      <c r="E140" s="416"/>
      <c r="F140" s="416"/>
    </row>
    <row r="141" spans="2:6" ht="12.75">
      <c r="B141" s="416"/>
      <c r="C141" s="416"/>
      <c r="D141" s="416"/>
      <c r="E141" s="416"/>
      <c r="F141" s="416"/>
    </row>
    <row r="142" spans="2:6" ht="12.75">
      <c r="B142" s="416"/>
      <c r="C142" s="416"/>
      <c r="D142" s="416"/>
      <c r="E142" s="416"/>
      <c r="F142" s="416"/>
    </row>
    <row r="143" spans="2:6" ht="12.75">
      <c r="B143" s="416"/>
      <c r="C143" s="416"/>
      <c r="D143" s="416"/>
      <c r="E143" s="416"/>
      <c r="F143" s="416"/>
    </row>
    <row r="144" spans="2:6" ht="12.75">
      <c r="B144" s="416"/>
      <c r="C144" s="416"/>
      <c r="D144" s="416"/>
      <c r="E144" s="416"/>
      <c r="F144" s="416"/>
    </row>
    <row r="145" spans="2:6" ht="12.75">
      <c r="B145" s="416"/>
      <c r="C145" s="416"/>
      <c r="D145" s="416"/>
      <c r="E145" s="416"/>
      <c r="F145" s="416"/>
    </row>
    <row r="146" spans="2:6" ht="12.75">
      <c r="B146" s="416"/>
      <c r="C146" s="416"/>
      <c r="D146" s="416"/>
      <c r="E146" s="416"/>
      <c r="F146" s="416"/>
    </row>
    <row r="147" spans="2:6" ht="12.75">
      <c r="B147" s="416"/>
      <c r="C147" s="416"/>
      <c r="D147" s="416"/>
      <c r="E147" s="416"/>
      <c r="F147" s="416"/>
    </row>
    <row r="148" spans="2:6" ht="12.75">
      <c r="B148" s="416"/>
      <c r="C148" s="416"/>
      <c r="D148" s="416"/>
      <c r="E148" s="416"/>
      <c r="F148" s="416"/>
    </row>
    <row r="149" spans="2:6" ht="12.75">
      <c r="B149" s="416"/>
      <c r="C149" s="416"/>
      <c r="D149" s="416"/>
      <c r="E149" s="416"/>
      <c r="F149" s="416"/>
    </row>
    <row r="150" spans="2:6" ht="12.75">
      <c r="B150" s="416"/>
      <c r="C150" s="416"/>
      <c r="D150" s="416"/>
      <c r="E150" s="416"/>
      <c r="F150" s="416"/>
    </row>
    <row r="151" spans="2:6" ht="12.75">
      <c r="B151" s="416"/>
      <c r="C151" s="416"/>
      <c r="D151" s="416"/>
      <c r="E151" s="416"/>
      <c r="F151" s="416"/>
    </row>
    <row r="152" spans="2:6" ht="12.75">
      <c r="B152" s="416"/>
      <c r="C152" s="416"/>
      <c r="D152" s="416"/>
      <c r="E152" s="416"/>
      <c r="F152" s="416"/>
    </row>
    <row r="153" spans="2:6" ht="12.75">
      <c r="B153" s="416"/>
      <c r="C153" s="416"/>
      <c r="D153" s="416"/>
      <c r="E153" s="416"/>
      <c r="F153" s="416"/>
    </row>
    <row r="154" spans="2:6" ht="12.75">
      <c r="B154" s="416"/>
      <c r="C154" s="416"/>
      <c r="D154" s="416"/>
      <c r="E154" s="416"/>
      <c r="F154" s="416"/>
    </row>
    <row r="155" spans="2:6" ht="12.75">
      <c r="B155" s="416"/>
      <c r="C155" s="416"/>
      <c r="D155" s="416"/>
      <c r="E155" s="416"/>
      <c r="F155" s="416"/>
    </row>
    <row r="156" spans="2:6" ht="12.75">
      <c r="B156" s="416"/>
      <c r="C156" s="416"/>
      <c r="D156" s="416"/>
      <c r="E156" s="416"/>
      <c r="F156" s="416"/>
    </row>
    <row r="157" spans="2:6" ht="12.75">
      <c r="B157" s="416"/>
      <c r="C157" s="416"/>
      <c r="D157" s="416"/>
      <c r="E157" s="416"/>
      <c r="F157" s="416"/>
    </row>
    <row r="158" spans="2:6" ht="12.75">
      <c r="B158" s="416"/>
      <c r="C158" s="416"/>
      <c r="D158" s="416"/>
      <c r="E158" s="416"/>
      <c r="F158" s="416"/>
    </row>
    <row r="159" spans="2:6" ht="12.75">
      <c r="B159" s="416"/>
      <c r="C159" s="416"/>
      <c r="D159" s="416"/>
      <c r="E159" s="416"/>
      <c r="F159" s="416"/>
    </row>
    <row r="160" spans="2:6" ht="12.75">
      <c r="B160" s="416"/>
      <c r="C160" s="416"/>
      <c r="D160" s="416"/>
      <c r="E160" s="416"/>
      <c r="F160" s="416"/>
    </row>
    <row r="161" spans="2:6" ht="12.75">
      <c r="B161" s="416"/>
      <c r="C161" s="416"/>
      <c r="D161" s="416"/>
      <c r="E161" s="416"/>
      <c r="F161" s="416"/>
    </row>
    <row r="162" spans="2:6" ht="12.75">
      <c r="B162" s="416"/>
      <c r="C162" s="416"/>
      <c r="D162" s="416"/>
      <c r="E162" s="416"/>
      <c r="F162" s="416"/>
    </row>
    <row r="163" spans="2:6" ht="12.75">
      <c r="B163" s="416"/>
      <c r="C163" s="416"/>
      <c r="D163" s="416"/>
      <c r="E163" s="416"/>
      <c r="F163" s="416"/>
    </row>
    <row r="164" spans="2:6" ht="12.75">
      <c r="B164" s="416"/>
      <c r="C164" s="416"/>
      <c r="D164" s="416"/>
      <c r="E164" s="416"/>
      <c r="F164" s="416"/>
    </row>
    <row r="165" spans="2:6" ht="12.75">
      <c r="B165" s="416"/>
      <c r="C165" s="416"/>
      <c r="D165" s="416"/>
      <c r="E165" s="416"/>
      <c r="F165" s="416"/>
    </row>
    <row r="166" spans="2:6" ht="12.75">
      <c r="B166" s="416"/>
      <c r="C166" s="416"/>
      <c r="D166" s="416"/>
      <c r="E166" s="416"/>
      <c r="F166" s="416"/>
    </row>
    <row r="167" spans="2:6" ht="12.75">
      <c r="B167" s="416"/>
      <c r="C167" s="416"/>
      <c r="D167" s="416"/>
      <c r="E167" s="416"/>
      <c r="F167" s="416"/>
    </row>
    <row r="168" spans="2:6" ht="12.75">
      <c r="B168" s="416"/>
      <c r="C168" s="416"/>
      <c r="D168" s="416"/>
      <c r="E168" s="416"/>
      <c r="F168" s="416"/>
    </row>
    <row r="169" spans="2:6" ht="12.75">
      <c r="B169" s="416"/>
      <c r="C169" s="416"/>
      <c r="D169" s="416"/>
      <c r="E169" s="416"/>
      <c r="F169" s="416"/>
    </row>
    <row r="170" spans="2:6" ht="12.75">
      <c r="B170" s="416"/>
      <c r="C170" s="416"/>
      <c r="D170" s="416"/>
      <c r="E170" s="416"/>
      <c r="F170" s="416"/>
    </row>
    <row r="171" spans="2:6" ht="12.75">
      <c r="B171" s="416"/>
      <c r="C171" s="416"/>
      <c r="D171" s="416"/>
      <c r="E171" s="416"/>
      <c r="F171" s="416"/>
    </row>
    <row r="172" spans="2:6" ht="12.75">
      <c r="B172" s="416"/>
      <c r="C172" s="416"/>
      <c r="D172" s="416"/>
      <c r="E172" s="416"/>
      <c r="F172" s="416"/>
    </row>
    <row r="173" spans="2:6" ht="12.75">
      <c r="B173" s="416"/>
      <c r="C173" s="416"/>
      <c r="D173" s="416"/>
      <c r="E173" s="416"/>
      <c r="F173" s="416"/>
    </row>
    <row r="174" spans="2:6" ht="12.75">
      <c r="B174" s="416"/>
      <c r="C174" s="416"/>
      <c r="D174" s="416"/>
      <c r="E174" s="416"/>
      <c r="F174" s="416"/>
    </row>
    <row r="175" spans="2:6" ht="12.75">
      <c r="B175" s="416"/>
      <c r="C175" s="416"/>
      <c r="D175" s="416"/>
      <c r="E175" s="416"/>
      <c r="F175" s="416"/>
    </row>
    <row r="176" spans="2:6" ht="12.75">
      <c r="B176" s="416"/>
      <c r="C176" s="416"/>
      <c r="D176" s="416"/>
      <c r="E176" s="416"/>
      <c r="F176" s="416"/>
    </row>
    <row r="177" spans="2:6" ht="12.75">
      <c r="B177" s="416"/>
      <c r="C177" s="416"/>
      <c r="D177" s="416"/>
      <c r="E177" s="416"/>
      <c r="F177" s="416"/>
    </row>
    <row r="178" spans="2:6" ht="12.75">
      <c r="B178" s="416"/>
      <c r="C178" s="416"/>
      <c r="D178" s="416"/>
      <c r="E178" s="416"/>
      <c r="F178" s="416"/>
    </row>
    <row r="179" spans="2:6" ht="12.75">
      <c r="B179" s="416"/>
      <c r="C179" s="416"/>
      <c r="D179" s="416"/>
      <c r="E179" s="416"/>
      <c r="F179" s="416"/>
    </row>
    <row r="180" spans="2:6" ht="12.75">
      <c r="B180" s="416"/>
      <c r="C180" s="416"/>
      <c r="D180" s="416"/>
      <c r="E180" s="416"/>
      <c r="F180" s="416"/>
    </row>
    <row r="181" spans="2:6" ht="12.75">
      <c r="B181" s="416"/>
      <c r="C181" s="416"/>
      <c r="D181" s="416"/>
      <c r="E181" s="416"/>
      <c r="F181" s="416"/>
    </row>
    <row r="182" spans="2:6" ht="12.75">
      <c r="B182" s="416"/>
      <c r="C182" s="416"/>
      <c r="D182" s="416"/>
      <c r="E182" s="416"/>
      <c r="F182" s="416"/>
    </row>
    <row r="183" spans="2:6" ht="12.75">
      <c r="B183" s="416"/>
      <c r="C183" s="416"/>
      <c r="D183" s="416"/>
      <c r="E183" s="416"/>
      <c r="F183" s="416"/>
    </row>
    <row r="184" spans="2:6" ht="12.75">
      <c r="B184" s="416"/>
      <c r="C184" s="416"/>
      <c r="D184" s="416"/>
      <c r="E184" s="416"/>
      <c r="F184" s="416"/>
    </row>
    <row r="185" spans="2:6" ht="12.75">
      <c r="B185" s="416"/>
      <c r="C185" s="416"/>
      <c r="D185" s="416"/>
      <c r="E185" s="416"/>
      <c r="F185" s="416"/>
    </row>
    <row r="186" spans="2:6" ht="12.75">
      <c r="B186" s="416"/>
      <c r="C186" s="416"/>
      <c r="D186" s="416"/>
      <c r="E186" s="416"/>
      <c r="F186" s="416"/>
    </row>
    <row r="187" spans="2:6" ht="12.75">
      <c r="B187" s="416"/>
      <c r="C187" s="416"/>
      <c r="D187" s="416"/>
      <c r="E187" s="416"/>
      <c r="F187" s="416"/>
    </row>
    <row r="188" spans="2:6" ht="12.75">
      <c r="B188" s="416"/>
      <c r="C188" s="416"/>
      <c r="D188" s="416"/>
      <c r="E188" s="416"/>
      <c r="F188" s="416"/>
    </row>
    <row r="189" spans="2:6" ht="12.75">
      <c r="B189" s="416"/>
      <c r="C189" s="416"/>
      <c r="D189" s="416"/>
      <c r="E189" s="416"/>
      <c r="F189" s="416"/>
    </row>
    <row r="190" spans="2:6" ht="12.75">
      <c r="B190" s="416"/>
      <c r="C190" s="416"/>
      <c r="D190" s="416"/>
      <c r="E190" s="416"/>
      <c r="F190" s="416"/>
    </row>
    <row r="191" spans="2:6" ht="12.75">
      <c r="B191" s="416"/>
      <c r="C191" s="416"/>
      <c r="D191" s="416"/>
      <c r="E191" s="416"/>
      <c r="F191" s="416"/>
    </row>
    <row r="192" spans="2:6" ht="12.75">
      <c r="B192" s="416"/>
      <c r="C192" s="416"/>
      <c r="D192" s="416"/>
      <c r="E192" s="416"/>
      <c r="F192" s="416"/>
    </row>
    <row r="193" spans="2:6" ht="12.75">
      <c r="B193" s="416"/>
      <c r="C193" s="416"/>
      <c r="D193" s="416"/>
      <c r="E193" s="416"/>
      <c r="F193" s="416"/>
    </row>
    <row r="194" spans="2:6" ht="12.75">
      <c r="B194" s="416"/>
      <c r="C194" s="416"/>
      <c r="D194" s="416"/>
      <c r="E194" s="416"/>
      <c r="F194" s="416"/>
    </row>
    <row r="195" spans="2:6" ht="12.75">
      <c r="B195" s="416"/>
      <c r="C195" s="416"/>
      <c r="D195" s="416"/>
      <c r="E195" s="416"/>
      <c r="F195" s="416"/>
    </row>
    <row r="196" spans="2:6" ht="12.75">
      <c r="B196" s="416"/>
      <c r="C196" s="416"/>
      <c r="D196" s="416"/>
      <c r="E196" s="416"/>
      <c r="F196" s="416"/>
    </row>
    <row r="197" spans="2:6" ht="12.75">
      <c r="B197" s="416"/>
      <c r="C197" s="416"/>
      <c r="D197" s="416"/>
      <c r="E197" s="416"/>
      <c r="F197" s="416"/>
    </row>
    <row r="198" spans="2:6" ht="12.75">
      <c r="B198" s="416"/>
      <c r="C198" s="416"/>
      <c r="D198" s="416"/>
      <c r="E198" s="416"/>
      <c r="F198" s="416"/>
    </row>
    <row r="199" spans="2:6" ht="12.75">
      <c r="B199" s="416"/>
      <c r="C199" s="416"/>
      <c r="D199" s="416"/>
      <c r="E199" s="416"/>
      <c r="F199" s="416"/>
    </row>
    <row r="200" spans="2:6" ht="12.75">
      <c r="B200" s="416"/>
      <c r="C200" s="416"/>
      <c r="D200" s="416"/>
      <c r="E200" s="416"/>
      <c r="F200" s="416"/>
    </row>
    <row r="201" spans="2:6" ht="12.75">
      <c r="B201" s="416"/>
      <c r="C201" s="416"/>
      <c r="D201" s="416"/>
      <c r="E201" s="416"/>
      <c r="F201" s="416"/>
    </row>
    <row r="202" spans="2:6" ht="12.75">
      <c r="B202" s="416"/>
      <c r="C202" s="416"/>
      <c r="D202" s="416"/>
      <c r="E202" s="416"/>
      <c r="F202" s="416"/>
    </row>
    <row r="203" spans="2:6" ht="12.75">
      <c r="B203" s="416"/>
      <c r="C203" s="416"/>
      <c r="D203" s="416"/>
      <c r="E203" s="416"/>
      <c r="F203" s="416"/>
    </row>
    <row r="204" spans="2:6" ht="12.75">
      <c r="B204" s="416"/>
      <c r="C204" s="416"/>
      <c r="D204" s="416"/>
      <c r="E204" s="416"/>
      <c r="F204" s="416"/>
    </row>
    <row r="205" spans="2:6" ht="12.75">
      <c r="B205" s="416"/>
      <c r="C205" s="416"/>
      <c r="D205" s="416"/>
      <c r="E205" s="416"/>
      <c r="F205" s="416"/>
    </row>
    <row r="206" spans="2:6" ht="12.75">
      <c r="B206" s="416"/>
      <c r="C206" s="416"/>
      <c r="D206" s="416"/>
      <c r="E206" s="416"/>
      <c r="F206" s="416"/>
    </row>
    <row r="207" spans="2:6" ht="12.75">
      <c r="B207" s="416"/>
      <c r="C207" s="416"/>
      <c r="D207" s="416"/>
      <c r="E207" s="416"/>
      <c r="F207" s="416"/>
    </row>
    <row r="208" spans="2:6" ht="12.75">
      <c r="B208" s="416"/>
      <c r="C208" s="416"/>
      <c r="D208" s="416"/>
      <c r="E208" s="416"/>
      <c r="F208" s="416"/>
    </row>
    <row r="209" spans="2:6" ht="12.75">
      <c r="B209" s="416"/>
      <c r="C209" s="416"/>
      <c r="D209" s="416"/>
      <c r="E209" s="416"/>
      <c r="F209" s="416"/>
    </row>
    <row r="210" spans="2:6" ht="12.75">
      <c r="B210" s="416"/>
      <c r="C210" s="416"/>
      <c r="D210" s="416"/>
      <c r="E210" s="416"/>
      <c r="F210" s="416"/>
    </row>
    <row r="211" spans="2:6" ht="12.75">
      <c r="B211" s="416"/>
      <c r="C211" s="416"/>
      <c r="D211" s="416"/>
      <c r="E211" s="416"/>
      <c r="F211" s="416"/>
    </row>
    <row r="212" spans="2:6" ht="12.75">
      <c r="B212" s="416"/>
      <c r="C212" s="416"/>
      <c r="D212" s="416"/>
      <c r="E212" s="416"/>
      <c r="F212" s="416"/>
    </row>
    <row r="213" spans="2:6" ht="12.75">
      <c r="B213" s="416"/>
      <c r="C213" s="416"/>
      <c r="D213" s="416"/>
      <c r="E213" s="416"/>
      <c r="F213" s="416"/>
    </row>
    <row r="214" spans="2:6" ht="12.75">
      <c r="B214" s="416"/>
      <c r="C214" s="416"/>
      <c r="D214" s="416"/>
      <c r="E214" s="416"/>
      <c r="F214" s="416"/>
    </row>
    <row r="215" spans="2:6" ht="12.75">
      <c r="B215" s="416"/>
      <c r="C215" s="416"/>
      <c r="D215" s="416"/>
      <c r="E215" s="416"/>
      <c r="F215" s="416"/>
    </row>
    <row r="216" spans="2:6" ht="12.75">
      <c r="B216" s="416"/>
      <c r="C216" s="416"/>
      <c r="D216" s="416"/>
      <c r="E216" s="416"/>
      <c r="F216" s="416"/>
    </row>
    <row r="217" spans="2:6" ht="12.75">
      <c r="B217" s="416"/>
      <c r="C217" s="416"/>
      <c r="D217" s="416"/>
      <c r="E217" s="416"/>
      <c r="F217" s="416"/>
    </row>
    <row r="218" spans="2:6" ht="12.75">
      <c r="B218" s="416"/>
      <c r="C218" s="416"/>
      <c r="D218" s="416"/>
      <c r="E218" s="416"/>
      <c r="F218" s="416"/>
    </row>
    <row r="219" spans="2:6" ht="12.75">
      <c r="B219" s="416"/>
      <c r="C219" s="416"/>
      <c r="D219" s="416"/>
      <c r="E219" s="416"/>
      <c r="F219" s="416"/>
    </row>
    <row r="220" spans="2:6" ht="12.75">
      <c r="B220" s="416"/>
      <c r="C220" s="416"/>
      <c r="D220" s="416"/>
      <c r="E220" s="416"/>
      <c r="F220" s="416"/>
    </row>
    <row r="221" spans="2:6" ht="12.75">
      <c r="B221" s="416"/>
      <c r="C221" s="416"/>
      <c r="D221" s="416"/>
      <c r="E221" s="416"/>
      <c r="F221" s="416"/>
    </row>
    <row r="222" spans="2:6" ht="12.75">
      <c r="B222" s="416"/>
      <c r="C222" s="416"/>
      <c r="D222" s="416"/>
      <c r="E222" s="416"/>
      <c r="F222" s="416"/>
    </row>
    <row r="223" spans="2:6" ht="12.75">
      <c r="B223" s="416"/>
      <c r="C223" s="416"/>
      <c r="D223" s="416"/>
      <c r="E223" s="416"/>
      <c r="F223" s="416"/>
    </row>
    <row r="224" spans="2:6" ht="12.75">
      <c r="B224" s="416"/>
      <c r="C224" s="416"/>
      <c r="D224" s="416"/>
      <c r="E224" s="416"/>
      <c r="F224" s="416"/>
    </row>
    <row r="225" spans="2:6" ht="12.75">
      <c r="B225" s="416"/>
      <c r="C225" s="416"/>
      <c r="D225" s="416"/>
      <c r="E225" s="416"/>
      <c r="F225" s="416"/>
    </row>
    <row r="226" spans="2:6" ht="12.75">
      <c r="B226" s="416"/>
      <c r="C226" s="416"/>
      <c r="D226" s="416"/>
      <c r="E226" s="416"/>
      <c r="F226" s="416"/>
    </row>
    <row r="227" spans="2:6" ht="12.75">
      <c r="B227" s="416"/>
      <c r="C227" s="416"/>
      <c r="D227" s="416"/>
      <c r="E227" s="416"/>
      <c r="F227" s="416"/>
    </row>
    <row r="228" spans="2:6" ht="12.75">
      <c r="B228" s="416"/>
      <c r="C228" s="416"/>
      <c r="D228" s="416"/>
      <c r="E228" s="416"/>
      <c r="F228" s="416"/>
    </row>
    <row r="229" spans="2:6" ht="12.75">
      <c r="B229" s="416"/>
      <c r="C229" s="416"/>
      <c r="D229" s="416"/>
      <c r="E229" s="416"/>
      <c r="F229" s="416"/>
    </row>
    <row r="230" spans="2:6" ht="12.75">
      <c r="B230" s="416"/>
      <c r="C230" s="416"/>
      <c r="D230" s="416"/>
      <c r="E230" s="416"/>
      <c r="F230" s="416"/>
    </row>
    <row r="231" spans="2:6" ht="12.75">
      <c r="B231" s="416"/>
      <c r="C231" s="416"/>
      <c r="D231" s="416"/>
      <c r="E231" s="416"/>
      <c r="F231" s="416"/>
    </row>
    <row r="232" spans="2:6" ht="12.75">
      <c r="B232" s="416"/>
      <c r="C232" s="416"/>
      <c r="D232" s="416"/>
      <c r="E232" s="416"/>
      <c r="F232" s="416"/>
    </row>
    <row r="233" spans="2:6" ht="12.75">
      <c r="B233" s="416"/>
      <c r="C233" s="416"/>
      <c r="D233" s="416"/>
      <c r="E233" s="416"/>
      <c r="F233" s="416"/>
    </row>
    <row r="234" spans="2:6" ht="12.75">
      <c r="B234" s="416"/>
      <c r="C234" s="416"/>
      <c r="D234" s="416"/>
      <c r="E234" s="416"/>
      <c r="F234" s="416"/>
    </row>
    <row r="235" spans="2:6" ht="12.75">
      <c r="B235" s="416"/>
      <c r="C235" s="416"/>
      <c r="D235" s="416"/>
      <c r="E235" s="416"/>
      <c r="F235" s="416"/>
    </row>
    <row r="236" spans="2:6" ht="12.75">
      <c r="B236" s="416"/>
      <c r="C236" s="416"/>
      <c r="D236" s="416"/>
      <c r="E236" s="416"/>
      <c r="F236" s="416"/>
    </row>
    <row r="237" spans="2:6" ht="12.75">
      <c r="B237" s="416"/>
      <c r="C237" s="416"/>
      <c r="D237" s="416"/>
      <c r="E237" s="416"/>
      <c r="F237" s="416"/>
    </row>
    <row r="238" spans="2:6" ht="12.75">
      <c r="B238" s="416"/>
      <c r="C238" s="416"/>
      <c r="D238" s="416"/>
      <c r="E238" s="416"/>
      <c r="F238" s="416"/>
    </row>
    <row r="239" spans="2:6" ht="12.75">
      <c r="B239" s="416"/>
      <c r="C239" s="416"/>
      <c r="D239" s="416"/>
      <c r="E239" s="416"/>
      <c r="F239" s="416"/>
    </row>
    <row r="240" spans="2:6" ht="12.75">
      <c r="B240" s="416"/>
      <c r="C240" s="416"/>
      <c r="D240" s="416"/>
      <c r="E240" s="416"/>
      <c r="F240" s="416"/>
    </row>
    <row r="241" spans="2:6" ht="12.75">
      <c r="B241" s="416"/>
      <c r="C241" s="416"/>
      <c r="D241" s="416"/>
      <c r="E241" s="416"/>
      <c r="F241" s="416"/>
    </row>
    <row r="242" spans="2:6" ht="12.75">
      <c r="B242" s="416"/>
      <c r="C242" s="416"/>
      <c r="D242" s="416"/>
      <c r="E242" s="416"/>
      <c r="F242" s="416"/>
    </row>
    <row r="243" spans="2:6" ht="12.75">
      <c r="B243" s="416"/>
      <c r="C243" s="416"/>
      <c r="D243" s="416"/>
      <c r="E243" s="416"/>
      <c r="F243" s="416"/>
    </row>
    <row r="244" spans="2:6" ht="12.75">
      <c r="B244" s="416"/>
      <c r="C244" s="416"/>
      <c r="D244" s="416"/>
      <c r="E244" s="416"/>
      <c r="F244" s="416"/>
    </row>
    <row r="245" spans="2:6" ht="12.75">
      <c r="B245" s="416"/>
      <c r="C245" s="416"/>
      <c r="D245" s="416"/>
      <c r="E245" s="416"/>
      <c r="F245" s="416"/>
    </row>
    <row r="246" spans="2:6" ht="12.75">
      <c r="B246" s="416"/>
      <c r="C246" s="416"/>
      <c r="D246" s="416"/>
      <c r="E246" s="416"/>
      <c r="F246" s="416"/>
    </row>
    <row r="247" spans="2:6" ht="12.75">
      <c r="B247" s="416"/>
      <c r="C247" s="416"/>
      <c r="D247" s="416"/>
      <c r="E247" s="416"/>
      <c r="F247" s="416"/>
    </row>
    <row r="248" spans="2:6" ht="12.75">
      <c r="B248" s="416"/>
      <c r="C248" s="416"/>
      <c r="D248" s="416"/>
      <c r="E248" s="416"/>
      <c r="F248" s="416"/>
    </row>
    <row r="249" spans="2:6" ht="12.75">
      <c r="B249" s="416"/>
      <c r="C249" s="416"/>
      <c r="D249" s="416"/>
      <c r="E249" s="416"/>
      <c r="F249" s="416"/>
    </row>
    <row r="250" spans="2:6" ht="12.75">
      <c r="B250" s="416"/>
      <c r="C250" s="416"/>
      <c r="D250" s="416"/>
      <c r="E250" s="416"/>
      <c r="F250" s="416"/>
    </row>
    <row r="251" spans="2:6" ht="12.75">
      <c r="B251" s="416"/>
      <c r="C251" s="416"/>
      <c r="D251" s="416"/>
      <c r="E251" s="416"/>
      <c r="F251" s="416"/>
    </row>
    <row r="252" spans="2:6" ht="12.75">
      <c r="B252" s="416"/>
      <c r="C252" s="416"/>
      <c r="D252" s="416"/>
      <c r="E252" s="416"/>
      <c r="F252" s="416"/>
    </row>
    <row r="253" spans="2:6" ht="12.75">
      <c r="B253" s="416"/>
      <c r="C253" s="416"/>
      <c r="D253" s="416"/>
      <c r="E253" s="416"/>
      <c r="F253" s="416"/>
    </row>
    <row r="254" spans="2:6" ht="12.75">
      <c r="B254" s="416"/>
      <c r="C254" s="416"/>
      <c r="D254" s="416"/>
      <c r="E254" s="416"/>
      <c r="F254" s="416"/>
    </row>
    <row r="255" spans="2:6" ht="12.75">
      <c r="B255" s="416"/>
      <c r="C255" s="416"/>
      <c r="D255" s="416"/>
      <c r="E255" s="416"/>
      <c r="F255" s="416"/>
    </row>
    <row r="256" spans="2:6" ht="12.75">
      <c r="B256" s="416"/>
      <c r="C256" s="416"/>
      <c r="D256" s="416"/>
      <c r="E256" s="416"/>
      <c r="F256" s="416"/>
    </row>
    <row r="257" spans="2:6" ht="12.75">
      <c r="B257" s="416"/>
      <c r="C257" s="416"/>
      <c r="D257" s="416"/>
      <c r="E257" s="416"/>
      <c r="F257" s="416"/>
    </row>
    <row r="258" spans="2:6" ht="12.75">
      <c r="B258" s="416"/>
      <c r="C258" s="416"/>
      <c r="D258" s="416"/>
      <c r="E258" s="416"/>
      <c r="F258" s="416"/>
    </row>
    <row r="259" spans="2:6" ht="12.75">
      <c r="B259" s="416"/>
      <c r="C259" s="416"/>
      <c r="D259" s="416"/>
      <c r="E259" s="416"/>
      <c r="F259" s="416"/>
    </row>
    <row r="260" spans="2:6" ht="12.75">
      <c r="B260" s="416"/>
      <c r="C260" s="416"/>
      <c r="D260" s="416"/>
      <c r="E260" s="416"/>
      <c r="F260" s="416"/>
    </row>
    <row r="261" spans="2:6" ht="12.75">
      <c r="B261" s="416"/>
      <c r="C261" s="416"/>
      <c r="D261" s="416"/>
      <c r="E261" s="416"/>
      <c r="F261" s="416"/>
    </row>
    <row r="262" spans="2:6" ht="12.75">
      <c r="B262" s="416"/>
      <c r="C262" s="416"/>
      <c r="D262" s="416"/>
      <c r="E262" s="416"/>
      <c r="F262" s="416"/>
    </row>
    <row r="263" spans="2:6" ht="12.75">
      <c r="B263" s="416"/>
      <c r="C263" s="416"/>
      <c r="D263" s="416"/>
      <c r="E263" s="416"/>
      <c r="F263" s="416"/>
    </row>
    <row r="264" spans="2:6" ht="12.75">
      <c r="B264" s="416"/>
      <c r="C264" s="416"/>
      <c r="D264" s="416"/>
      <c r="E264" s="416"/>
      <c r="F264" s="416"/>
    </row>
    <row r="265" spans="2:6" ht="12.75">
      <c r="B265" s="416"/>
      <c r="C265" s="416"/>
      <c r="D265" s="416"/>
      <c r="E265" s="416"/>
      <c r="F265" s="416"/>
    </row>
    <row r="266" spans="2:6" ht="12.75">
      <c r="B266" s="416"/>
      <c r="C266" s="416"/>
      <c r="D266" s="416"/>
      <c r="E266" s="416"/>
      <c r="F266" s="416"/>
    </row>
    <row r="267" spans="2:6" ht="12.75">
      <c r="B267" s="416"/>
      <c r="C267" s="416"/>
      <c r="D267" s="416"/>
      <c r="E267" s="416"/>
      <c r="F267" s="416"/>
    </row>
    <row r="268" spans="2:6" ht="12.75">
      <c r="B268" s="416"/>
      <c r="C268" s="416"/>
      <c r="D268" s="416"/>
      <c r="E268" s="416"/>
      <c r="F268" s="416"/>
    </row>
    <row r="269" spans="2:6" ht="12.75">
      <c r="B269" s="416"/>
      <c r="C269" s="416"/>
      <c r="D269" s="416"/>
      <c r="E269" s="416"/>
      <c r="F269" s="416"/>
    </row>
    <row r="270" spans="2:6" ht="12.75">
      <c r="B270" s="416"/>
      <c r="C270" s="416"/>
      <c r="D270" s="416"/>
      <c r="E270" s="416"/>
      <c r="F270" s="416"/>
    </row>
    <row r="271" spans="2:6" ht="12.75">
      <c r="B271" s="416"/>
      <c r="C271" s="416"/>
      <c r="D271" s="416"/>
      <c r="E271" s="416"/>
      <c r="F271" s="416"/>
    </row>
    <row r="272" spans="2:6" ht="12.75">
      <c r="B272" s="416"/>
      <c r="C272" s="416"/>
      <c r="D272" s="416"/>
      <c r="E272" s="416"/>
      <c r="F272" s="416"/>
    </row>
    <row r="273" spans="2:6" ht="12.75">
      <c r="B273" s="416"/>
      <c r="C273" s="416"/>
      <c r="D273" s="416"/>
      <c r="E273" s="416"/>
      <c r="F273" s="416"/>
    </row>
    <row r="274" spans="2:6" ht="12.75">
      <c r="B274" s="416"/>
      <c r="C274" s="416"/>
      <c r="D274" s="416"/>
      <c r="E274" s="416"/>
      <c r="F274" s="416"/>
    </row>
    <row r="275" spans="2:6" ht="12.75">
      <c r="B275" s="416"/>
      <c r="C275" s="416"/>
      <c r="D275" s="416"/>
      <c r="E275" s="416"/>
      <c r="F275" s="416"/>
    </row>
    <row r="276" spans="2:6" ht="12.75">
      <c r="B276" s="416"/>
      <c r="C276" s="416"/>
      <c r="D276" s="416"/>
      <c r="E276" s="416"/>
      <c r="F276" s="416"/>
    </row>
    <row r="277" spans="2:6" ht="12.75">
      <c r="B277" s="416"/>
      <c r="C277" s="416"/>
      <c r="D277" s="416"/>
      <c r="E277" s="416"/>
      <c r="F277" s="416"/>
    </row>
    <row r="278" spans="2:6" ht="12.75">
      <c r="B278" s="416"/>
      <c r="C278" s="416"/>
      <c r="D278" s="416"/>
      <c r="E278" s="416"/>
      <c r="F278" s="416"/>
    </row>
    <row r="279" spans="2:6" ht="12.75">
      <c r="B279" s="416"/>
      <c r="C279" s="416"/>
      <c r="D279" s="416"/>
      <c r="E279" s="416"/>
      <c r="F279" s="416"/>
    </row>
    <row r="280" spans="2:6" ht="12.75">
      <c r="B280" s="416"/>
      <c r="C280" s="416"/>
      <c r="D280" s="416"/>
      <c r="E280" s="416"/>
      <c r="F280" s="416"/>
    </row>
    <row r="281" spans="2:6" ht="12.75">
      <c r="B281" s="416"/>
      <c r="C281" s="416"/>
      <c r="D281" s="416"/>
      <c r="E281" s="416"/>
      <c r="F281" s="416"/>
    </row>
    <row r="282" spans="2:6" ht="12.75">
      <c r="B282" s="416"/>
      <c r="C282" s="416"/>
      <c r="D282" s="416"/>
      <c r="E282" s="416"/>
      <c r="F282" s="416"/>
    </row>
    <row r="283" spans="2:6" ht="12.75">
      <c r="B283" s="416"/>
      <c r="C283" s="416"/>
      <c r="D283" s="416"/>
      <c r="E283" s="416"/>
      <c r="F283" s="416"/>
    </row>
    <row r="284" spans="2:6" ht="12.75">
      <c r="B284" s="416"/>
      <c r="C284" s="416"/>
      <c r="D284" s="416"/>
      <c r="E284" s="416"/>
      <c r="F284" s="416"/>
    </row>
    <row r="285" spans="2:6" ht="12.75">
      <c r="B285" s="416"/>
      <c r="C285" s="416"/>
      <c r="D285" s="416"/>
      <c r="E285" s="416"/>
      <c r="F285" s="416"/>
    </row>
    <row r="286" spans="2:6" ht="12.75">
      <c r="B286" s="416"/>
      <c r="C286" s="416"/>
      <c r="D286" s="416"/>
      <c r="E286" s="416"/>
      <c r="F286" s="416"/>
    </row>
    <row r="287" spans="2:6" ht="12.75">
      <c r="B287" s="416"/>
      <c r="C287" s="416"/>
      <c r="D287" s="416"/>
      <c r="E287" s="416"/>
      <c r="F287" s="416"/>
    </row>
    <row r="288" spans="2:6" ht="12.75">
      <c r="B288" s="416"/>
      <c r="C288" s="416"/>
      <c r="D288" s="416"/>
      <c r="E288" s="416"/>
      <c r="F288" s="416"/>
    </row>
    <row r="289" spans="2:6" ht="12.75">
      <c r="B289" s="416"/>
      <c r="C289" s="416"/>
      <c r="D289" s="416"/>
      <c r="E289" s="416"/>
      <c r="F289" s="416"/>
    </row>
    <row r="290" spans="2:6" ht="12.75">
      <c r="B290" s="416"/>
      <c r="C290" s="416"/>
      <c r="D290" s="416"/>
      <c r="E290" s="416"/>
      <c r="F290" s="416"/>
    </row>
    <row r="291" spans="2:6" ht="12.75">
      <c r="B291" s="416"/>
      <c r="C291" s="416"/>
      <c r="D291" s="416"/>
      <c r="E291" s="416"/>
      <c r="F291" s="416"/>
    </row>
    <row r="292" spans="2:6" ht="12.75">
      <c r="B292" s="416"/>
      <c r="C292" s="416"/>
      <c r="D292" s="416"/>
      <c r="E292" s="416"/>
      <c r="F292" s="416"/>
    </row>
    <row r="293" spans="2:6" ht="12.75">
      <c r="B293" s="416"/>
      <c r="C293" s="416"/>
      <c r="D293" s="416"/>
      <c r="E293" s="416"/>
      <c r="F293" s="416"/>
    </row>
    <row r="294" spans="2:6" ht="12.75">
      <c r="B294" s="416"/>
      <c r="C294" s="416"/>
      <c r="D294" s="416"/>
      <c r="E294" s="416"/>
      <c r="F294" s="416"/>
    </row>
    <row r="295" spans="2:6" ht="12.75">
      <c r="B295" s="416"/>
      <c r="C295" s="416"/>
      <c r="D295" s="416"/>
      <c r="E295" s="416"/>
      <c r="F295" s="416"/>
    </row>
    <row r="296" spans="2:6" ht="12.75">
      <c r="B296" s="416"/>
      <c r="C296" s="416"/>
      <c r="D296" s="416"/>
      <c r="E296" s="416"/>
      <c r="F296" s="416"/>
    </row>
    <row r="297" spans="2:6" ht="12.75">
      <c r="B297" s="416"/>
      <c r="C297" s="416"/>
      <c r="D297" s="416"/>
      <c r="E297" s="416"/>
      <c r="F297" s="416"/>
    </row>
    <row r="298" spans="2:6" ht="12.75">
      <c r="B298" s="416"/>
      <c r="C298" s="416"/>
      <c r="D298" s="416"/>
      <c r="E298" s="416"/>
      <c r="F298" s="416"/>
    </row>
    <row r="299" spans="2:6" ht="12.75">
      <c r="B299" s="416"/>
      <c r="C299" s="416"/>
      <c r="D299" s="416"/>
      <c r="E299" s="416"/>
      <c r="F299" s="416"/>
    </row>
    <row r="300" spans="2:6" ht="12.75">
      <c r="B300" s="416"/>
      <c r="C300" s="416"/>
      <c r="D300" s="416"/>
      <c r="E300" s="416"/>
      <c r="F300" s="416"/>
    </row>
    <row r="301" spans="2:6" ht="12.75">
      <c r="B301" s="416"/>
      <c r="C301" s="416"/>
      <c r="D301" s="416"/>
      <c r="E301" s="416"/>
      <c r="F301" s="416"/>
    </row>
    <row r="302" spans="2:6" ht="12.75">
      <c r="B302" s="416"/>
      <c r="C302" s="416"/>
      <c r="D302" s="416"/>
      <c r="E302" s="416"/>
      <c r="F302" s="416"/>
    </row>
    <row r="303" spans="2:6" ht="12.75">
      <c r="B303" s="416"/>
      <c r="C303" s="416"/>
      <c r="D303" s="416"/>
      <c r="E303" s="416"/>
      <c r="F303" s="416"/>
    </row>
    <row r="304" spans="2:6" ht="12.75">
      <c r="B304" s="416"/>
      <c r="C304" s="416"/>
      <c r="D304" s="416"/>
      <c r="E304" s="416"/>
      <c r="F304" s="416"/>
    </row>
    <row r="305" spans="2:6" ht="12.75">
      <c r="B305" s="416"/>
      <c r="C305" s="416"/>
      <c r="D305" s="416"/>
      <c r="E305" s="416"/>
      <c r="F305" s="416"/>
    </row>
    <row r="306" spans="2:6" ht="12.75">
      <c r="B306" s="416"/>
      <c r="C306" s="416"/>
      <c r="D306" s="416"/>
      <c r="E306" s="416"/>
      <c r="F306" s="416"/>
    </row>
    <row r="307" spans="2:6" ht="12.75">
      <c r="B307" s="416"/>
      <c r="C307" s="416"/>
      <c r="D307" s="416"/>
      <c r="E307" s="416"/>
      <c r="F307" s="416"/>
    </row>
    <row r="308" spans="2:6" ht="12.75">
      <c r="B308" s="416"/>
      <c r="C308" s="416"/>
      <c r="D308" s="416"/>
      <c r="E308" s="416"/>
      <c r="F308" s="416"/>
    </row>
    <row r="309" spans="2:6" ht="12.75">
      <c r="B309" s="416"/>
      <c r="C309" s="416"/>
      <c r="D309" s="416"/>
      <c r="E309" s="416"/>
      <c r="F309" s="416"/>
    </row>
    <row r="310" spans="2:6" ht="12.75">
      <c r="B310" s="416"/>
      <c r="C310" s="416"/>
      <c r="D310" s="416"/>
      <c r="E310" s="416"/>
      <c r="F310" s="416"/>
    </row>
    <row r="311" spans="2:6" ht="12.75">
      <c r="B311" s="416"/>
      <c r="C311" s="416"/>
      <c r="D311" s="416"/>
      <c r="E311" s="416"/>
      <c r="F311" s="416"/>
    </row>
    <row r="312" spans="2:6" ht="12.75">
      <c r="B312" s="416"/>
      <c r="C312" s="416"/>
      <c r="D312" s="416"/>
      <c r="E312" s="416"/>
      <c r="F312" s="416"/>
    </row>
    <row r="313" spans="2:6" ht="12.75">
      <c r="B313" s="416"/>
      <c r="C313" s="416"/>
      <c r="D313" s="416"/>
      <c r="E313" s="416"/>
      <c r="F313" s="416"/>
    </row>
    <row r="314" spans="2:6" ht="12.75">
      <c r="B314" s="416"/>
      <c r="C314" s="416"/>
      <c r="D314" s="416"/>
      <c r="E314" s="416"/>
      <c r="F314" s="416"/>
    </row>
    <row r="315" spans="2:6" ht="12.75">
      <c r="B315" s="416"/>
      <c r="C315" s="416"/>
      <c r="D315" s="416"/>
      <c r="E315" s="416"/>
      <c r="F315" s="416"/>
    </row>
    <row r="316" spans="2:6" ht="12.75">
      <c r="B316" s="416"/>
      <c r="C316" s="416"/>
      <c r="D316" s="416"/>
      <c r="E316" s="416"/>
      <c r="F316" s="416"/>
    </row>
    <row r="317" spans="2:6" ht="12.75">
      <c r="B317" s="416"/>
      <c r="C317" s="416"/>
      <c r="D317" s="416"/>
      <c r="E317" s="416"/>
      <c r="F317" s="416"/>
    </row>
    <row r="318" spans="2:6" ht="12.75">
      <c r="B318" s="416"/>
      <c r="C318" s="416"/>
      <c r="D318" s="416"/>
      <c r="E318" s="416"/>
      <c r="F318" s="416"/>
    </row>
    <row r="319" spans="2:6" ht="12.75">
      <c r="B319" s="416"/>
      <c r="C319" s="416"/>
      <c r="D319" s="416"/>
      <c r="E319" s="416"/>
      <c r="F319" s="416"/>
    </row>
    <row r="320" spans="2:6" ht="12.75">
      <c r="B320" s="416"/>
      <c r="C320" s="416"/>
      <c r="D320" s="416"/>
      <c r="E320" s="416"/>
      <c r="F320" s="416"/>
    </row>
    <row r="321" spans="2:6" ht="12.75">
      <c r="B321" s="416"/>
      <c r="C321" s="416"/>
      <c r="D321" s="416"/>
      <c r="E321" s="416"/>
      <c r="F321" s="416"/>
    </row>
    <row r="322" spans="2:6" ht="12.75">
      <c r="B322" s="416"/>
      <c r="C322" s="416"/>
      <c r="D322" s="416"/>
      <c r="E322" s="416"/>
      <c r="F322" s="416"/>
    </row>
    <row r="323" spans="2:6" ht="12.75">
      <c r="B323" s="416"/>
      <c r="C323" s="416"/>
      <c r="D323" s="416"/>
      <c r="E323" s="416"/>
      <c r="F323" s="416"/>
    </row>
    <row r="324" spans="2:6" ht="12.75">
      <c r="B324" s="416"/>
      <c r="C324" s="416"/>
      <c r="D324" s="416"/>
      <c r="E324" s="416"/>
      <c r="F324" s="416"/>
    </row>
    <row r="325" spans="2:6" ht="12.75">
      <c r="B325" s="416"/>
      <c r="C325" s="416"/>
      <c r="D325" s="416"/>
      <c r="E325" s="416"/>
      <c r="F325" s="416"/>
    </row>
    <row r="326" spans="2:6" ht="12.75">
      <c r="B326" s="416"/>
      <c r="C326" s="416"/>
      <c r="D326" s="416"/>
      <c r="E326" s="416"/>
      <c r="F326" s="416"/>
    </row>
    <row r="327" spans="2:6" ht="12.75">
      <c r="B327" s="416"/>
      <c r="C327" s="416"/>
      <c r="D327" s="416"/>
      <c r="E327" s="416"/>
      <c r="F327" s="416"/>
    </row>
    <row r="328" spans="2:6" ht="12.75">
      <c r="B328" s="416"/>
      <c r="C328" s="416"/>
      <c r="D328" s="416"/>
      <c r="E328" s="416"/>
      <c r="F328" s="416"/>
    </row>
    <row r="329" spans="2:6" ht="12.75">
      <c r="B329" s="416"/>
      <c r="C329" s="416"/>
      <c r="D329" s="416"/>
      <c r="E329" s="416"/>
      <c r="F329" s="416"/>
    </row>
    <row r="330" spans="2:6" ht="12.75">
      <c r="B330" s="416"/>
      <c r="C330" s="416"/>
      <c r="D330" s="416"/>
      <c r="E330" s="416"/>
      <c r="F330" s="416"/>
    </row>
    <row r="331" spans="2:6" ht="12.75">
      <c r="B331" s="416"/>
      <c r="C331" s="416"/>
      <c r="D331" s="416"/>
      <c r="E331" s="416"/>
      <c r="F331" s="416"/>
    </row>
    <row r="332" spans="2:6" ht="12.75">
      <c r="B332" s="416"/>
      <c r="C332" s="416"/>
      <c r="D332" s="416"/>
      <c r="E332" s="416"/>
      <c r="F332" s="416"/>
    </row>
    <row r="333" spans="2:6" ht="12.75">
      <c r="B333" s="416"/>
      <c r="C333" s="416"/>
      <c r="D333" s="416"/>
      <c r="E333" s="416"/>
      <c r="F333" s="416"/>
    </row>
    <row r="334" spans="2:6" ht="12.75">
      <c r="B334" s="416"/>
      <c r="C334" s="416"/>
      <c r="D334" s="416"/>
      <c r="E334" s="416"/>
      <c r="F334" s="416"/>
    </row>
    <row r="335" spans="2:6" ht="12.75">
      <c r="B335" s="416"/>
      <c r="C335" s="416"/>
      <c r="D335" s="416"/>
      <c r="E335" s="416"/>
      <c r="F335" s="416"/>
    </row>
    <row r="336" spans="2:6" ht="12.75">
      <c r="B336" s="416"/>
      <c r="C336" s="416"/>
      <c r="D336" s="416"/>
      <c r="E336" s="416"/>
      <c r="F336" s="416"/>
    </row>
    <row r="337" spans="2:6" ht="12.75">
      <c r="B337" s="416"/>
      <c r="C337" s="416"/>
      <c r="D337" s="416"/>
      <c r="E337" s="416"/>
      <c r="F337" s="416"/>
    </row>
    <row r="338" spans="2:6" ht="12.75">
      <c r="B338" s="416"/>
      <c r="C338" s="416"/>
      <c r="D338" s="416"/>
      <c r="E338" s="416"/>
      <c r="F338" s="416"/>
    </row>
    <row r="339" spans="2:6" ht="12.75">
      <c r="B339" s="416"/>
      <c r="C339" s="416"/>
      <c r="D339" s="416"/>
      <c r="E339" s="416"/>
      <c r="F339" s="416"/>
    </row>
    <row r="340" spans="2:6" ht="12.75">
      <c r="B340" s="416"/>
      <c r="C340" s="416"/>
      <c r="D340" s="416"/>
      <c r="E340" s="416"/>
      <c r="F340" s="416"/>
    </row>
    <row r="341" spans="2:6" ht="12.75">
      <c r="B341" s="416"/>
      <c r="C341" s="416"/>
      <c r="D341" s="416"/>
      <c r="E341" s="416"/>
      <c r="F341" s="416"/>
    </row>
    <row r="342" spans="2:6" ht="12.75">
      <c r="B342" s="416"/>
      <c r="C342" s="416"/>
      <c r="D342" s="416"/>
      <c r="E342" s="416"/>
      <c r="F342" s="416"/>
    </row>
    <row r="343" spans="2:6" ht="12.75">
      <c r="B343" s="416"/>
      <c r="C343" s="416"/>
      <c r="D343" s="416"/>
      <c r="E343" s="416"/>
      <c r="F343" s="416"/>
    </row>
    <row r="344" spans="2:6" ht="12.75">
      <c r="B344" s="416"/>
      <c r="C344" s="416"/>
      <c r="D344" s="416"/>
      <c r="E344" s="416"/>
      <c r="F344" s="416"/>
    </row>
    <row r="345" spans="2:6" ht="12.75">
      <c r="B345" s="416"/>
      <c r="C345" s="416"/>
      <c r="D345" s="416"/>
      <c r="E345" s="416"/>
      <c r="F345" s="416"/>
    </row>
    <row r="346" spans="2:6" ht="12.75">
      <c r="B346" s="416"/>
      <c r="C346" s="416"/>
      <c r="D346" s="416"/>
      <c r="E346" s="416"/>
      <c r="F346" s="416"/>
    </row>
    <row r="347" spans="2:6" ht="12.75">
      <c r="B347" s="416"/>
      <c r="C347" s="416"/>
      <c r="D347" s="416"/>
      <c r="E347" s="416"/>
      <c r="F347" s="416"/>
    </row>
    <row r="348" spans="2:6" ht="12.75">
      <c r="B348" s="416"/>
      <c r="C348" s="416"/>
      <c r="D348" s="416"/>
      <c r="E348" s="416"/>
      <c r="F348" s="416"/>
    </row>
    <row r="349" spans="2:6" ht="12.75">
      <c r="B349" s="416"/>
      <c r="C349" s="416"/>
      <c r="D349" s="416"/>
      <c r="E349" s="416"/>
      <c r="F349" s="416"/>
    </row>
    <row r="350" spans="2:6" ht="12.75">
      <c r="B350" s="416"/>
      <c r="C350" s="416"/>
      <c r="D350" s="416"/>
      <c r="E350" s="416"/>
      <c r="F350" s="416"/>
    </row>
    <row r="351" spans="2:6" ht="12.75">
      <c r="B351" s="416"/>
      <c r="C351" s="416"/>
      <c r="D351" s="416"/>
      <c r="E351" s="416"/>
      <c r="F351" s="416"/>
    </row>
    <row r="352" spans="2:6" ht="12.75">
      <c r="B352" s="416"/>
      <c r="C352" s="416"/>
      <c r="D352" s="416"/>
      <c r="E352" s="416"/>
      <c r="F352" s="416"/>
    </row>
    <row r="353" spans="2:6" ht="12.75">
      <c r="B353" s="416"/>
      <c r="C353" s="416"/>
      <c r="D353" s="416"/>
      <c r="E353" s="416"/>
      <c r="F353" s="416"/>
    </row>
    <row r="354" spans="2:6" ht="12.75">
      <c r="B354" s="416"/>
      <c r="C354" s="416"/>
      <c r="D354" s="416"/>
      <c r="E354" s="416"/>
      <c r="F354" s="416"/>
    </row>
    <row r="355" spans="2:6" ht="12.75">
      <c r="B355" s="416"/>
      <c r="C355" s="416"/>
      <c r="D355" s="416"/>
      <c r="E355" s="416"/>
      <c r="F355" s="416"/>
    </row>
    <row r="356" spans="2:6" ht="12.75">
      <c r="B356" s="416"/>
      <c r="C356" s="416"/>
      <c r="D356" s="416"/>
      <c r="E356" s="416"/>
      <c r="F356" s="416"/>
    </row>
    <row r="357" spans="2:6" ht="12.75">
      <c r="B357" s="416"/>
      <c r="C357" s="416"/>
      <c r="D357" s="416"/>
      <c r="E357" s="416"/>
      <c r="F357" s="416"/>
    </row>
    <row r="358" spans="2:6" ht="12.75">
      <c r="B358" s="416"/>
      <c r="C358" s="416"/>
      <c r="D358" s="416"/>
      <c r="E358" s="416"/>
      <c r="F358" s="416"/>
    </row>
    <row r="359" spans="2:6" ht="12.75">
      <c r="B359" s="416"/>
      <c r="C359" s="416"/>
      <c r="D359" s="416"/>
      <c r="E359" s="416"/>
      <c r="F359" s="416"/>
    </row>
    <row r="360" spans="2:6" ht="12.75">
      <c r="B360" s="416"/>
      <c r="C360" s="416"/>
      <c r="D360" s="416"/>
      <c r="E360" s="416"/>
      <c r="F360" s="416"/>
    </row>
    <row r="361" spans="2:6" ht="12.75">
      <c r="B361" s="416"/>
      <c r="C361" s="416"/>
      <c r="D361" s="416"/>
      <c r="E361" s="416"/>
      <c r="F361" s="416"/>
    </row>
    <row r="362" spans="2:6" ht="12.75">
      <c r="B362" s="416"/>
      <c r="C362" s="416"/>
      <c r="D362" s="416"/>
      <c r="E362" s="416"/>
      <c r="F362" s="416"/>
    </row>
    <row r="363" spans="2:6" ht="12.75">
      <c r="B363" s="416"/>
      <c r="C363" s="416"/>
      <c r="D363" s="416"/>
      <c r="E363" s="416"/>
      <c r="F363" s="416"/>
    </row>
    <row r="364" spans="2:6" ht="12.75">
      <c r="B364" s="416"/>
      <c r="C364" s="416"/>
      <c r="D364" s="416"/>
      <c r="E364" s="416"/>
      <c r="F364" s="416"/>
    </row>
    <row r="365" spans="2:6" ht="12.75">
      <c r="B365" s="416"/>
      <c r="C365" s="416"/>
      <c r="D365" s="416"/>
      <c r="E365" s="416"/>
      <c r="F365" s="416"/>
    </row>
    <row r="366" spans="2:6" ht="12.75">
      <c r="B366" s="416"/>
      <c r="C366" s="416"/>
      <c r="D366" s="416"/>
      <c r="E366" s="416"/>
      <c r="F366" s="416"/>
    </row>
    <row r="367" spans="2:6" ht="12.75">
      <c r="B367" s="416"/>
      <c r="C367" s="416"/>
      <c r="D367" s="416"/>
      <c r="E367" s="416"/>
      <c r="F367" s="416"/>
    </row>
    <row r="368" spans="2:6" ht="12.75">
      <c r="B368" s="416"/>
      <c r="C368" s="416"/>
      <c r="D368" s="416"/>
      <c r="E368" s="416"/>
      <c r="F368" s="416"/>
    </row>
    <row r="369" spans="2:6" ht="12.75">
      <c r="B369" s="416"/>
      <c r="C369" s="416"/>
      <c r="D369" s="416"/>
      <c r="E369" s="416"/>
      <c r="F369" s="416"/>
    </row>
    <row r="370" spans="2:6" ht="12.75">
      <c r="B370" s="416"/>
      <c r="C370" s="416"/>
      <c r="D370" s="416"/>
      <c r="E370" s="416"/>
      <c r="F370" s="416"/>
    </row>
    <row r="371" spans="2:6" ht="12.75">
      <c r="B371" s="416"/>
      <c r="C371" s="416"/>
      <c r="D371" s="416"/>
      <c r="E371" s="416"/>
      <c r="F371" s="416"/>
    </row>
    <row r="372" spans="2:6" ht="12.75">
      <c r="B372" s="416"/>
      <c r="C372" s="416"/>
      <c r="D372" s="416"/>
      <c r="E372" s="416"/>
      <c r="F372" s="416"/>
    </row>
    <row r="373" spans="2:6" ht="12.75">
      <c r="B373" s="416"/>
      <c r="C373" s="416"/>
      <c r="D373" s="416"/>
      <c r="E373" s="416"/>
      <c r="F373" s="416"/>
    </row>
    <row r="374" spans="2:6" ht="12.75">
      <c r="B374" s="416"/>
      <c r="C374" s="416"/>
      <c r="D374" s="416"/>
      <c r="E374" s="416"/>
      <c r="F374" s="416"/>
    </row>
    <row r="375" spans="2:6" ht="12.75">
      <c r="B375" s="416"/>
      <c r="C375" s="416"/>
      <c r="D375" s="416"/>
      <c r="E375" s="416"/>
      <c r="F375" s="416"/>
    </row>
    <row r="376" spans="2:6" ht="12.75">
      <c r="B376" s="416"/>
      <c r="C376" s="416"/>
      <c r="D376" s="416"/>
      <c r="E376" s="416"/>
      <c r="F376" s="416"/>
    </row>
    <row r="377" spans="2:6" ht="12.75">
      <c r="B377" s="416"/>
      <c r="C377" s="416"/>
      <c r="D377" s="416"/>
      <c r="E377" s="416"/>
      <c r="F377" s="416"/>
    </row>
    <row r="378" spans="2:6" ht="12.75">
      <c r="B378" s="416"/>
      <c r="C378" s="416"/>
      <c r="D378" s="416"/>
      <c r="E378" s="416"/>
      <c r="F378" s="416"/>
    </row>
    <row r="379" spans="2:6" ht="12.75">
      <c r="B379" s="416"/>
      <c r="C379" s="416"/>
      <c r="D379" s="416"/>
      <c r="E379" s="416"/>
      <c r="F379" s="416"/>
    </row>
    <row r="380" spans="2:6" ht="12.75">
      <c r="B380" s="416"/>
      <c r="C380" s="416"/>
      <c r="D380" s="416"/>
      <c r="E380" s="416"/>
      <c r="F380" s="416"/>
    </row>
    <row r="381" spans="2:6" ht="12.75">
      <c r="B381" s="416"/>
      <c r="C381" s="416"/>
      <c r="D381" s="416"/>
      <c r="E381" s="416"/>
      <c r="F381" s="416"/>
    </row>
    <row r="382" spans="2:6" ht="12.75">
      <c r="B382" s="416"/>
      <c r="C382" s="416"/>
      <c r="D382" s="416"/>
      <c r="E382" s="416"/>
      <c r="F382" s="416"/>
    </row>
    <row r="383" spans="2:6" ht="12.75">
      <c r="B383" s="416"/>
      <c r="C383" s="416"/>
      <c r="D383" s="416"/>
      <c r="E383" s="416"/>
      <c r="F383" s="416"/>
    </row>
    <row r="384" spans="2:6" ht="12.75">
      <c r="B384" s="416"/>
      <c r="C384" s="416"/>
      <c r="D384" s="416"/>
      <c r="E384" s="416"/>
      <c r="F384" s="416"/>
    </row>
    <row r="385" spans="2:6" ht="12.75">
      <c r="B385" s="416"/>
      <c r="C385" s="416"/>
      <c r="D385" s="416"/>
      <c r="E385" s="416"/>
      <c r="F385" s="416"/>
    </row>
    <row r="386" spans="2:6" ht="12.75">
      <c r="B386" s="416"/>
      <c r="C386" s="416"/>
      <c r="D386" s="416"/>
      <c r="E386" s="416"/>
      <c r="F386" s="416"/>
    </row>
    <row r="387" spans="2:6" ht="12.75">
      <c r="B387" s="416"/>
      <c r="C387" s="416"/>
      <c r="D387" s="416"/>
      <c r="E387" s="416"/>
      <c r="F387" s="416"/>
    </row>
    <row r="388" spans="2:6" ht="12.75">
      <c r="B388" s="416"/>
      <c r="C388" s="416"/>
      <c r="D388" s="416"/>
      <c r="E388" s="416"/>
      <c r="F388" s="416"/>
    </row>
    <row r="389" spans="2:6" ht="12.75">
      <c r="B389" s="416"/>
      <c r="C389" s="416"/>
      <c r="D389" s="416"/>
      <c r="E389" s="416"/>
      <c r="F389" s="416"/>
    </row>
    <row r="390" spans="2:6" ht="12.75">
      <c r="B390" s="416"/>
      <c r="C390" s="416"/>
      <c r="D390" s="416"/>
      <c r="E390" s="416"/>
      <c r="F390" s="416"/>
    </row>
    <row r="391" spans="2:6" ht="12.75">
      <c r="B391" s="416"/>
      <c r="C391" s="416"/>
      <c r="D391" s="416"/>
      <c r="E391" s="416"/>
      <c r="F391" s="416"/>
    </row>
    <row r="392" spans="2:6" ht="12.75">
      <c r="B392" s="416"/>
      <c r="C392" s="416"/>
      <c r="D392" s="416"/>
      <c r="E392" s="416"/>
      <c r="F392" s="416"/>
    </row>
    <row r="393" spans="2:6" ht="12.75">
      <c r="B393" s="416"/>
      <c r="C393" s="416"/>
      <c r="D393" s="416"/>
      <c r="E393" s="416"/>
      <c r="F393" s="416"/>
    </row>
    <row r="394" spans="2:6" ht="12.75">
      <c r="B394" s="416"/>
      <c r="C394" s="416"/>
      <c r="D394" s="416"/>
      <c r="E394" s="416"/>
      <c r="F394" s="416"/>
    </row>
    <row r="395" spans="2:6" ht="12.75">
      <c r="B395" s="416"/>
      <c r="C395" s="416"/>
      <c r="D395" s="416"/>
      <c r="E395" s="416"/>
      <c r="F395" s="416"/>
    </row>
    <row r="396" spans="2:6" ht="12.75">
      <c r="B396" s="416"/>
      <c r="C396" s="416"/>
      <c r="D396" s="416"/>
      <c r="E396" s="416"/>
      <c r="F396" s="416"/>
    </row>
    <row r="397" spans="2:6" ht="12.75">
      <c r="B397" s="416"/>
      <c r="C397" s="416"/>
      <c r="D397" s="416"/>
      <c r="E397" s="416"/>
      <c r="F397" s="416"/>
    </row>
    <row r="398" spans="2:6" ht="12.75">
      <c r="B398" s="416"/>
      <c r="C398" s="416"/>
      <c r="D398" s="416"/>
      <c r="E398" s="416"/>
      <c r="F398" s="416"/>
    </row>
    <row r="399" spans="2:6" ht="12.75">
      <c r="B399" s="416"/>
      <c r="C399" s="416"/>
      <c r="D399" s="416"/>
      <c r="E399" s="416"/>
      <c r="F399" s="416"/>
    </row>
    <row r="400" spans="2:6" ht="12.75">
      <c r="B400" s="416"/>
      <c r="C400" s="416"/>
      <c r="D400" s="416"/>
      <c r="E400" s="416"/>
      <c r="F400" s="416"/>
    </row>
    <row r="401" spans="2:6" ht="12.75">
      <c r="B401" s="416"/>
      <c r="C401" s="416"/>
      <c r="D401" s="416"/>
      <c r="E401" s="416"/>
      <c r="F401" s="416"/>
    </row>
    <row r="402" spans="2:6" ht="12.75">
      <c r="B402" s="416"/>
      <c r="C402" s="416"/>
      <c r="D402" s="416"/>
      <c r="E402" s="416"/>
      <c r="F402" s="416"/>
    </row>
    <row r="403" spans="2:6" ht="12.75">
      <c r="B403" s="416"/>
      <c r="C403" s="416"/>
      <c r="D403" s="416"/>
      <c r="E403" s="416"/>
      <c r="F403" s="416"/>
    </row>
    <row r="404" spans="2:6" ht="12.75">
      <c r="B404" s="416"/>
      <c r="C404" s="416"/>
      <c r="D404" s="416"/>
      <c r="E404" s="416"/>
      <c r="F404" s="416"/>
    </row>
    <row r="405" spans="2:6" ht="12.75">
      <c r="B405" s="416"/>
      <c r="C405" s="416"/>
      <c r="D405" s="416"/>
      <c r="E405" s="416"/>
      <c r="F405" s="416"/>
    </row>
    <row r="406" spans="2:6" ht="12.75">
      <c r="B406" s="416"/>
      <c r="C406" s="416"/>
      <c r="D406" s="416"/>
      <c r="E406" s="416"/>
      <c r="F406" s="416"/>
    </row>
    <row r="407" spans="2:6" ht="12.75">
      <c r="B407" s="416"/>
      <c r="C407" s="416"/>
      <c r="D407" s="416"/>
      <c r="E407" s="416"/>
      <c r="F407" s="416"/>
    </row>
    <row r="408" spans="2:6" ht="12.75">
      <c r="B408" s="416"/>
      <c r="C408" s="416"/>
      <c r="D408" s="416"/>
      <c r="E408" s="416"/>
      <c r="F408" s="416"/>
    </row>
    <row r="409" spans="2:6" ht="12.75">
      <c r="B409" s="416"/>
      <c r="C409" s="416"/>
      <c r="D409" s="416"/>
      <c r="E409" s="416"/>
      <c r="F409" s="416"/>
    </row>
    <row r="410" spans="2:6" ht="12.75">
      <c r="B410" s="416"/>
      <c r="C410" s="416"/>
      <c r="D410" s="416"/>
      <c r="E410" s="416"/>
      <c r="F410" s="416"/>
    </row>
    <row r="411" spans="2:6" ht="12.75">
      <c r="B411" s="416"/>
      <c r="C411" s="416"/>
      <c r="D411" s="416"/>
      <c r="E411" s="416"/>
      <c r="F411" s="416"/>
    </row>
    <row r="412" spans="2:6" ht="12.75">
      <c r="B412" s="416"/>
      <c r="C412" s="416"/>
      <c r="D412" s="416"/>
      <c r="E412" s="416"/>
      <c r="F412" s="416"/>
    </row>
    <row r="413" spans="2:6" ht="12.75">
      <c r="B413" s="416"/>
      <c r="C413" s="416"/>
      <c r="D413" s="416"/>
      <c r="E413" s="416"/>
      <c r="F413" s="416"/>
    </row>
    <row r="414" spans="2:6" ht="12.75">
      <c r="B414" s="416"/>
      <c r="C414" s="416"/>
      <c r="D414" s="416"/>
      <c r="E414" s="416"/>
      <c r="F414" s="416"/>
    </row>
    <row r="415" spans="2:6" ht="12.75">
      <c r="B415" s="416"/>
      <c r="C415" s="416"/>
      <c r="D415" s="416"/>
      <c r="E415" s="416"/>
      <c r="F415" s="416"/>
    </row>
    <row r="416" spans="2:6" ht="12.75">
      <c r="B416" s="416"/>
      <c r="C416" s="416"/>
      <c r="D416" s="416"/>
      <c r="E416" s="416"/>
      <c r="F416" s="416"/>
    </row>
    <row r="417" spans="2:6" ht="12.75">
      <c r="B417" s="416"/>
      <c r="C417" s="416"/>
      <c r="D417" s="416"/>
      <c r="E417" s="416"/>
      <c r="F417" s="416"/>
    </row>
    <row r="418" spans="2:6" ht="12.75">
      <c r="B418" s="416"/>
      <c r="C418" s="416"/>
      <c r="D418" s="416"/>
      <c r="E418" s="416"/>
      <c r="F418" s="416"/>
    </row>
    <row r="419" spans="2:6" ht="12.75">
      <c r="B419" s="416"/>
      <c r="C419" s="416"/>
      <c r="D419" s="416"/>
      <c r="E419" s="416"/>
      <c r="F419" s="416"/>
    </row>
    <row r="420" spans="2:6" ht="12.75">
      <c r="B420" s="416"/>
      <c r="C420" s="416"/>
      <c r="D420" s="416"/>
      <c r="E420" s="416"/>
      <c r="F420" s="416"/>
    </row>
    <row r="421" spans="2:6" ht="12.75">
      <c r="B421" s="416"/>
      <c r="C421" s="416"/>
      <c r="D421" s="416"/>
      <c r="E421" s="416"/>
      <c r="F421" s="416"/>
    </row>
    <row r="422" spans="2:6" ht="12.75">
      <c r="B422" s="416"/>
      <c r="C422" s="416"/>
      <c r="D422" s="416"/>
      <c r="E422" s="416"/>
      <c r="F422" s="416"/>
    </row>
    <row r="423" spans="2:6" ht="12.75">
      <c r="B423" s="416"/>
      <c r="C423" s="416"/>
      <c r="D423" s="416"/>
      <c r="E423" s="416"/>
      <c r="F423" s="416"/>
    </row>
    <row r="424" spans="2:6" ht="12.75">
      <c r="B424" s="416"/>
      <c r="C424" s="416"/>
      <c r="D424" s="416"/>
      <c r="E424" s="416"/>
      <c r="F424" s="416"/>
    </row>
    <row r="425" spans="2:6" ht="12.75">
      <c r="B425" s="416"/>
      <c r="C425" s="416"/>
      <c r="D425" s="416"/>
      <c r="E425" s="416"/>
      <c r="F425" s="416"/>
    </row>
    <row r="426" spans="2:6" ht="12.75">
      <c r="B426" s="416"/>
      <c r="C426" s="416"/>
      <c r="D426" s="416"/>
      <c r="E426" s="416"/>
      <c r="F426" s="416"/>
    </row>
    <row r="427" spans="2:6" ht="12.75">
      <c r="B427" s="416"/>
      <c r="C427" s="416"/>
      <c r="D427" s="416"/>
      <c r="E427" s="416"/>
      <c r="F427" s="416"/>
    </row>
    <row r="428" spans="2:6" ht="12.75">
      <c r="B428" s="416"/>
      <c r="C428" s="416"/>
      <c r="D428" s="416"/>
      <c r="E428" s="416"/>
      <c r="F428" s="416"/>
    </row>
    <row r="429" spans="2:6" ht="12.75">
      <c r="B429" s="416"/>
      <c r="C429" s="416"/>
      <c r="D429" s="416"/>
      <c r="E429" s="416"/>
      <c r="F429" s="416"/>
    </row>
    <row r="430" spans="2:6" ht="12.75">
      <c r="B430" s="416"/>
      <c r="C430" s="416"/>
      <c r="D430" s="416"/>
      <c r="E430" s="416"/>
      <c r="F430" s="416"/>
    </row>
    <row r="431" spans="2:6" ht="12.75">
      <c r="B431" s="416"/>
      <c r="C431" s="416"/>
      <c r="D431" s="416"/>
      <c r="E431" s="416"/>
      <c r="F431" s="416"/>
    </row>
    <row r="432" spans="2:6" ht="12.75">
      <c r="B432" s="416"/>
      <c r="C432" s="416"/>
      <c r="D432" s="416"/>
      <c r="E432" s="416"/>
      <c r="F432" s="416"/>
    </row>
    <row r="433" spans="2:6" ht="12.75">
      <c r="B433" s="416"/>
      <c r="C433" s="416"/>
      <c r="D433" s="416"/>
      <c r="E433" s="416"/>
      <c r="F433" s="416"/>
    </row>
    <row r="434" spans="2:6" ht="12.75">
      <c r="B434" s="416"/>
      <c r="C434" s="416"/>
      <c r="D434" s="416"/>
      <c r="E434" s="416"/>
      <c r="F434" s="416"/>
    </row>
    <row r="435" spans="2:6" ht="12.75">
      <c r="B435" s="416"/>
      <c r="C435" s="416"/>
      <c r="D435" s="416"/>
      <c r="E435" s="416"/>
      <c r="F435" s="416"/>
    </row>
    <row r="436" spans="2:6" ht="12.75">
      <c r="B436" s="416"/>
      <c r="C436" s="416"/>
      <c r="D436" s="416"/>
      <c r="E436" s="416"/>
      <c r="F436" s="416"/>
    </row>
    <row r="437" spans="2:6" ht="12.75">
      <c r="B437" s="416"/>
      <c r="C437" s="416"/>
      <c r="D437" s="416"/>
      <c r="E437" s="416"/>
      <c r="F437" s="416"/>
    </row>
    <row r="438" spans="2:6" ht="12.75">
      <c r="B438" s="416"/>
      <c r="C438" s="416"/>
      <c r="D438" s="416"/>
      <c r="E438" s="416"/>
      <c r="F438" s="416"/>
    </row>
    <row r="439" spans="2:6" ht="12.75">
      <c r="B439" s="416"/>
      <c r="C439" s="416"/>
      <c r="D439" s="416"/>
      <c r="E439" s="416"/>
      <c r="F439" s="416"/>
    </row>
    <row r="440" spans="2:6" ht="12.75">
      <c r="B440" s="416"/>
      <c r="C440" s="416"/>
      <c r="D440" s="416"/>
      <c r="E440" s="416"/>
      <c r="F440" s="416"/>
    </row>
    <row r="441" spans="2:6" ht="12.75">
      <c r="B441" s="416"/>
      <c r="C441" s="416"/>
      <c r="D441" s="416"/>
      <c r="E441" s="416"/>
      <c r="F441" s="416"/>
    </row>
    <row r="442" spans="2:6" ht="12.75">
      <c r="B442" s="416"/>
      <c r="C442" s="416"/>
      <c r="D442" s="416"/>
      <c r="E442" s="416"/>
      <c r="F442" s="416"/>
    </row>
    <row r="443" spans="2:6" ht="12.75">
      <c r="B443" s="416"/>
      <c r="C443" s="416"/>
      <c r="D443" s="416"/>
      <c r="E443" s="416"/>
      <c r="F443" s="416"/>
    </row>
    <row r="444" spans="2:6" ht="12.75">
      <c r="B444" s="416"/>
      <c r="C444" s="416"/>
      <c r="D444" s="416"/>
      <c r="E444" s="416"/>
      <c r="F444" s="416"/>
    </row>
    <row r="445" spans="2:6" ht="12.75">
      <c r="B445" s="416"/>
      <c r="C445" s="416"/>
      <c r="D445" s="416"/>
      <c r="E445" s="416"/>
      <c r="F445" s="416"/>
    </row>
    <row r="446" spans="2:6" ht="12.75">
      <c r="B446" s="416"/>
      <c r="C446" s="416"/>
      <c r="D446" s="416"/>
      <c r="E446" s="416"/>
      <c r="F446" s="416"/>
    </row>
    <row r="447" spans="2:6" ht="12.75">
      <c r="B447" s="416"/>
      <c r="C447" s="416"/>
      <c r="D447" s="416"/>
      <c r="E447" s="416"/>
      <c r="F447" s="416"/>
    </row>
    <row r="448" spans="2:6" ht="12.75">
      <c r="B448" s="416"/>
      <c r="C448" s="416"/>
      <c r="D448" s="416"/>
      <c r="E448" s="416"/>
      <c r="F448" s="416"/>
    </row>
    <row r="449" spans="2:6" ht="12.75">
      <c r="B449" s="416"/>
      <c r="C449" s="416"/>
      <c r="D449" s="416"/>
      <c r="E449" s="416"/>
      <c r="F449" s="416"/>
    </row>
    <row r="450" spans="2:6" ht="12.75">
      <c r="B450" s="416"/>
      <c r="C450" s="416"/>
      <c r="D450" s="416"/>
      <c r="E450" s="416"/>
      <c r="F450" s="416"/>
    </row>
    <row r="451" spans="2:6" ht="12.75">
      <c r="B451" s="416"/>
      <c r="C451" s="416"/>
      <c r="D451" s="416"/>
      <c r="E451" s="416"/>
      <c r="F451" s="416"/>
    </row>
    <row r="452" spans="2:6" ht="12.75">
      <c r="B452" s="416"/>
      <c r="C452" s="416"/>
      <c r="D452" s="416"/>
      <c r="E452" s="416"/>
      <c r="F452" s="416"/>
    </row>
    <row r="453" spans="2:6" ht="12.75">
      <c r="B453" s="416"/>
      <c r="C453" s="416"/>
      <c r="D453" s="416"/>
      <c r="E453" s="416"/>
      <c r="F453" s="416"/>
    </row>
    <row r="454" spans="2:6" ht="12.75">
      <c r="B454" s="416"/>
      <c r="C454" s="416"/>
      <c r="D454" s="416"/>
      <c r="E454" s="416"/>
      <c r="F454" s="416"/>
    </row>
    <row r="455" spans="2:6" ht="12.75">
      <c r="B455" s="416"/>
      <c r="C455" s="416"/>
      <c r="D455" s="416"/>
      <c r="E455" s="416"/>
      <c r="F455" s="416"/>
    </row>
    <row r="456" spans="2:6" ht="12.75">
      <c r="B456" s="416"/>
      <c r="C456" s="416"/>
      <c r="D456" s="416"/>
      <c r="E456" s="416"/>
      <c r="F456" s="416"/>
    </row>
    <row r="457" spans="2:6" ht="12.75">
      <c r="B457" s="416"/>
      <c r="C457" s="416"/>
      <c r="D457" s="416"/>
      <c r="E457" s="416"/>
      <c r="F457" s="416"/>
    </row>
    <row r="458" spans="2:6" ht="12.75">
      <c r="B458" s="416"/>
      <c r="C458" s="416"/>
      <c r="D458" s="416"/>
      <c r="E458" s="416"/>
      <c r="F458" s="416"/>
    </row>
    <row r="459" spans="2:6" ht="12.75">
      <c r="B459" s="416"/>
      <c r="C459" s="416"/>
      <c r="D459" s="416"/>
      <c r="E459" s="416"/>
      <c r="F459" s="416"/>
    </row>
    <row r="460" spans="2:6" ht="12.75">
      <c r="B460" s="416"/>
      <c r="C460" s="416"/>
      <c r="D460" s="416"/>
      <c r="E460" s="416"/>
      <c r="F460" s="416"/>
    </row>
    <row r="461" spans="2:6" ht="12.75">
      <c r="B461" s="416"/>
      <c r="C461" s="416"/>
      <c r="D461" s="416"/>
      <c r="E461" s="416"/>
      <c r="F461" s="416"/>
    </row>
    <row r="462" spans="2:6" ht="12.75">
      <c r="B462" s="416"/>
      <c r="C462" s="416"/>
      <c r="D462" s="416"/>
      <c r="E462" s="416"/>
      <c r="F462" s="416"/>
    </row>
    <row r="463" spans="2:6" ht="12.75">
      <c r="B463" s="416"/>
      <c r="C463" s="416"/>
      <c r="D463" s="416"/>
      <c r="E463" s="416"/>
      <c r="F463" s="416"/>
    </row>
    <row r="464" spans="2:6" ht="12.75">
      <c r="B464" s="416"/>
      <c r="C464" s="416"/>
      <c r="D464" s="416"/>
      <c r="E464" s="416"/>
      <c r="F464" s="416"/>
    </row>
    <row r="465" spans="2:6" ht="12.75">
      <c r="B465" s="416"/>
      <c r="C465" s="416"/>
      <c r="D465" s="416"/>
      <c r="E465" s="416"/>
      <c r="F465" s="416"/>
    </row>
    <row r="466" spans="2:6" ht="12.75">
      <c r="B466" s="416"/>
      <c r="C466" s="416"/>
      <c r="D466" s="416"/>
      <c r="E466" s="416"/>
      <c r="F466" s="416"/>
    </row>
    <row r="467" spans="2:6" ht="12.75">
      <c r="B467" s="416"/>
      <c r="C467" s="416"/>
      <c r="D467" s="416"/>
      <c r="E467" s="416"/>
      <c r="F467" s="416"/>
    </row>
    <row r="468" spans="2:6" ht="12.75">
      <c r="B468" s="416"/>
      <c r="C468" s="416"/>
      <c r="D468" s="416"/>
      <c r="E468" s="416"/>
      <c r="F468" s="416"/>
    </row>
    <row r="469" spans="2:6" ht="12.75">
      <c r="B469" s="416"/>
      <c r="C469" s="416"/>
      <c r="D469" s="416"/>
      <c r="E469" s="416"/>
      <c r="F469" s="416"/>
    </row>
    <row r="470" spans="2:6" ht="12.75">
      <c r="B470" s="416"/>
      <c r="C470" s="416"/>
      <c r="D470" s="416"/>
      <c r="E470" s="416"/>
      <c r="F470" s="416"/>
    </row>
    <row r="471" spans="2:6" ht="12.75">
      <c r="B471" s="416"/>
      <c r="C471" s="416"/>
      <c r="D471" s="416"/>
      <c r="E471" s="416"/>
      <c r="F471" s="416"/>
    </row>
    <row r="472" spans="2:6" ht="12.75">
      <c r="B472" s="416"/>
      <c r="C472" s="416"/>
      <c r="D472" s="416"/>
      <c r="E472" s="416"/>
      <c r="F472" s="416"/>
    </row>
    <row r="473" spans="2:6" ht="12.75">
      <c r="B473" s="416"/>
      <c r="C473" s="416"/>
      <c r="D473" s="416"/>
      <c r="E473" s="416"/>
      <c r="F473" s="416"/>
    </row>
    <row r="474" spans="2:6" ht="12.75">
      <c r="B474" s="416"/>
      <c r="C474" s="416"/>
      <c r="D474" s="416"/>
      <c r="E474" s="416"/>
      <c r="F474" s="416"/>
    </row>
    <row r="475" spans="2:6" ht="12.75">
      <c r="B475" s="416"/>
      <c r="C475" s="416"/>
      <c r="D475" s="416"/>
      <c r="E475" s="416"/>
      <c r="F475" s="416"/>
    </row>
    <row r="476" spans="2:6" ht="12.75">
      <c r="B476" s="416"/>
      <c r="C476" s="416"/>
      <c r="D476" s="416"/>
      <c r="E476" s="416"/>
      <c r="F476" s="416"/>
    </row>
    <row r="477" spans="2:6" ht="12.75">
      <c r="B477" s="416"/>
      <c r="C477" s="416"/>
      <c r="D477" s="416"/>
      <c r="E477" s="416"/>
      <c r="F477" s="416"/>
    </row>
    <row r="478" spans="2:6" ht="12.75">
      <c r="B478" s="416"/>
      <c r="C478" s="416"/>
      <c r="D478" s="416"/>
      <c r="E478" s="416"/>
      <c r="F478" s="416"/>
    </row>
    <row r="479" spans="2:6" ht="12.75">
      <c r="B479" s="416"/>
      <c r="C479" s="416"/>
      <c r="D479" s="416"/>
      <c r="E479" s="416"/>
      <c r="F479" s="416"/>
    </row>
    <row r="480" spans="2:6" ht="12.75">
      <c r="B480" s="416"/>
      <c r="C480" s="416"/>
      <c r="D480" s="416"/>
      <c r="E480" s="416"/>
      <c r="F480" s="416"/>
    </row>
    <row r="481" spans="2:6" ht="12.75">
      <c r="B481" s="416"/>
      <c r="C481" s="416"/>
      <c r="D481" s="416"/>
      <c r="E481" s="416"/>
      <c r="F481" s="416"/>
    </row>
    <row r="482" spans="2:6" ht="12.75">
      <c r="B482" s="416"/>
      <c r="C482" s="416"/>
      <c r="D482" s="416"/>
      <c r="E482" s="416"/>
      <c r="F482" s="416"/>
    </row>
    <row r="483" spans="2:6" ht="12.75">
      <c r="B483" s="416"/>
      <c r="C483" s="416"/>
      <c r="D483" s="416"/>
      <c r="E483" s="416"/>
      <c r="F483" s="416"/>
    </row>
    <row r="484" spans="2:6" ht="12.75">
      <c r="B484" s="416"/>
      <c r="C484" s="416"/>
      <c r="D484" s="416"/>
      <c r="E484" s="416"/>
      <c r="F484" s="416"/>
    </row>
    <row r="485" spans="2:6" ht="12.75">
      <c r="B485" s="416"/>
      <c r="C485" s="416"/>
      <c r="D485" s="416"/>
      <c r="E485" s="416"/>
      <c r="F485" s="416"/>
    </row>
    <row r="486" spans="2:6" ht="12.75">
      <c r="B486" s="416"/>
      <c r="C486" s="416"/>
      <c r="D486" s="416"/>
      <c r="E486" s="416"/>
      <c r="F486" s="416"/>
    </row>
    <row r="487" spans="2:6" ht="12.75">
      <c r="B487" s="416"/>
      <c r="C487" s="416"/>
      <c r="D487" s="416"/>
      <c r="E487" s="416"/>
      <c r="F487" s="416"/>
    </row>
    <row r="488" spans="2:6" ht="12.75">
      <c r="B488" s="416"/>
      <c r="C488" s="416"/>
      <c r="D488" s="416"/>
      <c r="E488" s="416"/>
      <c r="F488" s="416"/>
    </row>
    <row r="489" spans="2:6" ht="12.75">
      <c r="B489" s="416"/>
      <c r="C489" s="416"/>
      <c r="D489" s="416"/>
      <c r="E489" s="416"/>
      <c r="F489" s="416"/>
    </row>
    <row r="490" spans="2:6" ht="12.75">
      <c r="B490" s="416"/>
      <c r="C490" s="416"/>
      <c r="D490" s="416"/>
      <c r="E490" s="416"/>
      <c r="F490" s="416"/>
    </row>
    <row r="491" spans="2:6" ht="12.75">
      <c r="B491" s="416"/>
      <c r="C491" s="416"/>
      <c r="D491" s="416"/>
      <c r="E491" s="416"/>
      <c r="F491" s="416"/>
    </row>
    <row r="492" spans="2:6" ht="12.75">
      <c r="B492" s="416"/>
      <c r="C492" s="416"/>
      <c r="D492" s="416"/>
      <c r="E492" s="416"/>
      <c r="F492" s="416"/>
    </row>
    <row r="493" spans="2:6" ht="12.75">
      <c r="B493" s="416"/>
      <c r="C493" s="416"/>
      <c r="D493" s="416"/>
      <c r="E493" s="416"/>
      <c r="F493" s="416"/>
    </row>
    <row r="494" spans="2:6" ht="12.75">
      <c r="B494" s="416"/>
      <c r="C494" s="416"/>
      <c r="D494" s="416"/>
      <c r="E494" s="416"/>
      <c r="F494" s="416"/>
    </row>
    <row r="495" spans="2:6" ht="12.75">
      <c r="B495" s="416"/>
      <c r="C495" s="416"/>
      <c r="D495" s="416"/>
      <c r="E495" s="416"/>
      <c r="F495" s="416"/>
    </row>
    <row r="496" spans="2:6" ht="12.75">
      <c r="B496" s="416"/>
      <c r="C496" s="416"/>
      <c r="D496" s="416"/>
      <c r="E496" s="416"/>
      <c r="F496" s="416"/>
    </row>
    <row r="497" spans="2:6" ht="12.75">
      <c r="B497" s="416"/>
      <c r="C497" s="416"/>
      <c r="D497" s="416"/>
      <c r="E497" s="416"/>
      <c r="F497" s="416"/>
    </row>
    <row r="498" spans="2:6" ht="12.75">
      <c r="B498" s="416"/>
      <c r="C498" s="416"/>
      <c r="D498" s="416"/>
      <c r="E498" s="416"/>
      <c r="F498" s="416"/>
    </row>
    <row r="499" spans="2:6" ht="12.75">
      <c r="B499" s="416"/>
      <c r="C499" s="416"/>
      <c r="D499" s="416"/>
      <c r="E499" s="416"/>
      <c r="F499" s="416"/>
    </row>
    <row r="500" spans="2:6" ht="12.75">
      <c r="B500" s="416"/>
      <c r="C500" s="416"/>
      <c r="D500" s="416"/>
      <c r="E500" s="416"/>
      <c r="F500" s="416"/>
    </row>
    <row r="501" spans="2:6" ht="12.75">
      <c r="B501" s="416"/>
      <c r="C501" s="416"/>
      <c r="D501" s="416"/>
      <c r="E501" s="416"/>
      <c r="F501" s="416"/>
    </row>
    <row r="502" spans="2:6" ht="12.75">
      <c r="B502" s="416"/>
      <c r="C502" s="416"/>
      <c r="D502" s="416"/>
      <c r="E502" s="416"/>
      <c r="F502" s="416"/>
    </row>
    <row r="503" spans="2:6" ht="12.75">
      <c r="B503" s="416"/>
      <c r="C503" s="416"/>
      <c r="D503" s="416"/>
      <c r="E503" s="416"/>
      <c r="F503" s="416"/>
    </row>
    <row r="504" spans="2:6" ht="12.75">
      <c r="B504" s="416"/>
      <c r="C504" s="416"/>
      <c r="D504" s="416"/>
      <c r="E504" s="416"/>
      <c r="F504" s="416"/>
    </row>
    <row r="505" spans="2:6" ht="12.75">
      <c r="B505" s="416"/>
      <c r="C505" s="416"/>
      <c r="D505" s="416"/>
      <c r="E505" s="416"/>
      <c r="F505" s="416"/>
    </row>
    <row r="506" spans="2:6" ht="12.75">
      <c r="B506" s="416"/>
      <c r="C506" s="416"/>
      <c r="D506" s="416"/>
      <c r="E506" s="416"/>
      <c r="F506" s="416"/>
    </row>
    <row r="507" spans="2:6" ht="12.75">
      <c r="B507" s="416"/>
      <c r="C507" s="416"/>
      <c r="D507" s="416"/>
      <c r="E507" s="416"/>
      <c r="F507" s="416"/>
    </row>
    <row r="508" spans="2:6" ht="12.75">
      <c r="B508" s="416"/>
      <c r="C508" s="416"/>
      <c r="D508" s="416"/>
      <c r="E508" s="416"/>
      <c r="F508" s="416"/>
    </row>
    <row r="509" spans="2:6" ht="12.75">
      <c r="B509" s="416"/>
      <c r="C509" s="416"/>
      <c r="D509" s="416"/>
      <c r="E509" s="416"/>
      <c r="F509" s="416"/>
    </row>
    <row r="510" spans="2:6" ht="12.75">
      <c r="B510" s="416"/>
      <c r="C510" s="416"/>
      <c r="D510" s="416"/>
      <c r="E510" s="416"/>
      <c r="F510" s="416"/>
    </row>
    <row r="511" spans="2:6" ht="12.75">
      <c r="B511" s="416"/>
      <c r="C511" s="416"/>
      <c r="D511" s="416"/>
      <c r="E511" s="416"/>
      <c r="F511" s="416"/>
    </row>
    <row r="512" spans="2:6" ht="12.75">
      <c r="B512" s="416"/>
      <c r="C512" s="416"/>
      <c r="D512" s="416"/>
      <c r="E512" s="416"/>
      <c r="F512" s="416"/>
    </row>
    <row r="513" spans="2:6" ht="12.75">
      <c r="B513" s="416"/>
      <c r="C513" s="416"/>
      <c r="D513" s="416"/>
      <c r="E513" s="416"/>
      <c r="F513" s="416"/>
    </row>
    <row r="514" spans="2:6" ht="12.75">
      <c r="B514" s="416"/>
      <c r="C514" s="416"/>
      <c r="D514" s="416"/>
      <c r="E514" s="416"/>
      <c r="F514" s="416"/>
    </row>
    <row r="515" spans="2:6" ht="12.75">
      <c r="B515" s="416"/>
      <c r="C515" s="416"/>
      <c r="D515" s="416"/>
      <c r="E515" s="416"/>
      <c r="F515" s="416"/>
    </row>
    <row r="516" spans="2:6" ht="12.75">
      <c r="B516" s="416"/>
      <c r="C516" s="416"/>
      <c r="D516" s="416"/>
      <c r="E516" s="416"/>
      <c r="F516" s="416"/>
    </row>
    <row r="517" spans="2:6" ht="12.75">
      <c r="B517" s="416"/>
      <c r="C517" s="416"/>
      <c r="D517" s="416"/>
      <c r="E517" s="416"/>
      <c r="F517" s="416"/>
    </row>
    <row r="518" spans="2:6" ht="12.75">
      <c r="B518" s="416"/>
      <c r="C518" s="416"/>
      <c r="D518" s="416"/>
      <c r="E518" s="416"/>
      <c r="F518" s="416"/>
    </row>
    <row r="519" spans="2:6" ht="12.75">
      <c r="B519" s="416"/>
      <c r="C519" s="416"/>
      <c r="D519" s="416"/>
      <c r="E519" s="416"/>
      <c r="F519" s="416"/>
    </row>
    <row r="520" spans="2:6" ht="12.75">
      <c r="B520" s="416"/>
      <c r="C520" s="416"/>
      <c r="D520" s="416"/>
      <c r="E520" s="416"/>
      <c r="F520" s="416"/>
    </row>
    <row r="521" spans="2:6" ht="12.75">
      <c r="B521" s="416"/>
      <c r="C521" s="416"/>
      <c r="D521" s="416"/>
      <c r="E521" s="416"/>
      <c r="F521" s="416"/>
    </row>
    <row r="522" spans="2:6" ht="12.75">
      <c r="B522" s="416"/>
      <c r="C522" s="416"/>
      <c r="D522" s="416"/>
      <c r="E522" s="416"/>
      <c r="F522" s="416"/>
    </row>
    <row r="523" spans="2:6" ht="12.75">
      <c r="B523" s="416"/>
      <c r="C523" s="416"/>
      <c r="D523" s="416"/>
      <c r="E523" s="416"/>
      <c r="F523" s="416"/>
    </row>
    <row r="524" spans="2:6" ht="12.75">
      <c r="B524" s="416"/>
      <c r="C524" s="416"/>
      <c r="D524" s="416"/>
      <c r="E524" s="416"/>
      <c r="F524" s="416"/>
    </row>
    <row r="525" spans="2:6" ht="12.75">
      <c r="B525" s="416"/>
      <c r="C525" s="416"/>
      <c r="D525" s="416"/>
      <c r="E525" s="416"/>
      <c r="F525" s="416"/>
    </row>
    <row r="526" spans="2:6" ht="12.75">
      <c r="B526" s="416"/>
      <c r="C526" s="416"/>
      <c r="D526" s="416"/>
      <c r="E526" s="416"/>
      <c r="F526" s="416"/>
    </row>
    <row r="527" spans="2:6" ht="12.75">
      <c r="B527" s="416"/>
      <c r="C527" s="416"/>
      <c r="D527" s="416"/>
      <c r="E527" s="416"/>
      <c r="F527" s="416"/>
    </row>
    <row r="528" spans="2:6" ht="12.75">
      <c r="B528" s="416"/>
      <c r="C528" s="416"/>
      <c r="D528" s="416"/>
      <c r="E528" s="416"/>
      <c r="F528" s="416"/>
    </row>
    <row r="529" spans="2:6" ht="12.75">
      <c r="B529" s="416"/>
      <c r="C529" s="416"/>
      <c r="D529" s="416"/>
      <c r="E529" s="416"/>
      <c r="F529" s="416"/>
    </row>
    <row r="530" spans="2:6" ht="12.75">
      <c r="B530" s="416"/>
      <c r="C530" s="416"/>
      <c r="D530" s="416"/>
      <c r="E530" s="416"/>
      <c r="F530" s="416"/>
    </row>
    <row r="531" spans="2:6" ht="12.75">
      <c r="B531" s="416"/>
      <c r="C531" s="416"/>
      <c r="D531" s="416"/>
      <c r="E531" s="416"/>
      <c r="F531" s="416"/>
    </row>
    <row r="532" spans="2:6" ht="12.75">
      <c r="B532" s="416"/>
      <c r="C532" s="416"/>
      <c r="D532" s="416"/>
      <c r="E532" s="416"/>
      <c r="F532" s="416"/>
    </row>
    <row r="533" spans="2:6" ht="12.75">
      <c r="B533" s="416"/>
      <c r="C533" s="416"/>
      <c r="D533" s="416"/>
      <c r="E533" s="416"/>
      <c r="F533" s="416"/>
    </row>
    <row r="534" spans="2:6" ht="12.75">
      <c r="B534" s="416"/>
      <c r="C534" s="416"/>
      <c r="D534" s="416"/>
      <c r="E534" s="416"/>
      <c r="F534" s="416"/>
    </row>
    <row r="535" spans="2:6" ht="12.75">
      <c r="B535" s="416"/>
      <c r="C535" s="416"/>
      <c r="D535" s="416"/>
      <c r="E535" s="416"/>
      <c r="F535" s="416"/>
    </row>
    <row r="536" spans="2:6" ht="12.75">
      <c r="B536" s="416"/>
      <c r="C536" s="416"/>
      <c r="D536" s="416"/>
      <c r="E536" s="416"/>
      <c r="F536" s="416"/>
    </row>
    <row r="537" spans="2:6" ht="12.75">
      <c r="B537" s="416"/>
      <c r="C537" s="416"/>
      <c r="D537" s="416"/>
      <c r="E537" s="416"/>
      <c r="F537" s="416"/>
    </row>
    <row r="538" spans="2:6" ht="12.75">
      <c r="B538" s="416"/>
      <c r="C538" s="416"/>
      <c r="D538" s="416"/>
      <c r="E538" s="416"/>
      <c r="F538" s="416"/>
    </row>
    <row r="539" spans="2:6" ht="12.75">
      <c r="B539" s="416"/>
      <c r="C539" s="416"/>
      <c r="D539" s="416"/>
      <c r="E539" s="416"/>
      <c r="F539" s="416"/>
    </row>
    <row r="540" spans="2:6" ht="12.75">
      <c r="B540" s="416"/>
      <c r="C540" s="416"/>
      <c r="D540" s="416"/>
      <c r="E540" s="416"/>
      <c r="F540" s="416"/>
    </row>
    <row r="541" spans="2:6" ht="12.75">
      <c r="B541" s="416"/>
      <c r="C541" s="416"/>
      <c r="D541" s="416"/>
      <c r="E541" s="416"/>
      <c r="F541" s="416"/>
    </row>
    <row r="542" spans="2:6" ht="12.75">
      <c r="B542" s="416"/>
      <c r="C542" s="416"/>
      <c r="D542" s="416"/>
      <c r="E542" s="416"/>
      <c r="F542" s="416"/>
    </row>
    <row r="543" spans="2:6" ht="12.75">
      <c r="B543" s="416"/>
      <c r="C543" s="416"/>
      <c r="D543" s="416"/>
      <c r="E543" s="416"/>
      <c r="F543" s="416"/>
    </row>
    <row r="544" spans="2:6" ht="12.75">
      <c r="B544" s="416"/>
      <c r="C544" s="416"/>
      <c r="D544" s="416"/>
      <c r="E544" s="416"/>
      <c r="F544" s="416"/>
    </row>
    <row r="545" spans="2:6" ht="12.75">
      <c r="B545" s="416"/>
      <c r="C545" s="416"/>
      <c r="D545" s="416"/>
      <c r="E545" s="416"/>
      <c r="F545" s="416"/>
    </row>
    <row r="546" spans="2:6" ht="12.75">
      <c r="B546" s="416"/>
      <c r="C546" s="416"/>
      <c r="D546" s="416"/>
      <c r="E546" s="416"/>
      <c r="F546" s="416"/>
    </row>
    <row r="547" spans="2:6" ht="12.75">
      <c r="B547" s="416"/>
      <c r="C547" s="416"/>
      <c r="D547" s="416"/>
      <c r="E547" s="416"/>
      <c r="F547" s="416"/>
    </row>
    <row r="548" spans="2:6" ht="12.75">
      <c r="B548" s="416"/>
      <c r="C548" s="416"/>
      <c r="D548" s="416"/>
      <c r="E548" s="416"/>
      <c r="F548" s="416"/>
    </row>
    <row r="549" spans="2:6" ht="12.75">
      <c r="B549" s="416"/>
      <c r="C549" s="416"/>
      <c r="D549" s="416"/>
      <c r="E549" s="416"/>
      <c r="F549" s="416"/>
    </row>
    <row r="550" spans="2:6" ht="12.75">
      <c r="B550" s="416"/>
      <c r="C550" s="416"/>
      <c r="D550" s="416"/>
      <c r="E550" s="416"/>
      <c r="F550" s="416"/>
    </row>
    <row r="551" spans="2:6" ht="12.75">
      <c r="B551" s="416"/>
      <c r="C551" s="416"/>
      <c r="D551" s="416"/>
      <c r="E551" s="416"/>
      <c r="F551" s="416"/>
    </row>
    <row r="552" spans="2:6" ht="12.75">
      <c r="B552" s="416"/>
      <c r="C552" s="416"/>
      <c r="D552" s="416"/>
      <c r="E552" s="416"/>
      <c r="F552" s="416"/>
    </row>
    <row r="553" spans="2:6" ht="12.75">
      <c r="B553" s="416"/>
      <c r="C553" s="416"/>
      <c r="D553" s="416"/>
      <c r="E553" s="416"/>
      <c r="F553" s="416"/>
    </row>
    <row r="554" spans="2:6" ht="12.75">
      <c r="B554" s="416"/>
      <c r="C554" s="416"/>
      <c r="D554" s="416"/>
      <c r="E554" s="416"/>
      <c r="F554" s="416"/>
    </row>
    <row r="555" spans="2:6" ht="12.75">
      <c r="B555" s="416"/>
      <c r="C555" s="416"/>
      <c r="D555" s="416"/>
      <c r="E555" s="416"/>
      <c r="F555" s="416"/>
    </row>
    <row r="556" spans="2:6" ht="12.75">
      <c r="B556" s="416"/>
      <c r="C556" s="416"/>
      <c r="D556" s="416"/>
      <c r="E556" s="416"/>
      <c r="F556" s="416"/>
    </row>
    <row r="557" spans="2:6" ht="12.75">
      <c r="B557" s="416"/>
      <c r="C557" s="416"/>
      <c r="D557" s="416"/>
      <c r="E557" s="416"/>
      <c r="F557" s="416"/>
    </row>
    <row r="558" spans="2:6" ht="12.75">
      <c r="B558" s="416"/>
      <c r="C558" s="416"/>
      <c r="D558" s="416"/>
      <c r="E558" s="416"/>
      <c r="F558" s="416"/>
    </row>
    <row r="559" spans="2:6" ht="12.75">
      <c r="B559" s="416"/>
      <c r="C559" s="416"/>
      <c r="D559" s="416"/>
      <c r="E559" s="416"/>
      <c r="F559" s="416"/>
    </row>
    <row r="560" spans="2:6" ht="12.75">
      <c r="B560" s="416"/>
      <c r="C560" s="416"/>
      <c r="D560" s="416"/>
      <c r="E560" s="416"/>
      <c r="F560" s="416"/>
    </row>
    <row r="561" spans="2:6" ht="12.75">
      <c r="B561" s="416"/>
      <c r="C561" s="416"/>
      <c r="D561" s="416"/>
      <c r="E561" s="416"/>
      <c r="F561" s="416"/>
    </row>
    <row r="562" spans="2:6" ht="12.75">
      <c r="B562" s="416"/>
      <c r="C562" s="416"/>
      <c r="D562" s="416"/>
      <c r="E562" s="416"/>
      <c r="F562" s="416"/>
    </row>
    <row r="563" spans="2:6" ht="12.75">
      <c r="B563" s="416"/>
      <c r="C563" s="416"/>
      <c r="D563" s="416"/>
      <c r="E563" s="416"/>
      <c r="F563" s="416"/>
    </row>
    <row r="564" spans="2:6" ht="12.75">
      <c r="B564" s="416"/>
      <c r="C564" s="416"/>
      <c r="D564" s="416"/>
      <c r="E564" s="416"/>
      <c r="F564" s="416"/>
    </row>
    <row r="565" spans="2:6" ht="12.75">
      <c r="B565" s="416"/>
      <c r="C565" s="416"/>
      <c r="D565" s="416"/>
      <c r="E565" s="416"/>
      <c r="F565" s="416"/>
    </row>
    <row r="566" spans="2:6" ht="12.75">
      <c r="B566" s="416"/>
      <c r="C566" s="416"/>
      <c r="D566" s="416"/>
      <c r="E566" s="416"/>
      <c r="F566" s="416"/>
    </row>
    <row r="567" spans="2:6" ht="12.75">
      <c r="B567" s="416"/>
      <c r="C567" s="416"/>
      <c r="D567" s="416"/>
      <c r="E567" s="416"/>
      <c r="F567" s="416"/>
    </row>
    <row r="568" spans="2:6" ht="12.75">
      <c r="B568" s="416"/>
      <c r="C568" s="416"/>
      <c r="D568" s="416"/>
      <c r="E568" s="416"/>
      <c r="F568" s="416"/>
    </row>
    <row r="569" spans="2:6" ht="12.75">
      <c r="B569" s="416"/>
      <c r="C569" s="416"/>
      <c r="D569" s="416"/>
      <c r="E569" s="416"/>
      <c r="F569" s="416"/>
    </row>
    <row r="570" spans="2:6" ht="12.75">
      <c r="B570" s="416"/>
      <c r="C570" s="416"/>
      <c r="D570" s="416"/>
      <c r="E570" s="416"/>
      <c r="F570" s="416"/>
    </row>
    <row r="571" spans="2:6" ht="12.75">
      <c r="B571" s="416"/>
      <c r="C571" s="416"/>
      <c r="D571" s="416"/>
      <c r="E571" s="416"/>
      <c r="F571" s="416"/>
    </row>
    <row r="572" spans="2:6" ht="12.75">
      <c r="B572" s="416"/>
      <c r="C572" s="416"/>
      <c r="D572" s="416"/>
      <c r="E572" s="416"/>
      <c r="F572" s="416"/>
    </row>
    <row r="573" spans="2:6" ht="12.75">
      <c r="B573" s="416"/>
      <c r="C573" s="416"/>
      <c r="D573" s="416"/>
      <c r="E573" s="416"/>
      <c r="F573" s="416"/>
    </row>
    <row r="574" spans="2:6" ht="12.75">
      <c r="B574" s="416"/>
      <c r="C574" s="416"/>
      <c r="D574" s="416"/>
      <c r="E574" s="416"/>
      <c r="F574" s="416"/>
    </row>
    <row r="575" spans="2:6" ht="12.75">
      <c r="B575" s="416"/>
      <c r="C575" s="416"/>
      <c r="D575" s="416"/>
      <c r="E575" s="416"/>
      <c r="F575" s="416"/>
    </row>
    <row r="576" spans="2:6" ht="12.75">
      <c r="B576" s="416"/>
      <c r="C576" s="416"/>
      <c r="D576" s="416"/>
      <c r="E576" s="416"/>
      <c r="F576" s="416"/>
    </row>
    <row r="577" spans="2:6" ht="12.75">
      <c r="B577" s="416"/>
      <c r="C577" s="416"/>
      <c r="D577" s="416"/>
      <c r="E577" s="416"/>
      <c r="F577" s="416"/>
    </row>
    <row r="578" spans="2:6" ht="12.75">
      <c r="B578" s="416"/>
      <c r="C578" s="416"/>
      <c r="D578" s="416"/>
      <c r="E578" s="416"/>
      <c r="F578" s="416"/>
    </row>
    <row r="579" spans="2:6" ht="12.75">
      <c r="B579" s="416"/>
      <c r="C579" s="416"/>
      <c r="D579" s="416"/>
      <c r="E579" s="416"/>
      <c r="F579" s="416"/>
    </row>
    <row r="580" spans="2:6" ht="12.75">
      <c r="B580" s="416"/>
      <c r="C580" s="416"/>
      <c r="D580" s="416"/>
      <c r="E580" s="416"/>
      <c r="F580" s="416"/>
    </row>
    <row r="581" spans="2:6" ht="12.75">
      <c r="B581" s="416"/>
      <c r="C581" s="416"/>
      <c r="D581" s="416"/>
      <c r="E581" s="416"/>
      <c r="F581" s="416"/>
    </row>
    <row r="582" spans="2:6" ht="12.75">
      <c r="B582" s="416"/>
      <c r="C582" s="416"/>
      <c r="D582" s="416"/>
      <c r="E582" s="416"/>
      <c r="F582" s="416"/>
    </row>
    <row r="583" spans="2:6" ht="12.75">
      <c r="B583" s="416"/>
      <c r="C583" s="416"/>
      <c r="D583" s="416"/>
      <c r="E583" s="416"/>
      <c r="F583" s="416"/>
    </row>
    <row r="584" spans="2:6" ht="12.75">
      <c r="B584" s="416"/>
      <c r="C584" s="416"/>
      <c r="D584" s="416"/>
      <c r="E584" s="416"/>
      <c r="F584" s="416"/>
    </row>
    <row r="585" spans="2:6" ht="12.75">
      <c r="B585" s="416"/>
      <c r="C585" s="416"/>
      <c r="D585" s="416"/>
      <c r="E585" s="416"/>
      <c r="F585" s="416"/>
    </row>
    <row r="586" spans="2:6" ht="12.75">
      <c r="B586" s="416"/>
      <c r="C586" s="416"/>
      <c r="D586" s="416"/>
      <c r="E586" s="416"/>
      <c r="F586" s="416"/>
    </row>
    <row r="587" spans="2:6" ht="12.75">
      <c r="B587" s="416"/>
      <c r="C587" s="416"/>
      <c r="D587" s="416"/>
      <c r="E587" s="416"/>
      <c r="F587" s="416"/>
    </row>
    <row r="588" spans="2:6" ht="12.75">
      <c r="B588" s="416"/>
      <c r="C588" s="416"/>
      <c r="D588" s="416"/>
      <c r="E588" s="416"/>
      <c r="F588" s="416"/>
    </row>
    <row r="589" spans="2:6" ht="12.75">
      <c r="B589" s="416"/>
      <c r="C589" s="416"/>
      <c r="D589" s="416"/>
      <c r="E589" s="416"/>
      <c r="F589" s="416"/>
    </row>
    <row r="590" spans="2:6" ht="12.75">
      <c r="B590" s="416"/>
      <c r="C590" s="416"/>
      <c r="D590" s="416"/>
      <c r="E590" s="416"/>
      <c r="F590" s="416"/>
    </row>
    <row r="591" spans="2:6" ht="12.75">
      <c r="B591" s="416"/>
      <c r="C591" s="416"/>
      <c r="D591" s="416"/>
      <c r="E591" s="416"/>
      <c r="F591" s="416"/>
    </row>
    <row r="592" spans="2:6" ht="12.75">
      <c r="B592" s="416"/>
      <c r="C592" s="416"/>
      <c r="D592" s="416"/>
      <c r="E592" s="416"/>
      <c r="F592" s="416"/>
    </row>
    <row r="593" spans="2:6" ht="12.75">
      <c r="B593" s="416"/>
      <c r="C593" s="416"/>
      <c r="D593" s="416"/>
      <c r="E593" s="416"/>
      <c r="F593" s="416"/>
    </row>
    <row r="594" spans="2:6" ht="12.75">
      <c r="B594" s="416"/>
      <c r="C594" s="416"/>
      <c r="D594" s="416"/>
      <c r="E594" s="416"/>
      <c r="F594" s="416"/>
    </row>
    <row r="595" spans="2:6" ht="12.75">
      <c r="B595" s="416"/>
      <c r="C595" s="416"/>
      <c r="D595" s="416"/>
      <c r="E595" s="416"/>
      <c r="F595" s="416"/>
    </row>
    <row r="596" spans="2:6" ht="12.75">
      <c r="B596" s="416"/>
      <c r="C596" s="416"/>
      <c r="D596" s="416"/>
      <c r="E596" s="416"/>
      <c r="F596" s="416"/>
    </row>
    <row r="597" spans="2:6" ht="12.75">
      <c r="B597" s="416"/>
      <c r="C597" s="416"/>
      <c r="D597" s="416"/>
      <c r="E597" s="416"/>
      <c r="F597" s="416"/>
    </row>
    <row r="598" spans="2:6" ht="12.75">
      <c r="B598" s="416"/>
      <c r="C598" s="416"/>
      <c r="D598" s="416"/>
      <c r="E598" s="416"/>
      <c r="F598" s="416"/>
    </row>
    <row r="599" spans="2:6" ht="12.75">
      <c r="B599" s="416"/>
      <c r="C599" s="416"/>
      <c r="D599" s="416"/>
      <c r="E599" s="416"/>
      <c r="F599" s="416"/>
    </row>
    <row r="600" spans="2:6" ht="12.75">
      <c r="B600" s="416"/>
      <c r="C600" s="416"/>
      <c r="D600" s="416"/>
      <c r="E600" s="416"/>
      <c r="F600" s="416"/>
    </row>
    <row r="601" spans="2:6" ht="12.75">
      <c r="B601" s="416"/>
      <c r="C601" s="416"/>
      <c r="D601" s="416"/>
      <c r="E601" s="416"/>
      <c r="F601" s="416"/>
    </row>
    <row r="602" spans="2:6" ht="12.75">
      <c r="B602" s="416"/>
      <c r="C602" s="416"/>
      <c r="D602" s="416"/>
      <c r="E602" s="416"/>
      <c r="F602" s="416"/>
    </row>
    <row r="603" spans="2:6" ht="12.75">
      <c r="B603" s="416"/>
      <c r="C603" s="416"/>
      <c r="D603" s="416"/>
      <c r="E603" s="416"/>
      <c r="F603" s="416"/>
    </row>
    <row r="604" spans="2:6" ht="12.75">
      <c r="B604" s="416"/>
      <c r="C604" s="416"/>
      <c r="D604" s="416"/>
      <c r="E604" s="416"/>
      <c r="F604" s="416"/>
    </row>
    <row r="605" spans="2:6" ht="12.75">
      <c r="B605" s="416"/>
      <c r="C605" s="416"/>
      <c r="D605" s="416"/>
      <c r="E605" s="416"/>
      <c r="F605" s="416"/>
    </row>
    <row r="606" spans="2:6" ht="12.75">
      <c r="B606" s="416"/>
      <c r="C606" s="416"/>
      <c r="D606" s="416"/>
      <c r="E606" s="416"/>
      <c r="F606" s="416"/>
    </row>
    <row r="607" spans="2:6" ht="12.75">
      <c r="B607" s="416"/>
      <c r="C607" s="416"/>
      <c r="D607" s="416"/>
      <c r="E607" s="416"/>
      <c r="F607" s="416"/>
    </row>
    <row r="608" spans="2:6" ht="12.75">
      <c r="B608" s="416"/>
      <c r="C608" s="416"/>
      <c r="D608" s="416"/>
      <c r="E608" s="416"/>
      <c r="F608" s="416"/>
    </row>
    <row r="609" spans="2:6" ht="12.75">
      <c r="B609" s="416"/>
      <c r="C609" s="416"/>
      <c r="D609" s="416"/>
      <c r="E609" s="416"/>
      <c r="F609" s="416"/>
    </row>
    <row r="610" spans="2:6" ht="12.75">
      <c r="B610" s="416"/>
      <c r="C610" s="416"/>
      <c r="D610" s="416"/>
      <c r="E610" s="416"/>
      <c r="F610" s="416"/>
    </row>
    <row r="611" spans="2:6" ht="12.75">
      <c r="B611" s="416"/>
      <c r="C611" s="416"/>
      <c r="D611" s="416"/>
      <c r="E611" s="416"/>
      <c r="F611" s="416"/>
    </row>
    <row r="612" spans="2:6" ht="12.75">
      <c r="B612" s="416"/>
      <c r="C612" s="416"/>
      <c r="D612" s="416"/>
      <c r="E612" s="416"/>
      <c r="F612" s="416"/>
    </row>
    <row r="613" spans="2:6" ht="12.75">
      <c r="B613" s="416"/>
      <c r="C613" s="416"/>
      <c r="D613" s="416"/>
      <c r="E613" s="416"/>
      <c r="F613" s="416"/>
    </row>
    <row r="614" spans="2:6" ht="12.75">
      <c r="B614" s="416"/>
      <c r="C614" s="416"/>
      <c r="D614" s="416"/>
      <c r="E614" s="416"/>
      <c r="F614" s="416"/>
    </row>
    <row r="615" spans="2:6" ht="12.75">
      <c r="B615" s="416"/>
      <c r="C615" s="416"/>
      <c r="D615" s="416"/>
      <c r="E615" s="416"/>
      <c r="F615" s="416"/>
    </row>
    <row r="616" spans="2:6" ht="12.75">
      <c r="B616" s="416"/>
      <c r="C616" s="416"/>
      <c r="D616" s="416"/>
      <c r="E616" s="416"/>
      <c r="F616" s="416"/>
    </row>
    <row r="617" spans="2:6" ht="12.75">
      <c r="B617" s="416"/>
      <c r="C617" s="416"/>
      <c r="D617" s="416"/>
      <c r="E617" s="416"/>
      <c r="F617" s="416"/>
    </row>
    <row r="618" spans="2:6" ht="12.75">
      <c r="B618" s="416"/>
      <c r="C618" s="416"/>
      <c r="D618" s="416"/>
      <c r="E618" s="416"/>
      <c r="F618" s="416"/>
    </row>
    <row r="619" spans="2:6" ht="12.75">
      <c r="B619" s="416"/>
      <c r="C619" s="416"/>
      <c r="D619" s="416"/>
      <c r="E619" s="416"/>
      <c r="F619" s="416"/>
    </row>
    <row r="620" spans="2:6" ht="12.75">
      <c r="B620" s="416"/>
      <c r="C620" s="416"/>
      <c r="D620" s="416"/>
      <c r="E620" s="416"/>
      <c r="F620" s="416"/>
    </row>
    <row r="621" spans="2:6" ht="12.75">
      <c r="B621" s="416"/>
      <c r="C621" s="416"/>
      <c r="D621" s="416"/>
      <c r="E621" s="416"/>
      <c r="F621" s="416"/>
    </row>
    <row r="622" spans="2:6" ht="12.75">
      <c r="B622" s="416"/>
      <c r="C622" s="416"/>
      <c r="D622" s="416"/>
      <c r="E622" s="416"/>
      <c r="F622" s="416"/>
    </row>
    <row r="623" spans="2:6" ht="12.75">
      <c r="B623" s="416"/>
      <c r="C623" s="416"/>
      <c r="D623" s="416"/>
      <c r="E623" s="416"/>
      <c r="F623" s="416"/>
    </row>
    <row r="624" spans="2:6" ht="12.75">
      <c r="B624" s="416"/>
      <c r="C624" s="416"/>
      <c r="D624" s="416"/>
      <c r="E624" s="416"/>
      <c r="F624" s="416"/>
    </row>
    <row r="625" spans="2:6" ht="12.75">
      <c r="B625" s="416"/>
      <c r="C625" s="416"/>
      <c r="D625" s="416"/>
      <c r="E625" s="416"/>
      <c r="F625" s="416"/>
    </row>
    <row r="626" spans="2:6" ht="12.75">
      <c r="B626" s="416"/>
      <c r="C626" s="416"/>
      <c r="D626" s="416"/>
      <c r="E626" s="416"/>
      <c r="F626" s="416"/>
    </row>
    <row r="627" spans="2:6" ht="12.75">
      <c r="B627" s="416"/>
      <c r="C627" s="416"/>
      <c r="D627" s="416"/>
      <c r="E627" s="416"/>
      <c r="F627" s="416"/>
    </row>
    <row r="628" spans="2:6" ht="12.75">
      <c r="B628" s="416"/>
      <c r="C628" s="416"/>
      <c r="D628" s="416"/>
      <c r="E628" s="416"/>
      <c r="F628" s="416"/>
    </row>
    <row r="629" spans="2:6" ht="12.75">
      <c r="B629" s="416"/>
      <c r="C629" s="416"/>
      <c r="D629" s="416"/>
      <c r="E629" s="416"/>
      <c r="F629" s="416"/>
    </row>
    <row r="630" spans="2:6" ht="12.75">
      <c r="B630" s="416"/>
      <c r="C630" s="416"/>
      <c r="D630" s="416"/>
      <c r="E630" s="416"/>
      <c r="F630" s="416"/>
    </row>
    <row r="631" spans="2:6" ht="12.75">
      <c r="B631" s="416"/>
      <c r="C631" s="416"/>
      <c r="D631" s="416"/>
      <c r="E631" s="416"/>
      <c r="F631" s="416"/>
    </row>
    <row r="632" spans="2:6" ht="12.75">
      <c r="B632" s="416"/>
      <c r="C632" s="416"/>
      <c r="D632" s="416"/>
      <c r="E632" s="416"/>
      <c r="F632" s="416"/>
    </row>
    <row r="633" spans="2:6" ht="12.75">
      <c r="B633" s="416"/>
      <c r="C633" s="416"/>
      <c r="D633" s="416"/>
      <c r="E633" s="416"/>
      <c r="F633" s="416"/>
    </row>
    <row r="634" spans="2:6" ht="12.75">
      <c r="B634" s="416"/>
      <c r="C634" s="416"/>
      <c r="D634" s="416"/>
      <c r="E634" s="416"/>
      <c r="F634" s="416"/>
    </row>
    <row r="635" spans="2:6" ht="12.75">
      <c r="B635" s="416"/>
      <c r="C635" s="416"/>
      <c r="D635" s="416"/>
      <c r="E635" s="416"/>
      <c r="F635" s="416"/>
    </row>
    <row r="636" spans="2:6" ht="12.75">
      <c r="B636" s="416"/>
      <c r="C636" s="416"/>
      <c r="D636" s="416"/>
      <c r="E636" s="416"/>
      <c r="F636" s="416"/>
    </row>
    <row r="637" spans="2:6" ht="12.75">
      <c r="B637" s="416"/>
      <c r="C637" s="416"/>
      <c r="D637" s="416"/>
      <c r="E637" s="416"/>
      <c r="F637" s="416"/>
    </row>
    <row r="638" spans="2:6" ht="12.75">
      <c r="B638" s="416"/>
      <c r="C638" s="416"/>
      <c r="D638" s="416"/>
      <c r="E638" s="416"/>
      <c r="F638" s="416"/>
    </row>
    <row r="639" spans="2:6" ht="12.75">
      <c r="B639" s="416"/>
      <c r="C639" s="416"/>
      <c r="D639" s="416"/>
      <c r="E639" s="416"/>
      <c r="F639" s="416"/>
    </row>
    <row r="640" spans="2:6" ht="12.75">
      <c r="B640" s="416"/>
      <c r="C640" s="416"/>
      <c r="D640" s="416"/>
      <c r="E640" s="416"/>
      <c r="F640" s="416"/>
    </row>
    <row r="641" spans="2:6" ht="12.75">
      <c r="B641" s="416"/>
      <c r="C641" s="416"/>
      <c r="D641" s="416"/>
      <c r="E641" s="416"/>
      <c r="F641" s="416"/>
    </row>
    <row r="642" spans="2:6" ht="12.75">
      <c r="B642" s="416"/>
      <c r="C642" s="416"/>
      <c r="D642" s="416"/>
      <c r="E642" s="416"/>
      <c r="F642" s="416"/>
    </row>
    <row r="643" spans="2:6" ht="12.75">
      <c r="B643" s="416"/>
      <c r="C643" s="416"/>
      <c r="D643" s="416"/>
      <c r="E643" s="416"/>
      <c r="F643" s="416"/>
    </row>
    <row r="644" spans="2:6" ht="12.75">
      <c r="B644" s="416"/>
      <c r="C644" s="416"/>
      <c r="D644" s="416"/>
      <c r="E644" s="416"/>
      <c r="F644" s="416"/>
    </row>
    <row r="645" spans="2:6" ht="12.75">
      <c r="B645" s="416"/>
      <c r="C645" s="416"/>
      <c r="D645" s="416"/>
      <c r="E645" s="416"/>
      <c r="F645" s="416"/>
    </row>
  </sheetData>
  <printOptions horizontalCentered="1"/>
  <pageMargins left="0" right="0" top="0.5905511811023623" bottom="0" header="0" footer="0"/>
  <pageSetup fitToHeight="1" fitToWidth="1" horizontalDpi="600" verticalDpi="600" orientation="portrait" paperSize="8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O160"/>
  <sheetViews>
    <sheetView workbookViewId="0" topLeftCell="A19">
      <selection activeCell="A19" sqref="A19"/>
    </sheetView>
  </sheetViews>
  <sheetFormatPr defaultColWidth="9.00390625" defaultRowHeight="14.25"/>
  <cols>
    <col min="1" max="1" width="56.75390625" style="1" customWidth="1"/>
    <col min="2" max="2" width="12.75390625" style="1" customWidth="1"/>
    <col min="3" max="4" width="13.50390625" style="2" customWidth="1"/>
    <col min="5" max="7" width="11.75390625" style="1" customWidth="1"/>
    <col min="8" max="8" width="13.00390625" style="1" customWidth="1"/>
    <col min="9" max="9" width="13.00390625" style="3" customWidth="1"/>
    <col min="10" max="10" width="12.625" style="1" hidden="1" customWidth="1"/>
    <col min="11" max="11" width="7.00390625" style="1" hidden="1" customWidth="1"/>
    <col min="12" max="15" width="10.00390625" style="1" customWidth="1"/>
    <col min="16" max="16384" width="7.00390625" style="1" customWidth="1"/>
  </cols>
  <sheetData>
    <row r="1" ht="24.75" customHeight="1"/>
    <row r="2" ht="31.5" customHeight="1"/>
    <row r="3" spans="1:7" ht="24.75" customHeight="1">
      <c r="A3" s="4"/>
      <c r="B3" s="5"/>
      <c r="G3" s="6"/>
    </row>
    <row r="4" spans="2:7" ht="24.75" customHeight="1">
      <c r="B4" s="7"/>
      <c r="G4" s="6"/>
    </row>
    <row r="5" ht="21.75" customHeight="1">
      <c r="F5" s="8"/>
    </row>
    <row r="6" spans="1:6" ht="21.75" customHeight="1">
      <c r="A6" s="9"/>
      <c r="F6" s="8"/>
    </row>
    <row r="7" ht="21.75" customHeight="1">
      <c r="A7" s="10"/>
    </row>
    <row r="8" ht="21.75" customHeight="1">
      <c r="A8" s="4"/>
    </row>
    <row r="9" ht="21.75" customHeight="1">
      <c r="H9" s="1" t="s">
        <v>0</v>
      </c>
    </row>
    <row r="10" spans="1:8" ht="16.5" customHeight="1">
      <c r="A10" s="11"/>
      <c r="B10" s="11"/>
      <c r="H10" s="1" t="s">
        <v>65</v>
      </c>
    </row>
    <row r="11" spans="1:2" ht="15.75">
      <c r="A11" s="12" t="s">
        <v>1</v>
      </c>
      <c r="B11" s="12"/>
    </row>
    <row r="12" spans="1:5" ht="15.75">
      <c r="A12" s="12"/>
      <c r="B12" s="12"/>
      <c r="E12" s="8"/>
    </row>
    <row r="13" spans="1:2" ht="15.75">
      <c r="A13" s="12"/>
      <c r="B13" s="12"/>
    </row>
    <row r="14" spans="5:9" ht="15.75">
      <c r="E14" s="6"/>
      <c r="H14" s="6" t="s">
        <v>2</v>
      </c>
      <c r="I14" s="13"/>
    </row>
    <row r="15" spans="1:10" ht="27.75" customHeight="1">
      <c r="A15" s="422" t="s">
        <v>3</v>
      </c>
      <c r="B15" s="419" t="s">
        <v>4</v>
      </c>
      <c r="C15" s="419" t="s">
        <v>5</v>
      </c>
      <c r="D15" s="419" t="s">
        <v>6</v>
      </c>
      <c r="E15" s="419" t="s">
        <v>7</v>
      </c>
      <c r="F15" s="419" t="s">
        <v>8</v>
      </c>
      <c r="G15" s="418" t="s">
        <v>9</v>
      </c>
      <c r="H15" s="418"/>
      <c r="I15" s="14"/>
      <c r="J15" s="15"/>
    </row>
    <row r="16" spans="1:10" ht="45" customHeight="1">
      <c r="A16" s="423"/>
      <c r="B16" s="421"/>
      <c r="C16" s="420"/>
      <c r="D16" s="421"/>
      <c r="E16" s="420"/>
      <c r="F16" s="421"/>
      <c r="G16" s="16">
        <v>2011</v>
      </c>
      <c r="H16" s="17">
        <v>2012</v>
      </c>
      <c r="I16" s="18"/>
      <c r="J16" s="19"/>
    </row>
    <row r="17" spans="1:10" ht="15.75">
      <c r="A17" s="20" t="s">
        <v>10</v>
      </c>
      <c r="B17" s="20">
        <v>1</v>
      </c>
      <c r="C17" s="21">
        <v>2</v>
      </c>
      <c r="D17" s="21">
        <v>3</v>
      </c>
      <c r="E17" s="20">
        <v>4</v>
      </c>
      <c r="F17" s="20">
        <v>5</v>
      </c>
      <c r="G17" s="20">
        <v>6</v>
      </c>
      <c r="H17" s="20">
        <v>7</v>
      </c>
      <c r="I17" s="22"/>
      <c r="J17" s="23"/>
    </row>
    <row r="18" spans="1:10" ht="15.75">
      <c r="A18" s="32" t="s">
        <v>66</v>
      </c>
      <c r="B18" s="33">
        <v>5293293</v>
      </c>
      <c r="C18" s="33">
        <v>5637038</v>
      </c>
      <c r="D18" s="33">
        <v>5637038</v>
      </c>
      <c r="E18" s="33">
        <v>5417781</v>
      </c>
      <c r="F18" s="33">
        <v>6077876.53</v>
      </c>
      <c r="G18" s="33">
        <v>6511490.84</v>
      </c>
      <c r="H18" s="33">
        <v>6846802.95</v>
      </c>
      <c r="I18" s="26"/>
      <c r="J18" s="27"/>
    </row>
    <row r="19" spans="1:10" ht="15.75">
      <c r="A19" s="28" t="s">
        <v>12</v>
      </c>
      <c r="B19" s="29"/>
      <c r="C19" s="29"/>
      <c r="D19" s="29"/>
      <c r="E19" s="29"/>
      <c r="F19" s="29"/>
      <c r="G19" s="29"/>
      <c r="H19" s="29"/>
      <c r="I19" s="30"/>
      <c r="J19" s="31"/>
    </row>
    <row r="20" spans="1:10" ht="15.75">
      <c r="A20" s="28" t="s">
        <v>67</v>
      </c>
      <c r="B20" s="29">
        <v>382644</v>
      </c>
      <c r="C20" s="29">
        <v>400070</v>
      </c>
      <c r="D20" s="29">
        <v>400070</v>
      </c>
      <c r="E20" s="29">
        <v>364708</v>
      </c>
      <c r="F20" s="29">
        <v>377365</v>
      </c>
      <c r="G20" s="29">
        <v>405076</v>
      </c>
      <c r="H20" s="29">
        <v>440201</v>
      </c>
      <c r="I20" s="30"/>
      <c r="J20" s="31"/>
    </row>
    <row r="21" spans="1:10" ht="15.75">
      <c r="A21" s="28" t="s">
        <v>68</v>
      </c>
      <c r="B21" s="29">
        <v>2693257</v>
      </c>
      <c r="C21" s="29">
        <v>2950382</v>
      </c>
      <c r="D21" s="29">
        <v>2950382</v>
      </c>
      <c r="E21" s="29">
        <v>2971956</v>
      </c>
      <c r="F21" s="29">
        <v>3582663</v>
      </c>
      <c r="G21" s="29">
        <v>3811721</v>
      </c>
      <c r="H21" s="29">
        <v>3887791</v>
      </c>
      <c r="I21" s="30"/>
      <c r="J21" s="31"/>
    </row>
    <row r="22" spans="1:10" ht="15.75">
      <c r="A22" s="28" t="s">
        <v>69</v>
      </c>
      <c r="B22" s="29">
        <v>893151</v>
      </c>
      <c r="C22" s="29">
        <v>930125</v>
      </c>
      <c r="D22" s="29">
        <v>930125</v>
      </c>
      <c r="E22" s="29">
        <v>853620</v>
      </c>
      <c r="F22" s="29">
        <v>885821</v>
      </c>
      <c r="G22" s="29">
        <v>949033</v>
      </c>
      <c r="H22" s="29">
        <v>1030684</v>
      </c>
      <c r="I22" s="30"/>
      <c r="J22" s="31"/>
    </row>
    <row r="23" spans="1:10" ht="15.75">
      <c r="A23" s="28" t="s">
        <v>70</v>
      </c>
      <c r="B23" s="29">
        <v>3586408</v>
      </c>
      <c r="C23" s="29">
        <v>3880506</v>
      </c>
      <c r="D23" s="29">
        <v>3880506</v>
      </c>
      <c r="E23" s="29">
        <v>3825576</v>
      </c>
      <c r="F23" s="29">
        <v>4468484</v>
      </c>
      <c r="G23" s="29">
        <v>4760754</v>
      </c>
      <c r="H23" s="29">
        <v>4918475</v>
      </c>
      <c r="I23" s="30"/>
      <c r="J23" s="31"/>
    </row>
    <row r="24" spans="1:10" ht="15.75">
      <c r="A24" s="28" t="s">
        <v>71</v>
      </c>
      <c r="B24" s="29">
        <v>123887</v>
      </c>
      <c r="C24" s="29">
        <v>127515</v>
      </c>
      <c r="D24" s="29">
        <v>127515</v>
      </c>
      <c r="E24" s="29">
        <v>115998</v>
      </c>
      <c r="F24" s="29">
        <v>119849</v>
      </c>
      <c r="G24" s="29">
        <v>128626</v>
      </c>
      <c r="H24" s="29">
        <v>139749</v>
      </c>
      <c r="I24" s="30"/>
      <c r="J24" s="31"/>
    </row>
    <row r="25" spans="1:10" ht="15.75">
      <c r="A25" s="28" t="s">
        <v>72</v>
      </c>
      <c r="B25" s="29">
        <v>51394</v>
      </c>
      <c r="C25" s="29">
        <v>38308</v>
      </c>
      <c r="D25" s="29">
        <v>38308</v>
      </c>
      <c r="E25" s="29">
        <v>44163</v>
      </c>
      <c r="F25" s="29">
        <v>43106</v>
      </c>
      <c r="G25" s="29">
        <v>44303</v>
      </c>
      <c r="H25" s="29">
        <v>46119</v>
      </c>
      <c r="I25" s="30"/>
      <c r="J25" s="31"/>
    </row>
    <row r="26" spans="1:10" ht="15.75">
      <c r="A26" s="28" t="s">
        <v>73</v>
      </c>
      <c r="B26" s="29">
        <v>268719</v>
      </c>
      <c r="C26" s="29">
        <v>277595</v>
      </c>
      <c r="D26" s="29">
        <v>277595</v>
      </c>
      <c r="E26" s="29">
        <v>252574</v>
      </c>
      <c r="F26" s="29">
        <v>261694</v>
      </c>
      <c r="G26" s="29">
        <v>280923</v>
      </c>
      <c r="H26" s="29">
        <v>305303</v>
      </c>
      <c r="I26" s="30"/>
      <c r="J26" s="31"/>
    </row>
    <row r="27" spans="1:10" ht="15.75">
      <c r="A27" s="28" t="s">
        <v>74</v>
      </c>
      <c r="B27" s="29">
        <v>711399</v>
      </c>
      <c r="C27" s="29">
        <v>731362</v>
      </c>
      <c r="D27" s="29">
        <v>731362</v>
      </c>
      <c r="E27" s="29">
        <v>652360</v>
      </c>
      <c r="F27" s="29">
        <v>670732</v>
      </c>
      <c r="G27" s="29">
        <v>745677</v>
      </c>
      <c r="H27" s="29">
        <v>838621</v>
      </c>
      <c r="I27" s="30"/>
      <c r="J27" s="31"/>
    </row>
    <row r="28" spans="1:10" ht="14.25" customHeight="1" hidden="1">
      <c r="A28" s="28" t="s">
        <v>75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/>
      <c r="J28" s="31"/>
    </row>
    <row r="29" spans="1:10" ht="15.75">
      <c r="A29" s="28" t="s">
        <v>76</v>
      </c>
      <c r="B29" s="29">
        <v>168842</v>
      </c>
      <c r="C29" s="29">
        <v>181682</v>
      </c>
      <c r="D29" s="29">
        <v>181682</v>
      </c>
      <c r="E29" s="29">
        <v>162402</v>
      </c>
      <c r="F29" s="29">
        <v>136646.53</v>
      </c>
      <c r="G29" s="29">
        <v>146131.84</v>
      </c>
      <c r="H29" s="29">
        <v>158334.95</v>
      </c>
      <c r="I29" s="30"/>
      <c r="J29" s="31"/>
    </row>
    <row r="30" spans="1:10" ht="15.75">
      <c r="A30" s="28" t="s">
        <v>77</v>
      </c>
      <c r="B30" s="29"/>
      <c r="C30" s="29"/>
      <c r="D30" s="29"/>
      <c r="E30" s="29"/>
      <c r="F30" s="29"/>
      <c r="G30" s="29"/>
      <c r="H30" s="29"/>
      <c r="I30" s="30"/>
      <c r="J30" s="31"/>
    </row>
    <row r="31" spans="1:10" ht="15.75">
      <c r="A31" s="28" t="s">
        <v>78</v>
      </c>
      <c r="B31" s="29">
        <v>162982</v>
      </c>
      <c r="C31" s="29">
        <v>177401</v>
      </c>
      <c r="D31" s="29">
        <v>177401</v>
      </c>
      <c r="E31" s="29">
        <v>156808</v>
      </c>
      <c r="F31" s="29">
        <v>131136</v>
      </c>
      <c r="G31" s="29">
        <v>140328</v>
      </c>
      <c r="H31" s="29">
        <v>152130</v>
      </c>
      <c r="I31" s="30"/>
      <c r="J31" s="31"/>
    </row>
    <row r="32" spans="1:10" ht="15.75">
      <c r="A32" s="28" t="s">
        <v>79</v>
      </c>
      <c r="B32" s="29">
        <v>3570</v>
      </c>
      <c r="C32" s="29">
        <v>3223</v>
      </c>
      <c r="D32" s="29">
        <v>3223</v>
      </c>
      <c r="E32" s="29">
        <v>3263</v>
      </c>
      <c r="F32" s="29">
        <v>3368.53</v>
      </c>
      <c r="G32" s="29">
        <v>3648.84</v>
      </c>
      <c r="H32" s="29">
        <v>4024.95</v>
      </c>
      <c r="I32" s="30"/>
      <c r="J32" s="31"/>
    </row>
    <row r="33" spans="1:10" ht="15.75">
      <c r="A33" s="28" t="s">
        <v>80</v>
      </c>
      <c r="B33" s="29">
        <v>298</v>
      </c>
      <c r="C33" s="29">
        <v>284</v>
      </c>
      <c r="D33" s="29">
        <v>284</v>
      </c>
      <c r="E33" s="29">
        <v>288</v>
      </c>
      <c r="F33" s="29">
        <v>309</v>
      </c>
      <c r="G33" s="29">
        <v>322</v>
      </c>
      <c r="H33" s="29">
        <v>347</v>
      </c>
      <c r="I33" s="30"/>
      <c r="J33" s="31"/>
    </row>
    <row r="34" spans="1:10" ht="15.75">
      <c r="A34" s="28" t="s">
        <v>81</v>
      </c>
      <c r="B34" s="29">
        <v>112</v>
      </c>
      <c r="C34" s="29">
        <v>55</v>
      </c>
      <c r="D34" s="29">
        <v>55</v>
      </c>
      <c r="E34" s="29">
        <v>101</v>
      </c>
      <c r="F34" s="29">
        <v>92</v>
      </c>
      <c r="G34" s="29">
        <v>89</v>
      </c>
      <c r="H34" s="29">
        <v>86</v>
      </c>
      <c r="I34" s="30"/>
      <c r="J34" s="31"/>
    </row>
    <row r="35" spans="1:10" ht="15.75">
      <c r="A35" s="28" t="s">
        <v>82</v>
      </c>
      <c r="B35" s="29">
        <v>1880</v>
      </c>
      <c r="C35" s="29">
        <v>719</v>
      </c>
      <c r="D35" s="29">
        <v>719</v>
      </c>
      <c r="E35" s="29">
        <v>1738</v>
      </c>
      <c r="F35" s="29">
        <v>1741</v>
      </c>
      <c r="G35" s="29">
        <v>1744</v>
      </c>
      <c r="H35" s="29">
        <v>1747</v>
      </c>
      <c r="I35" s="30"/>
      <c r="J35" s="31"/>
    </row>
    <row r="36" spans="1:10" ht="15.75">
      <c r="A36" s="38" t="s">
        <v>83</v>
      </c>
      <c r="B36" s="36"/>
      <c r="C36" s="36"/>
      <c r="D36" s="36"/>
      <c r="E36" s="36">
        <v>204</v>
      </c>
      <c r="F36" s="36"/>
      <c r="G36" s="36"/>
      <c r="H36" s="36"/>
      <c r="I36" s="30"/>
      <c r="J36" s="37"/>
    </row>
    <row r="37" spans="1:10" ht="15.75">
      <c r="A37" s="32" t="s">
        <v>84</v>
      </c>
      <c r="B37" s="33">
        <v>554931</v>
      </c>
      <c r="C37" s="33">
        <v>657970</v>
      </c>
      <c r="D37" s="33">
        <v>776418</v>
      </c>
      <c r="E37" s="33">
        <v>776418</v>
      </c>
      <c r="F37" s="33">
        <v>387672</v>
      </c>
      <c r="G37" s="33">
        <v>385832</v>
      </c>
      <c r="H37" s="33">
        <v>473235.2</v>
      </c>
      <c r="I37" s="26"/>
      <c r="J37" s="39"/>
    </row>
    <row r="38" spans="1:10" ht="15.75">
      <c r="A38" s="28" t="s">
        <v>12</v>
      </c>
      <c r="B38" s="29"/>
      <c r="C38" s="29"/>
      <c r="D38" s="29"/>
      <c r="E38" s="29"/>
      <c r="F38" s="29"/>
      <c r="G38" s="29"/>
      <c r="H38" s="29"/>
      <c r="I38" s="30"/>
      <c r="J38" s="30"/>
    </row>
    <row r="39" spans="1:10" ht="15.75">
      <c r="A39" s="28" t="s">
        <v>67</v>
      </c>
      <c r="B39" s="29">
        <v>48631</v>
      </c>
      <c r="C39" s="29">
        <v>26555</v>
      </c>
      <c r="D39" s="29">
        <v>85293</v>
      </c>
      <c r="E39" s="29">
        <v>85293</v>
      </c>
      <c r="F39" s="29">
        <v>28000</v>
      </c>
      <c r="G39" s="29">
        <v>28000</v>
      </c>
      <c r="H39" s="29">
        <v>28000</v>
      </c>
      <c r="I39" s="30"/>
      <c r="J39" s="30"/>
    </row>
    <row r="40" spans="1:10" ht="15.75">
      <c r="A40" s="28" t="s">
        <v>68</v>
      </c>
      <c r="B40" s="29">
        <v>325032</v>
      </c>
      <c r="C40" s="29">
        <v>365862</v>
      </c>
      <c r="D40" s="29">
        <v>306987</v>
      </c>
      <c r="E40" s="29">
        <v>306987</v>
      </c>
      <c r="F40" s="29">
        <v>233462</v>
      </c>
      <c r="G40" s="29">
        <v>172817</v>
      </c>
      <c r="H40" s="29">
        <v>209342.2</v>
      </c>
      <c r="I40" s="30"/>
      <c r="J40" s="30"/>
    </row>
    <row r="41" spans="1:10" ht="15.75">
      <c r="A41" s="28" t="s">
        <v>69</v>
      </c>
      <c r="B41" s="29">
        <v>40934</v>
      </c>
      <c r="C41" s="29">
        <v>225720</v>
      </c>
      <c r="D41" s="29">
        <v>108888</v>
      </c>
      <c r="E41" s="29">
        <v>108888</v>
      </c>
      <c r="F41" s="29">
        <v>92210</v>
      </c>
      <c r="G41" s="29">
        <v>156015</v>
      </c>
      <c r="H41" s="29">
        <v>206893</v>
      </c>
      <c r="I41" s="30"/>
      <c r="J41" s="30"/>
    </row>
    <row r="42" spans="1:10" ht="15.75">
      <c r="A42" s="28" t="s">
        <v>70</v>
      </c>
      <c r="B42" s="29">
        <v>365966</v>
      </c>
      <c r="C42" s="29">
        <v>591582</v>
      </c>
      <c r="D42" s="29">
        <v>415875</v>
      </c>
      <c r="E42" s="29">
        <v>415875</v>
      </c>
      <c r="F42" s="29">
        <v>325672</v>
      </c>
      <c r="G42" s="29">
        <v>328832</v>
      </c>
      <c r="H42" s="29">
        <v>416235.2</v>
      </c>
      <c r="I42" s="30"/>
      <c r="J42" s="30"/>
    </row>
    <row r="43" spans="1:10" ht="15.75">
      <c r="A43" s="28" t="s">
        <v>71</v>
      </c>
      <c r="B43" s="29">
        <v>27409</v>
      </c>
      <c r="C43" s="29">
        <v>13278</v>
      </c>
      <c r="D43" s="29">
        <v>115239</v>
      </c>
      <c r="E43" s="29">
        <v>115239</v>
      </c>
      <c r="F43" s="29">
        <v>4000</v>
      </c>
      <c r="G43" s="29">
        <v>4000</v>
      </c>
      <c r="H43" s="29">
        <v>4000</v>
      </c>
      <c r="I43" s="30"/>
      <c r="J43" s="30"/>
    </row>
    <row r="44" spans="1:10" ht="15.75">
      <c r="A44" s="28" t="s">
        <v>72</v>
      </c>
      <c r="B44" s="29">
        <v>20497</v>
      </c>
      <c r="C44" s="29">
        <v>13278</v>
      </c>
      <c r="D44" s="29">
        <v>38512</v>
      </c>
      <c r="E44" s="29">
        <v>38512</v>
      </c>
      <c r="F44" s="29">
        <v>10000</v>
      </c>
      <c r="G44" s="29">
        <v>5000</v>
      </c>
      <c r="H44" s="29">
        <v>5000</v>
      </c>
      <c r="I44" s="30"/>
      <c r="J44" s="30"/>
    </row>
    <row r="45" spans="1:10" ht="15.75">
      <c r="A45" s="28" t="s">
        <v>73</v>
      </c>
      <c r="B45" s="29">
        <v>37715</v>
      </c>
      <c r="C45" s="29">
        <v>13278</v>
      </c>
      <c r="D45" s="29">
        <v>74343</v>
      </c>
      <c r="E45" s="29">
        <v>74343</v>
      </c>
      <c r="F45" s="29">
        <v>20000</v>
      </c>
      <c r="G45" s="29">
        <v>20000</v>
      </c>
      <c r="H45" s="29">
        <v>20000</v>
      </c>
      <c r="I45" s="30"/>
      <c r="J45" s="30"/>
    </row>
    <row r="46" spans="1:10" ht="15.75">
      <c r="A46" s="28" t="s">
        <v>74</v>
      </c>
      <c r="B46" s="29">
        <v>45614</v>
      </c>
      <c r="C46" s="29">
        <v>0</v>
      </c>
      <c r="D46" s="29">
        <v>26747</v>
      </c>
      <c r="E46" s="29">
        <v>26747</v>
      </c>
      <c r="F46" s="29">
        <v>0</v>
      </c>
      <c r="G46" s="29">
        <v>0</v>
      </c>
      <c r="H46" s="29">
        <v>0</v>
      </c>
      <c r="I46" s="30"/>
      <c r="J46" s="30"/>
    </row>
    <row r="47" spans="1:10" ht="14.25" customHeight="1" hidden="1">
      <c r="A47" s="28" t="s">
        <v>75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30"/>
      <c r="J47" s="30"/>
    </row>
    <row r="48" spans="1:10" ht="15.75">
      <c r="A48" s="28" t="s">
        <v>76</v>
      </c>
      <c r="B48" s="29">
        <v>9099</v>
      </c>
      <c r="C48" s="29">
        <v>0</v>
      </c>
      <c r="D48" s="29">
        <v>20409</v>
      </c>
      <c r="E48" s="29">
        <v>20409</v>
      </c>
      <c r="F48" s="29">
        <v>0</v>
      </c>
      <c r="G48" s="29">
        <v>0</v>
      </c>
      <c r="H48" s="29">
        <v>0</v>
      </c>
      <c r="I48" s="30"/>
      <c r="J48" s="30"/>
    </row>
    <row r="49" spans="1:10" s="3" customFormat="1" ht="15.75">
      <c r="A49" s="38" t="s">
        <v>85</v>
      </c>
      <c r="B49" s="36">
        <v>160</v>
      </c>
      <c r="C49" s="36"/>
      <c r="D49" s="36"/>
      <c r="E49" s="36"/>
      <c r="F49" s="36"/>
      <c r="G49" s="36"/>
      <c r="H49" s="36"/>
      <c r="I49" s="30"/>
      <c r="J49" s="37"/>
    </row>
    <row r="50" spans="1:10" ht="15.75">
      <c r="A50" s="32" t="s">
        <v>86</v>
      </c>
      <c r="B50" s="33">
        <v>5848224</v>
      </c>
      <c r="C50" s="33">
        <v>6295008</v>
      </c>
      <c r="D50" s="33">
        <v>6413456</v>
      </c>
      <c r="E50" s="33">
        <v>6194199</v>
      </c>
      <c r="F50" s="33">
        <v>6465548.53</v>
      </c>
      <c r="G50" s="33">
        <v>6897322.84</v>
      </c>
      <c r="H50" s="33">
        <v>7320038.15</v>
      </c>
      <c r="I50" s="26"/>
      <c r="J50" s="34"/>
    </row>
    <row r="51" spans="1:10" ht="15.75">
      <c r="A51" s="28" t="s">
        <v>12</v>
      </c>
      <c r="B51" s="29"/>
      <c r="C51" s="29"/>
      <c r="D51" s="29"/>
      <c r="E51" s="29"/>
      <c r="F51" s="29"/>
      <c r="G51" s="29"/>
      <c r="H51" s="29"/>
      <c r="I51" s="30"/>
      <c r="J51" s="31"/>
    </row>
    <row r="52" spans="1:10" ht="15.75">
      <c r="A52" s="28" t="s">
        <v>67</v>
      </c>
      <c r="B52" s="29">
        <v>431275</v>
      </c>
      <c r="C52" s="29">
        <v>426625</v>
      </c>
      <c r="D52" s="29">
        <v>485363</v>
      </c>
      <c r="E52" s="29">
        <v>450001</v>
      </c>
      <c r="F52" s="29">
        <v>405365</v>
      </c>
      <c r="G52" s="29">
        <v>433076</v>
      </c>
      <c r="H52" s="29">
        <v>468201</v>
      </c>
      <c r="I52" s="30"/>
      <c r="J52" s="31"/>
    </row>
    <row r="53" spans="1:10" ht="15.75">
      <c r="A53" s="28" t="s">
        <v>68</v>
      </c>
      <c r="B53" s="29">
        <v>3018289</v>
      </c>
      <c r="C53" s="29">
        <v>3316244</v>
      </c>
      <c r="D53" s="29">
        <v>3257369</v>
      </c>
      <c r="E53" s="29">
        <v>3278943</v>
      </c>
      <c r="F53" s="29">
        <v>3816125</v>
      </c>
      <c r="G53" s="29">
        <v>3984538</v>
      </c>
      <c r="H53" s="29">
        <v>4097133.2</v>
      </c>
      <c r="I53" s="30"/>
      <c r="J53" s="31"/>
    </row>
    <row r="54" spans="1:10" ht="15.75">
      <c r="A54" s="28" t="s">
        <v>69</v>
      </c>
      <c r="B54" s="29">
        <v>934085</v>
      </c>
      <c r="C54" s="29">
        <v>1155845</v>
      </c>
      <c r="D54" s="29">
        <v>1039013</v>
      </c>
      <c r="E54" s="29">
        <v>962508</v>
      </c>
      <c r="F54" s="29">
        <v>978031</v>
      </c>
      <c r="G54" s="29">
        <v>1105048</v>
      </c>
      <c r="H54" s="29">
        <v>1237577</v>
      </c>
      <c r="I54" s="30"/>
      <c r="J54" s="31"/>
    </row>
    <row r="55" spans="1:10" ht="15.75">
      <c r="A55" s="28" t="s">
        <v>70</v>
      </c>
      <c r="B55" s="29">
        <v>3952374</v>
      </c>
      <c r="C55" s="29">
        <v>4472088</v>
      </c>
      <c r="D55" s="29">
        <v>4296381</v>
      </c>
      <c r="E55" s="29">
        <v>4241451</v>
      </c>
      <c r="F55" s="29">
        <v>4794156</v>
      </c>
      <c r="G55" s="29">
        <v>5089586</v>
      </c>
      <c r="H55" s="29">
        <v>5334710.2</v>
      </c>
      <c r="I55" s="30"/>
      <c r="J55" s="31"/>
    </row>
    <row r="56" spans="1:10" ht="15.75">
      <c r="A56" s="28" t="s">
        <v>71</v>
      </c>
      <c r="B56" s="29">
        <v>151296</v>
      </c>
      <c r="C56" s="29">
        <v>140793</v>
      </c>
      <c r="D56" s="29">
        <v>242754</v>
      </c>
      <c r="E56" s="29">
        <v>231237</v>
      </c>
      <c r="F56" s="29">
        <v>123849</v>
      </c>
      <c r="G56" s="29">
        <v>132626</v>
      </c>
      <c r="H56" s="29">
        <v>143749</v>
      </c>
      <c r="I56" s="30"/>
      <c r="J56" s="31"/>
    </row>
    <row r="57" spans="1:10" ht="15.75">
      <c r="A57" s="28" t="s">
        <v>72</v>
      </c>
      <c r="B57" s="29">
        <v>71891</v>
      </c>
      <c r="C57" s="29">
        <v>51586</v>
      </c>
      <c r="D57" s="29">
        <v>76820</v>
      </c>
      <c r="E57" s="29">
        <v>82675</v>
      </c>
      <c r="F57" s="29">
        <v>53106</v>
      </c>
      <c r="G57" s="29">
        <v>49303</v>
      </c>
      <c r="H57" s="29">
        <v>51119</v>
      </c>
      <c r="I57" s="30"/>
      <c r="J57" s="31"/>
    </row>
    <row r="58" spans="1:10" ht="15.75">
      <c r="A58" s="28" t="s">
        <v>73</v>
      </c>
      <c r="B58" s="29">
        <v>306434</v>
      </c>
      <c r="C58" s="29">
        <v>290872</v>
      </c>
      <c r="D58" s="29">
        <v>351938</v>
      </c>
      <c r="E58" s="29">
        <v>326917</v>
      </c>
      <c r="F58" s="29">
        <v>281694</v>
      </c>
      <c r="G58" s="29">
        <v>300923</v>
      </c>
      <c r="H58" s="29">
        <v>325303</v>
      </c>
      <c r="I58" s="30"/>
      <c r="J58" s="31"/>
    </row>
    <row r="59" spans="1:10" ht="15.75">
      <c r="A59" s="28" t="s">
        <v>74</v>
      </c>
      <c r="B59" s="29">
        <v>757013</v>
      </c>
      <c r="C59" s="29">
        <v>731362</v>
      </c>
      <c r="D59" s="29">
        <v>758109</v>
      </c>
      <c r="E59" s="29">
        <v>679107</v>
      </c>
      <c r="F59" s="29">
        <v>670732</v>
      </c>
      <c r="G59" s="29">
        <v>745677</v>
      </c>
      <c r="H59" s="29">
        <v>838621</v>
      </c>
      <c r="I59" s="30"/>
      <c r="J59" s="31"/>
    </row>
    <row r="60" spans="1:10" ht="14.25" customHeight="1" hidden="1">
      <c r="A60" s="28" t="s">
        <v>75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30"/>
      <c r="J60" s="31"/>
    </row>
    <row r="61" spans="1:10" ht="15.75">
      <c r="A61" s="28" t="s">
        <v>76</v>
      </c>
      <c r="B61" s="29">
        <v>177941</v>
      </c>
      <c r="C61" s="29">
        <v>181682</v>
      </c>
      <c r="D61" s="29">
        <v>202091</v>
      </c>
      <c r="E61" s="29">
        <v>182811</v>
      </c>
      <c r="F61" s="29">
        <v>136646.53</v>
      </c>
      <c r="G61" s="29">
        <v>146131.84</v>
      </c>
      <c r="H61" s="29">
        <v>158334.95</v>
      </c>
      <c r="I61" s="30"/>
      <c r="J61" s="31"/>
    </row>
    <row r="62" spans="1:10" ht="15.75">
      <c r="A62" s="38" t="s">
        <v>85</v>
      </c>
      <c r="B62" s="36">
        <v>160</v>
      </c>
      <c r="C62" s="36"/>
      <c r="D62" s="36"/>
      <c r="E62" s="36">
        <v>204</v>
      </c>
      <c r="F62" s="36"/>
      <c r="G62" s="36"/>
      <c r="H62" s="36"/>
      <c r="I62" s="30"/>
      <c r="J62" s="37"/>
    </row>
    <row r="63" spans="1:15" ht="15.75">
      <c r="A63" s="32" t="s">
        <v>87</v>
      </c>
      <c r="B63" s="33">
        <v>5071806</v>
      </c>
      <c r="C63" s="33">
        <v>5553970</v>
      </c>
      <c r="D63" s="33">
        <v>5553970</v>
      </c>
      <c r="E63" s="33">
        <v>5806527</v>
      </c>
      <c r="F63" s="33">
        <v>6079716.53</v>
      </c>
      <c r="G63" s="33">
        <v>6424087.64</v>
      </c>
      <c r="H63" s="33">
        <v>6829108.95</v>
      </c>
      <c r="I63" s="26"/>
      <c r="J63" s="34"/>
      <c r="L63" s="8"/>
      <c r="M63" s="8"/>
      <c r="N63" s="8"/>
      <c r="O63" s="8"/>
    </row>
    <row r="64" spans="1:15" ht="15.75">
      <c r="A64" s="28" t="s">
        <v>12</v>
      </c>
      <c r="B64" s="29"/>
      <c r="C64" s="29"/>
      <c r="D64" s="29"/>
      <c r="E64" s="29"/>
      <c r="F64" s="29"/>
      <c r="G64" s="29"/>
      <c r="H64" s="29"/>
      <c r="I64" s="30"/>
      <c r="J64" s="31"/>
      <c r="L64" s="40"/>
      <c r="M64" s="40"/>
      <c r="N64" s="40"/>
      <c r="O64" s="40"/>
    </row>
    <row r="65" spans="1:15" ht="15.75">
      <c r="A65" s="28" t="s">
        <v>67</v>
      </c>
      <c r="B65" s="29">
        <v>246400</v>
      </c>
      <c r="C65" s="29">
        <v>262992</v>
      </c>
      <c r="D65" s="29">
        <v>262992</v>
      </c>
      <c r="E65" s="29">
        <v>316457</v>
      </c>
      <c r="F65" s="29">
        <v>323185</v>
      </c>
      <c r="G65" s="29">
        <v>342647</v>
      </c>
      <c r="H65" s="29">
        <v>355752</v>
      </c>
      <c r="I65" s="30"/>
      <c r="J65" s="31"/>
      <c r="L65" s="8"/>
      <c r="M65" s="8"/>
      <c r="N65" s="8"/>
      <c r="O65" s="8"/>
    </row>
    <row r="66" spans="1:10" ht="15.75">
      <c r="A66" s="28" t="s">
        <v>68</v>
      </c>
      <c r="B66" s="29">
        <v>3839896</v>
      </c>
      <c r="C66" s="29">
        <v>4229005</v>
      </c>
      <c r="D66" s="29">
        <v>4229005</v>
      </c>
      <c r="E66" s="29">
        <v>4260354</v>
      </c>
      <c r="F66" s="29">
        <v>4501199</v>
      </c>
      <c r="G66" s="29">
        <v>4739485</v>
      </c>
      <c r="H66" s="29">
        <v>5061281</v>
      </c>
      <c r="I66" s="30"/>
      <c r="J66" s="31"/>
    </row>
    <row r="67" spans="1:15" ht="15.75">
      <c r="A67" s="28" t="s">
        <v>69</v>
      </c>
      <c r="B67" s="29">
        <v>692422</v>
      </c>
      <c r="C67" s="29">
        <v>744418</v>
      </c>
      <c r="D67" s="29">
        <v>744418</v>
      </c>
      <c r="E67" s="29">
        <v>770298</v>
      </c>
      <c r="F67" s="29">
        <v>822016</v>
      </c>
      <c r="G67" s="29">
        <v>898155</v>
      </c>
      <c r="H67" s="29">
        <v>988236</v>
      </c>
      <c r="I67" s="30"/>
      <c r="J67" s="31"/>
      <c r="L67" s="8"/>
      <c r="M67" s="8"/>
      <c r="N67" s="8"/>
      <c r="O67" s="8"/>
    </row>
    <row r="68" spans="1:15" ht="14.25" customHeight="1" hidden="1">
      <c r="A68" s="28" t="s">
        <v>88</v>
      </c>
      <c r="B68" s="29">
        <v>0</v>
      </c>
      <c r="C68" s="29">
        <v>0</v>
      </c>
      <c r="D68" s="29">
        <v>0</v>
      </c>
      <c r="E68" s="29"/>
      <c r="F68" s="29"/>
      <c r="G68" s="29"/>
      <c r="H68" s="29"/>
      <c r="I68" s="30"/>
      <c r="J68" s="31"/>
      <c r="L68" s="40"/>
      <c r="M68" s="40"/>
      <c r="N68" s="40"/>
      <c r="O68" s="40"/>
    </row>
    <row r="69" spans="1:15" ht="15.75">
      <c r="A69" s="28" t="s">
        <v>70</v>
      </c>
      <c r="B69" s="29">
        <v>4532317</v>
      </c>
      <c r="C69" s="29">
        <v>4973423</v>
      </c>
      <c r="D69" s="29">
        <v>4973423</v>
      </c>
      <c r="E69" s="29">
        <v>5030652</v>
      </c>
      <c r="F69" s="29">
        <v>5323215</v>
      </c>
      <c r="G69" s="29">
        <v>5637640</v>
      </c>
      <c r="H69" s="29">
        <v>6049517</v>
      </c>
      <c r="I69" s="30"/>
      <c r="J69" s="31"/>
      <c r="L69" s="40"/>
      <c r="M69" s="40"/>
      <c r="N69" s="40"/>
      <c r="O69" s="40"/>
    </row>
    <row r="70" spans="1:15" ht="15.75">
      <c r="A70" s="28" t="s">
        <v>71</v>
      </c>
      <c r="B70" s="29">
        <v>36057</v>
      </c>
      <c r="C70" s="29">
        <v>44850</v>
      </c>
      <c r="D70" s="29">
        <v>44850</v>
      </c>
      <c r="E70" s="29">
        <v>40716</v>
      </c>
      <c r="F70" s="29">
        <v>43299</v>
      </c>
      <c r="G70" s="29">
        <v>45747</v>
      </c>
      <c r="H70" s="29">
        <v>50793</v>
      </c>
      <c r="I70" s="30"/>
      <c r="J70" s="31"/>
      <c r="L70" s="8"/>
      <c r="M70" s="8"/>
      <c r="N70" s="8"/>
      <c r="O70" s="8"/>
    </row>
    <row r="71" spans="1:13" ht="15.75">
      <c r="A71" s="28" t="s">
        <v>72</v>
      </c>
      <c r="B71" s="29">
        <v>33378</v>
      </c>
      <c r="C71" s="29">
        <v>27143</v>
      </c>
      <c r="D71" s="29">
        <v>27143</v>
      </c>
      <c r="E71" s="29">
        <v>44029</v>
      </c>
      <c r="F71" s="29">
        <v>53643</v>
      </c>
      <c r="G71" s="29">
        <v>50971</v>
      </c>
      <c r="H71" s="29">
        <v>48560</v>
      </c>
      <c r="I71" s="30"/>
      <c r="J71" s="31"/>
      <c r="L71" s="8"/>
      <c r="M71" s="8"/>
    </row>
    <row r="72" spans="1:13" ht="15.75">
      <c r="A72" s="28" t="s">
        <v>73</v>
      </c>
      <c r="B72" s="29">
        <v>66121</v>
      </c>
      <c r="C72" s="29">
        <v>63880</v>
      </c>
      <c r="D72" s="29">
        <v>63880</v>
      </c>
      <c r="E72" s="29">
        <v>191862</v>
      </c>
      <c r="F72" s="29">
        <v>199728</v>
      </c>
      <c r="G72" s="29">
        <v>200950.8</v>
      </c>
      <c r="H72" s="29">
        <v>166152</v>
      </c>
      <c r="I72" s="30"/>
      <c r="J72" s="31"/>
      <c r="L72" s="8"/>
      <c r="M72" s="8"/>
    </row>
    <row r="73" spans="1:13" ht="14.25" customHeight="1" hidden="1">
      <c r="A73" s="28" t="s">
        <v>75</v>
      </c>
      <c r="B73" s="29">
        <v>0</v>
      </c>
      <c r="C73" s="29">
        <v>0</v>
      </c>
      <c r="D73" s="29">
        <v>0</v>
      </c>
      <c r="E73" s="29"/>
      <c r="F73" s="29"/>
      <c r="G73" s="29"/>
      <c r="H73" s="29"/>
      <c r="I73" s="30"/>
      <c r="J73" s="31"/>
      <c r="M73" s="8"/>
    </row>
    <row r="74" spans="1:15" ht="15.75">
      <c r="A74" s="28" t="s">
        <v>76</v>
      </c>
      <c r="B74" s="29">
        <v>157532</v>
      </c>
      <c r="C74" s="29">
        <v>181682</v>
      </c>
      <c r="D74" s="29">
        <v>181682</v>
      </c>
      <c r="E74" s="29">
        <v>182811</v>
      </c>
      <c r="F74" s="29">
        <v>136646.53</v>
      </c>
      <c r="G74" s="29">
        <v>146131.84</v>
      </c>
      <c r="H74" s="29">
        <v>158334.95</v>
      </c>
      <c r="I74" s="30"/>
      <c r="J74" s="31"/>
      <c r="L74" s="8"/>
      <c r="M74" s="8"/>
      <c r="N74" s="8"/>
      <c r="O74" s="8"/>
    </row>
    <row r="75" spans="1:15" ht="15.75">
      <c r="A75" s="38"/>
      <c r="B75" s="36"/>
      <c r="C75" s="36"/>
      <c r="D75" s="36"/>
      <c r="E75" s="36"/>
      <c r="F75" s="36"/>
      <c r="G75" s="36"/>
      <c r="H75" s="36"/>
      <c r="I75" s="30"/>
      <c r="J75" s="37"/>
      <c r="L75" s="8"/>
      <c r="M75" s="8"/>
      <c r="N75" s="8"/>
      <c r="O75" s="8"/>
    </row>
    <row r="76" spans="1:12" ht="15.75">
      <c r="A76" s="32" t="s">
        <v>89</v>
      </c>
      <c r="B76" s="33">
        <v>221487</v>
      </c>
      <c r="C76" s="33">
        <v>83068.1023036578</v>
      </c>
      <c r="D76" s="33">
        <v>83068.1023036578</v>
      </c>
      <c r="E76" s="33">
        <v>-388746</v>
      </c>
      <c r="F76" s="33">
        <v>-1840</v>
      </c>
      <c r="G76" s="33">
        <v>87403.2</v>
      </c>
      <c r="H76" s="33">
        <v>17694</v>
      </c>
      <c r="I76" s="26"/>
      <c r="J76" s="34"/>
      <c r="L76" s="8"/>
    </row>
    <row r="77" spans="1:12" ht="15.75">
      <c r="A77" s="28" t="s">
        <v>12</v>
      </c>
      <c r="B77" s="29"/>
      <c r="C77" s="29"/>
      <c r="D77" s="29"/>
      <c r="E77" s="29"/>
      <c r="F77" s="29"/>
      <c r="G77" s="29"/>
      <c r="H77" s="29"/>
      <c r="I77" s="30"/>
      <c r="J77" s="31"/>
      <c r="L77" s="8"/>
    </row>
    <row r="78" spans="1:10" ht="15.75">
      <c r="A78" s="28" t="s">
        <v>67</v>
      </c>
      <c r="B78" s="29">
        <v>136244</v>
      </c>
      <c r="C78" s="29">
        <v>137078</v>
      </c>
      <c r="D78" s="29">
        <v>137078</v>
      </c>
      <c r="E78" s="29">
        <v>48251</v>
      </c>
      <c r="F78" s="29">
        <v>54180</v>
      </c>
      <c r="G78" s="29">
        <v>62429</v>
      </c>
      <c r="H78" s="29">
        <v>84449</v>
      </c>
      <c r="I78" s="30"/>
      <c r="J78" s="31"/>
    </row>
    <row r="79" spans="1:10" ht="15.75">
      <c r="A79" s="28" t="s">
        <v>68</v>
      </c>
      <c r="B79" s="29">
        <v>-1146639</v>
      </c>
      <c r="C79" s="29">
        <v>-1278623</v>
      </c>
      <c r="D79" s="29">
        <v>-1278623</v>
      </c>
      <c r="E79" s="29">
        <v>-1288398</v>
      </c>
      <c r="F79" s="29">
        <v>-918536</v>
      </c>
      <c r="G79" s="29">
        <v>-927764</v>
      </c>
      <c r="H79" s="29">
        <v>-1173490</v>
      </c>
      <c r="I79" s="30"/>
      <c r="J79" s="31"/>
    </row>
    <row r="80" spans="1:10" ht="15.75">
      <c r="A80" s="28" t="s">
        <v>69</v>
      </c>
      <c r="B80" s="29">
        <v>200729</v>
      </c>
      <c r="C80" s="29">
        <v>185707</v>
      </c>
      <c r="D80" s="29">
        <v>185707</v>
      </c>
      <c r="E80" s="29">
        <v>83322</v>
      </c>
      <c r="F80" s="29">
        <v>63805</v>
      </c>
      <c r="G80" s="29">
        <v>50878</v>
      </c>
      <c r="H80" s="29">
        <v>42448</v>
      </c>
      <c r="I80" s="30"/>
      <c r="J80" s="31"/>
    </row>
    <row r="81" spans="1:10" ht="15.75">
      <c r="A81" s="28" t="s">
        <v>70</v>
      </c>
      <c r="B81" s="29">
        <v>-945910</v>
      </c>
      <c r="C81" s="29">
        <v>-1092916</v>
      </c>
      <c r="D81" s="29">
        <v>-1092916</v>
      </c>
      <c r="E81" s="29">
        <v>-1205076</v>
      </c>
      <c r="F81" s="29">
        <v>-854731</v>
      </c>
      <c r="G81" s="29">
        <v>-876886</v>
      </c>
      <c r="H81" s="29">
        <v>-1131042</v>
      </c>
      <c r="I81" s="30"/>
      <c r="J81" s="31"/>
    </row>
    <row r="82" spans="1:10" ht="15.75">
      <c r="A82" s="28" t="s">
        <v>71</v>
      </c>
      <c r="B82" s="29">
        <v>87830</v>
      </c>
      <c r="C82" s="29">
        <v>82665</v>
      </c>
      <c r="D82" s="29">
        <v>82665</v>
      </c>
      <c r="E82" s="29">
        <v>75282</v>
      </c>
      <c r="F82" s="29">
        <v>76550</v>
      </c>
      <c r="G82" s="29">
        <v>82879</v>
      </c>
      <c r="H82" s="29">
        <v>88956</v>
      </c>
      <c r="I82" s="30"/>
      <c r="J82" s="31"/>
    </row>
    <row r="83" spans="1:10" ht="15.75">
      <c r="A83" s="28" t="s">
        <v>72</v>
      </c>
      <c r="B83" s="29">
        <v>18016</v>
      </c>
      <c r="C83" s="29">
        <v>11165</v>
      </c>
      <c r="D83" s="29">
        <v>11165</v>
      </c>
      <c r="E83" s="29">
        <v>134</v>
      </c>
      <c r="F83" s="29">
        <v>-10537</v>
      </c>
      <c r="G83" s="29">
        <v>-6668</v>
      </c>
      <c r="H83" s="29">
        <v>-2441</v>
      </c>
      <c r="I83" s="30"/>
      <c r="J83" s="31"/>
    </row>
    <row r="84" spans="1:10" ht="15.75">
      <c r="A84" s="28" t="s">
        <v>73</v>
      </c>
      <c r="B84" s="29">
        <v>202598</v>
      </c>
      <c r="C84" s="29">
        <v>213715</v>
      </c>
      <c r="D84" s="29">
        <v>213715</v>
      </c>
      <c r="E84" s="29">
        <v>60712</v>
      </c>
      <c r="F84" s="29">
        <v>61966</v>
      </c>
      <c r="G84" s="29">
        <v>79972.2</v>
      </c>
      <c r="H84" s="29">
        <v>139151</v>
      </c>
      <c r="I84" s="30"/>
      <c r="J84" s="31"/>
    </row>
    <row r="85" spans="1:10" ht="15.75">
      <c r="A85" s="28" t="s">
        <v>74</v>
      </c>
      <c r="B85" s="29">
        <v>711399</v>
      </c>
      <c r="C85" s="29">
        <v>731362</v>
      </c>
      <c r="D85" s="29">
        <v>731362</v>
      </c>
      <c r="E85" s="29">
        <v>652360</v>
      </c>
      <c r="F85" s="29">
        <v>670732</v>
      </c>
      <c r="G85" s="29">
        <v>745677</v>
      </c>
      <c r="H85" s="29">
        <v>838621</v>
      </c>
      <c r="I85" s="30"/>
      <c r="J85" s="31"/>
    </row>
    <row r="86" spans="1:10" ht="14.25" customHeight="1" hidden="1">
      <c r="A86" s="28" t="s">
        <v>75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30"/>
      <c r="J86" s="31"/>
    </row>
    <row r="87" spans="1:10" ht="15.75">
      <c r="A87" s="28" t="s">
        <v>76</v>
      </c>
      <c r="B87" s="29">
        <v>11310</v>
      </c>
      <c r="C87" s="29">
        <v>0</v>
      </c>
      <c r="D87" s="29">
        <v>0</v>
      </c>
      <c r="E87" s="29">
        <v>-20409</v>
      </c>
      <c r="F87" s="29">
        <v>0</v>
      </c>
      <c r="G87" s="29">
        <v>0</v>
      </c>
      <c r="H87" s="29">
        <v>0</v>
      </c>
      <c r="I87" s="30"/>
      <c r="J87" s="31"/>
    </row>
    <row r="88" spans="1:10" ht="15.75">
      <c r="A88" s="38"/>
      <c r="B88" s="36"/>
      <c r="C88" s="36"/>
      <c r="D88" s="36"/>
      <c r="E88" s="36"/>
      <c r="F88" s="36"/>
      <c r="G88" s="36"/>
      <c r="H88" s="36"/>
      <c r="I88" s="30"/>
      <c r="J88" s="37"/>
    </row>
    <row r="89" spans="1:10" ht="15.75">
      <c r="A89" s="32" t="s">
        <v>90</v>
      </c>
      <c r="B89" s="33">
        <v>776418</v>
      </c>
      <c r="C89" s="33">
        <v>741038.0070371105</v>
      </c>
      <c r="D89" s="33">
        <v>741038.0070371105</v>
      </c>
      <c r="E89" s="33">
        <v>387672</v>
      </c>
      <c r="F89" s="33">
        <v>385832</v>
      </c>
      <c r="G89" s="33">
        <v>473235.2</v>
      </c>
      <c r="H89" s="33">
        <v>490929.2</v>
      </c>
      <c r="I89" s="26"/>
      <c r="J89" s="34"/>
    </row>
    <row r="90" spans="1:10" ht="15.75">
      <c r="A90" s="28" t="s">
        <v>12</v>
      </c>
      <c r="B90" s="29"/>
      <c r="C90" s="29"/>
      <c r="D90" s="29"/>
      <c r="E90" s="29"/>
      <c r="F90" s="29"/>
      <c r="G90" s="29"/>
      <c r="H90" s="29"/>
      <c r="I90" s="30"/>
      <c r="J90" s="31"/>
    </row>
    <row r="91" spans="1:10" ht="15.75">
      <c r="A91" s="28" t="s">
        <v>67</v>
      </c>
      <c r="B91" s="29">
        <v>184875</v>
      </c>
      <c r="C91" s="29">
        <v>163632.84322512115</v>
      </c>
      <c r="D91" s="29">
        <v>163632.84322512115</v>
      </c>
      <c r="E91" s="29">
        <v>133544</v>
      </c>
      <c r="F91" s="29">
        <v>82180</v>
      </c>
      <c r="G91" s="29">
        <v>90429</v>
      </c>
      <c r="H91" s="29">
        <v>112449</v>
      </c>
      <c r="I91" s="30"/>
      <c r="J91" s="31"/>
    </row>
    <row r="92" spans="1:10" ht="15.75">
      <c r="A92" s="28" t="s">
        <v>68</v>
      </c>
      <c r="B92" s="29">
        <v>-821607</v>
      </c>
      <c r="C92" s="29">
        <v>-912760.8726681275</v>
      </c>
      <c r="D92" s="29">
        <v>-912760.8726681275</v>
      </c>
      <c r="E92" s="29">
        <v>-981411</v>
      </c>
      <c r="F92" s="29">
        <v>-685074</v>
      </c>
      <c r="G92" s="29">
        <v>-754947</v>
      </c>
      <c r="H92" s="29">
        <v>-964147.8</v>
      </c>
      <c r="I92" s="30"/>
      <c r="J92" s="31"/>
    </row>
    <row r="93" spans="1:10" ht="15.75">
      <c r="A93" s="28" t="s">
        <v>69</v>
      </c>
      <c r="B93" s="29">
        <v>241663</v>
      </c>
      <c r="C93" s="29">
        <v>411426.5236008764</v>
      </c>
      <c r="D93" s="29">
        <v>411426.5236008764</v>
      </c>
      <c r="E93" s="29">
        <v>192210</v>
      </c>
      <c r="F93" s="29">
        <v>156015</v>
      </c>
      <c r="G93" s="29">
        <v>206893</v>
      </c>
      <c r="H93" s="29">
        <v>249341</v>
      </c>
      <c r="I93" s="30"/>
      <c r="J93" s="31"/>
    </row>
    <row r="94" spans="1:10" ht="15.75">
      <c r="A94" s="28" t="s">
        <v>70</v>
      </c>
      <c r="B94" s="29">
        <v>-579944</v>
      </c>
      <c r="C94" s="29">
        <v>-501334.34906725114</v>
      </c>
      <c r="D94" s="29">
        <v>-501334.34906725114</v>
      </c>
      <c r="E94" s="29">
        <v>-789201</v>
      </c>
      <c r="F94" s="29">
        <v>-529059</v>
      </c>
      <c r="G94" s="29">
        <v>-548054</v>
      </c>
      <c r="H94" s="29">
        <v>-714806.8</v>
      </c>
      <c r="I94" s="30"/>
      <c r="J94" s="31"/>
    </row>
    <row r="95" spans="1:10" ht="15.75">
      <c r="A95" s="28" t="s">
        <v>71</v>
      </c>
      <c r="B95" s="29">
        <v>115239</v>
      </c>
      <c r="C95" s="29">
        <v>95942.12474274712</v>
      </c>
      <c r="D95" s="29">
        <v>95942.12474274712</v>
      </c>
      <c r="E95" s="29">
        <v>190521</v>
      </c>
      <c r="F95" s="29">
        <v>80550</v>
      </c>
      <c r="G95" s="29">
        <v>86879</v>
      </c>
      <c r="H95" s="29">
        <v>92956</v>
      </c>
      <c r="I95" s="30"/>
      <c r="J95" s="31"/>
    </row>
    <row r="96" spans="1:10" ht="15.75">
      <c r="A96" s="28" t="s">
        <v>72</v>
      </c>
      <c r="B96" s="29">
        <v>38513</v>
      </c>
      <c r="C96" s="29">
        <v>24442.411040297415</v>
      </c>
      <c r="D96" s="29">
        <v>24442.411040297415</v>
      </c>
      <c r="E96" s="29">
        <v>38646</v>
      </c>
      <c r="F96" s="29">
        <v>-537</v>
      </c>
      <c r="G96" s="29">
        <v>-1668</v>
      </c>
      <c r="H96" s="29">
        <v>2559</v>
      </c>
      <c r="I96" s="30"/>
      <c r="J96" s="31"/>
    </row>
    <row r="97" spans="1:10" ht="15.75">
      <c r="A97" s="28" t="s">
        <v>73</v>
      </c>
      <c r="B97" s="29">
        <v>240313</v>
      </c>
      <c r="C97" s="29">
        <v>226993.3237070969</v>
      </c>
      <c r="D97" s="29">
        <v>226993.3237070969</v>
      </c>
      <c r="E97" s="29">
        <v>135055</v>
      </c>
      <c r="F97" s="29">
        <v>81966</v>
      </c>
      <c r="G97" s="29">
        <v>99972.2</v>
      </c>
      <c r="H97" s="29">
        <v>159151</v>
      </c>
      <c r="I97" s="30"/>
      <c r="J97" s="31"/>
    </row>
    <row r="98" spans="1:10" ht="15.75">
      <c r="A98" s="28" t="s">
        <v>74</v>
      </c>
      <c r="B98" s="29">
        <v>757013</v>
      </c>
      <c r="C98" s="29">
        <v>731361.6533890992</v>
      </c>
      <c r="D98" s="29">
        <v>731361.6533890992</v>
      </c>
      <c r="E98" s="29">
        <v>679107</v>
      </c>
      <c r="F98" s="29">
        <v>670732</v>
      </c>
      <c r="G98" s="29">
        <v>745677</v>
      </c>
      <c r="H98" s="29">
        <v>838621</v>
      </c>
      <c r="I98" s="30"/>
      <c r="J98" s="31"/>
    </row>
    <row r="99" spans="1:10" ht="14.25" customHeight="1" hidden="1">
      <c r="A99" s="28" t="s">
        <v>75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30"/>
      <c r="J99" s="31"/>
    </row>
    <row r="100" spans="1:10" ht="15.75">
      <c r="A100" s="38" t="s">
        <v>76</v>
      </c>
      <c r="B100" s="36">
        <v>20409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0"/>
      <c r="J100" s="37"/>
    </row>
    <row r="101" spans="1:10" ht="15.75">
      <c r="A101" s="24" t="s">
        <v>91</v>
      </c>
      <c r="B101" s="25">
        <v>776418</v>
      </c>
      <c r="C101" s="25">
        <v>741038.0070371105</v>
      </c>
      <c r="D101" s="25">
        <v>741038.0070371105</v>
      </c>
      <c r="E101" s="25">
        <v>387672</v>
      </c>
      <c r="F101" s="25">
        <v>385832</v>
      </c>
      <c r="G101" s="25">
        <v>473235.2</v>
      </c>
      <c r="H101" s="25">
        <v>490929.2</v>
      </c>
      <c r="I101" s="26"/>
      <c r="J101" s="27"/>
    </row>
    <row r="102" spans="1:10" ht="15.75">
      <c r="A102" s="28" t="s">
        <v>12</v>
      </c>
      <c r="B102" s="29"/>
      <c r="C102" s="29"/>
      <c r="D102" s="29"/>
      <c r="E102" s="29"/>
      <c r="F102" s="29"/>
      <c r="G102" s="29"/>
      <c r="H102" s="29"/>
      <c r="I102" s="30"/>
      <c r="J102" s="31"/>
    </row>
    <row r="103" spans="1:10" ht="15.75">
      <c r="A103" s="28" t="s">
        <v>67</v>
      </c>
      <c r="B103" s="29">
        <v>85293</v>
      </c>
      <c r="C103" s="29">
        <v>26555</v>
      </c>
      <c r="D103" s="29">
        <v>26555</v>
      </c>
      <c r="E103" s="29">
        <v>28000</v>
      </c>
      <c r="F103" s="29">
        <v>28000</v>
      </c>
      <c r="G103" s="29">
        <v>28000</v>
      </c>
      <c r="H103" s="29">
        <v>112449</v>
      </c>
      <c r="I103" s="30"/>
      <c r="J103" s="31"/>
    </row>
    <row r="104" spans="1:10" ht="15.75">
      <c r="A104" s="28" t="s">
        <v>68</v>
      </c>
      <c r="B104" s="29">
        <v>306987</v>
      </c>
      <c r="C104" s="29">
        <v>495581</v>
      </c>
      <c r="D104" s="29">
        <v>495581</v>
      </c>
      <c r="E104" s="29">
        <v>233462</v>
      </c>
      <c r="F104" s="29">
        <v>172817</v>
      </c>
      <c r="G104" s="29">
        <v>209342.2</v>
      </c>
      <c r="H104" s="29">
        <v>-125526.8</v>
      </c>
      <c r="I104" s="30"/>
      <c r="J104" s="31"/>
    </row>
    <row r="105" spans="1:10" ht="15.75">
      <c r="A105" s="28" t="s">
        <v>69</v>
      </c>
      <c r="B105" s="29">
        <v>108888</v>
      </c>
      <c r="C105" s="29">
        <v>179069</v>
      </c>
      <c r="D105" s="29">
        <v>179069</v>
      </c>
      <c r="E105" s="29">
        <v>92210</v>
      </c>
      <c r="F105" s="29">
        <v>156015</v>
      </c>
      <c r="G105" s="29">
        <v>206893</v>
      </c>
      <c r="H105" s="29">
        <v>249341</v>
      </c>
      <c r="I105" s="30"/>
      <c r="J105" s="31"/>
    </row>
    <row r="106" spans="1:10" ht="15.75">
      <c r="A106" s="28" t="s">
        <v>70</v>
      </c>
      <c r="B106" s="29">
        <v>415874</v>
      </c>
      <c r="C106" s="29">
        <v>674650</v>
      </c>
      <c r="D106" s="29">
        <v>674650</v>
      </c>
      <c r="E106" s="29">
        <v>325672</v>
      </c>
      <c r="F106" s="29">
        <v>328832</v>
      </c>
      <c r="G106" s="29">
        <v>416235.2</v>
      </c>
      <c r="H106" s="29">
        <v>123814.2</v>
      </c>
      <c r="I106" s="30"/>
      <c r="J106" s="31"/>
    </row>
    <row r="107" spans="1:10" ht="15.75">
      <c r="A107" s="28" t="s">
        <v>71</v>
      </c>
      <c r="B107" s="29">
        <v>115239</v>
      </c>
      <c r="C107" s="29">
        <v>13278</v>
      </c>
      <c r="D107" s="29">
        <v>13278</v>
      </c>
      <c r="E107" s="29">
        <v>4000</v>
      </c>
      <c r="F107" s="29">
        <v>4000</v>
      </c>
      <c r="G107" s="29">
        <v>4000</v>
      </c>
      <c r="H107" s="29">
        <v>92956</v>
      </c>
      <c r="I107" s="30"/>
      <c r="J107" s="31"/>
    </row>
    <row r="108" spans="1:10" ht="15.75">
      <c r="A108" s="28" t="s">
        <v>72</v>
      </c>
      <c r="B108" s="29">
        <v>38512</v>
      </c>
      <c r="C108" s="29">
        <v>13278</v>
      </c>
      <c r="D108" s="29">
        <v>13278</v>
      </c>
      <c r="E108" s="29">
        <v>10000</v>
      </c>
      <c r="F108" s="29">
        <v>5000</v>
      </c>
      <c r="G108" s="29">
        <v>5000</v>
      </c>
      <c r="H108" s="29">
        <v>2559</v>
      </c>
      <c r="I108" s="30"/>
      <c r="J108" s="31"/>
    </row>
    <row r="109" spans="1:10" ht="15.75">
      <c r="A109" s="28" t="s">
        <v>73</v>
      </c>
      <c r="B109" s="29">
        <v>74343</v>
      </c>
      <c r="C109" s="29">
        <v>13278</v>
      </c>
      <c r="D109" s="29">
        <v>13278</v>
      </c>
      <c r="E109" s="29">
        <v>20000</v>
      </c>
      <c r="F109" s="29">
        <v>20000</v>
      </c>
      <c r="G109" s="29">
        <v>20000</v>
      </c>
      <c r="H109" s="29">
        <v>159151</v>
      </c>
      <c r="I109" s="30"/>
      <c r="J109" s="31"/>
    </row>
    <row r="110" spans="1:10" ht="15.75">
      <c r="A110" s="28" t="s">
        <v>74</v>
      </c>
      <c r="B110" s="29">
        <v>26747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30"/>
      <c r="J110" s="31"/>
    </row>
    <row r="111" spans="1:10" ht="14.25" customHeight="1" hidden="1">
      <c r="A111" s="28" t="s">
        <v>75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30"/>
      <c r="J111" s="31"/>
    </row>
    <row r="112" spans="1:10" ht="16.5" thickBot="1">
      <c r="A112" s="38" t="s">
        <v>76</v>
      </c>
      <c r="B112" s="36">
        <v>20409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0"/>
      <c r="J112" s="41"/>
    </row>
    <row r="113" spans="1:9" s="3" customFormat="1" ht="16.5" thickTop="1">
      <c r="A113" s="12"/>
      <c r="B113" s="30"/>
      <c r="C113" s="30"/>
      <c r="D113" s="30"/>
      <c r="E113" s="30"/>
      <c r="F113" s="30"/>
      <c r="G113" s="30"/>
      <c r="H113" s="30"/>
      <c r="I113" s="30"/>
    </row>
    <row r="114" spans="1:10" s="3" customFormat="1" ht="15.75">
      <c r="A114" s="42" t="s">
        <v>92</v>
      </c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9" s="3" customFormat="1" ht="15.75">
      <c r="A115" s="1"/>
      <c r="B115" s="30"/>
      <c r="C115" s="30"/>
      <c r="D115" s="30"/>
      <c r="E115" s="30"/>
      <c r="F115" s="30"/>
      <c r="G115" s="30"/>
      <c r="H115" s="30"/>
      <c r="I115" s="30"/>
    </row>
    <row r="116" spans="1:9" s="3" customFormat="1" ht="15.75">
      <c r="A116" s="1" t="s">
        <v>93</v>
      </c>
      <c r="B116" s="30"/>
      <c r="C116" s="30"/>
      <c r="D116" s="30"/>
      <c r="E116" s="30"/>
      <c r="F116" s="30"/>
      <c r="G116" s="30"/>
      <c r="H116" s="30"/>
      <c r="I116" s="30"/>
    </row>
    <row r="117" spans="1:9" s="3" customFormat="1" ht="15.75">
      <c r="A117" s="1"/>
      <c r="B117" s="30"/>
      <c r="C117" s="30"/>
      <c r="D117" s="30"/>
      <c r="E117" s="30"/>
      <c r="F117" s="30"/>
      <c r="G117" s="30"/>
      <c r="H117" s="30"/>
      <c r="I117" s="30"/>
    </row>
    <row r="118" spans="1:9" s="3" customFormat="1" ht="15.75">
      <c r="A118" s="1"/>
      <c r="B118" s="30"/>
      <c r="C118" s="30"/>
      <c r="D118" s="30"/>
      <c r="E118" s="30"/>
      <c r="F118" s="30"/>
      <c r="G118" s="30"/>
      <c r="H118" s="30"/>
      <c r="I118" s="30"/>
    </row>
    <row r="119" spans="2:10" s="3" customFormat="1" ht="15.75"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2:10" s="3" customFormat="1" ht="15.75">
      <c r="B120" s="30"/>
      <c r="C120" s="26"/>
      <c r="D120" s="26"/>
      <c r="E120" s="26"/>
      <c r="F120" s="26"/>
      <c r="G120" s="26"/>
      <c r="H120" s="26"/>
      <c r="I120" s="26"/>
      <c r="J120" s="26"/>
    </row>
    <row r="121" spans="1:10" ht="15.75">
      <c r="A121" s="6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2:10" ht="15.75"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2:10" ht="16.5" customHeight="1"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3:10" ht="15.75">
      <c r="C124" s="30"/>
      <c r="D124" s="30"/>
      <c r="E124" s="30"/>
      <c r="F124" s="30"/>
      <c r="G124" s="30"/>
      <c r="H124" s="30"/>
      <c r="I124" s="30"/>
      <c r="J124" s="30"/>
    </row>
    <row r="125" spans="2:10" ht="15.75">
      <c r="B125" s="8"/>
      <c r="C125" s="8"/>
      <c r="D125" s="8"/>
      <c r="E125" s="8"/>
      <c r="F125" s="8"/>
      <c r="G125" s="8"/>
      <c r="H125" s="8"/>
      <c r="I125" s="30"/>
      <c r="J125" s="8"/>
    </row>
    <row r="126" spans="3:10" ht="15.75">
      <c r="C126" s="8"/>
      <c r="D126" s="8"/>
      <c r="E126" s="8"/>
      <c r="F126" s="8"/>
      <c r="G126" s="8"/>
      <c r="H126" s="8"/>
      <c r="I126" s="30"/>
      <c r="J126" s="8"/>
    </row>
    <row r="127" spans="3:10" ht="15.75">
      <c r="C127" s="8"/>
      <c r="D127" s="8"/>
      <c r="E127" s="8"/>
      <c r="F127" s="8"/>
      <c r="G127" s="8"/>
      <c r="H127" s="8"/>
      <c r="I127" s="30"/>
      <c r="J127" s="8"/>
    </row>
    <row r="128" spans="2:7" ht="15.75">
      <c r="B128" s="8"/>
      <c r="C128" s="8"/>
      <c r="D128" s="8"/>
      <c r="E128" s="8"/>
      <c r="F128" s="8"/>
      <c r="G128" s="8"/>
    </row>
    <row r="129" spans="3:7" ht="15.75">
      <c r="C129" s="8"/>
      <c r="D129" s="8"/>
      <c r="E129" s="8"/>
      <c r="F129" s="8"/>
      <c r="G129" s="8"/>
    </row>
    <row r="130" spans="3:9" ht="15.75">
      <c r="C130" s="8"/>
      <c r="D130" s="8"/>
      <c r="E130" s="8"/>
      <c r="F130" s="8"/>
      <c r="G130" s="8"/>
      <c r="H130" s="8"/>
      <c r="I130" s="30"/>
    </row>
    <row r="131" spans="3:9" ht="15.75">
      <c r="C131" s="8"/>
      <c r="D131" s="8"/>
      <c r="E131" s="8"/>
      <c r="F131" s="8"/>
      <c r="G131" s="8"/>
      <c r="H131" s="8"/>
      <c r="I131" s="30"/>
    </row>
    <row r="132" spans="3:9" ht="15.75">
      <c r="C132" s="8"/>
      <c r="D132" s="8"/>
      <c r="E132" s="8"/>
      <c r="F132" s="8"/>
      <c r="G132" s="8"/>
      <c r="H132" s="8"/>
      <c r="I132" s="30"/>
    </row>
    <row r="133" spans="3:4" ht="15.75">
      <c r="C133" s="1"/>
      <c r="D133" s="1"/>
    </row>
    <row r="134" spans="3:9" ht="15.75">
      <c r="C134" s="8"/>
      <c r="D134" s="8"/>
      <c r="E134" s="8"/>
      <c r="F134" s="8"/>
      <c r="G134" s="8"/>
      <c r="H134" s="8"/>
      <c r="I134" s="30"/>
    </row>
    <row r="135" spans="3:5" ht="15.75">
      <c r="C135" s="8"/>
      <c r="D135" s="8"/>
      <c r="E135" s="8"/>
    </row>
    <row r="136" spans="3:4" ht="15.75">
      <c r="C136" s="1"/>
      <c r="D136" s="1"/>
    </row>
    <row r="137" spans="3:9" ht="15.75">
      <c r="C137" s="1"/>
      <c r="D137" s="1"/>
      <c r="E137" s="8"/>
      <c r="F137" s="8"/>
      <c r="G137" s="8"/>
      <c r="H137" s="8"/>
      <c r="I137" s="30"/>
    </row>
    <row r="139" spans="3:7" ht="15.75">
      <c r="C139" s="43"/>
      <c r="D139" s="43"/>
      <c r="E139" s="8"/>
      <c r="F139" s="8"/>
      <c r="G139" s="8"/>
    </row>
    <row r="140" spans="6:10" ht="15.75">
      <c r="F140" s="8"/>
      <c r="G140" s="8"/>
      <c r="H140" s="8"/>
      <c r="I140" s="30"/>
      <c r="J140" s="8"/>
    </row>
    <row r="141" spans="6:10" ht="15.75">
      <c r="F141" s="8"/>
      <c r="G141" s="8"/>
      <c r="H141" s="8"/>
      <c r="I141" s="30"/>
      <c r="J141" s="8"/>
    </row>
    <row r="144" spans="3:5" ht="15.75">
      <c r="C144" s="43"/>
      <c r="D144" s="43"/>
      <c r="E144" s="8"/>
    </row>
    <row r="145" spans="3:10" ht="15.75">
      <c r="C145" s="43"/>
      <c r="D145" s="43"/>
      <c r="E145" s="8"/>
      <c r="F145" s="8"/>
      <c r="G145" s="8"/>
      <c r="H145" s="8"/>
      <c r="I145" s="30"/>
      <c r="J145" s="8"/>
    </row>
    <row r="146" spans="3:5" ht="15.75">
      <c r="C146" s="43"/>
      <c r="D146" s="43"/>
      <c r="E146" s="8"/>
    </row>
    <row r="148" spans="6:10" ht="15.75">
      <c r="F148" s="2"/>
      <c r="G148" s="2"/>
      <c r="H148" s="2"/>
      <c r="I148" s="44"/>
      <c r="J148" s="2"/>
    </row>
    <row r="149" spans="6:10" ht="15.75">
      <c r="F149" s="2"/>
      <c r="G149" s="2"/>
      <c r="H149" s="2"/>
      <c r="I149" s="44"/>
      <c r="J149" s="2"/>
    </row>
    <row r="150" spans="6:10" ht="15.75">
      <c r="F150" s="2"/>
      <c r="G150" s="2"/>
      <c r="H150" s="2"/>
      <c r="I150" s="44"/>
      <c r="J150" s="2"/>
    </row>
    <row r="154" ht="15.75">
      <c r="F154" s="8"/>
    </row>
    <row r="156" spans="5:10" ht="15.75">
      <c r="E156" s="8"/>
      <c r="F156" s="8"/>
      <c r="G156" s="8"/>
      <c r="H156" s="8"/>
      <c r="I156" s="30"/>
      <c r="J156" s="8"/>
    </row>
    <row r="160" spans="5:10" ht="15.75">
      <c r="E160" s="8"/>
      <c r="F160" s="8"/>
      <c r="G160" s="8"/>
      <c r="H160" s="8"/>
      <c r="I160" s="30"/>
      <c r="J160" s="8"/>
    </row>
  </sheetData>
  <mergeCells count="7">
    <mergeCell ref="E15:E16"/>
    <mergeCell ref="F15:F16"/>
    <mergeCell ref="G15:H15"/>
    <mergeCell ref="A15:A16"/>
    <mergeCell ref="B15:B16"/>
    <mergeCell ref="C15:C16"/>
    <mergeCell ref="D15:D16"/>
  </mergeCells>
  <printOptions/>
  <pageMargins left="0.75" right="0.34" top="0.52" bottom="0.42" header="0.4921259845" footer="0.4921259845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L81"/>
  <sheetViews>
    <sheetView workbookViewId="0" topLeftCell="C37">
      <selection activeCell="B19" sqref="B19"/>
    </sheetView>
  </sheetViews>
  <sheetFormatPr defaultColWidth="9.00390625" defaultRowHeight="14.25"/>
  <cols>
    <col min="1" max="1" width="56.75390625" style="1" customWidth="1"/>
    <col min="2" max="2" width="12.75390625" style="1" customWidth="1"/>
    <col min="3" max="4" width="13.50390625" style="2" customWidth="1"/>
    <col min="5" max="7" width="11.75390625" style="1" customWidth="1"/>
    <col min="8" max="8" width="13.00390625" style="1" customWidth="1"/>
    <col min="9" max="9" width="13.00390625" style="3" customWidth="1"/>
    <col min="10" max="10" width="12.625" style="1" hidden="1" customWidth="1"/>
    <col min="11" max="11" width="7.00390625" style="1" hidden="1" customWidth="1"/>
    <col min="12" max="15" width="10.00390625" style="1" customWidth="1"/>
    <col min="16" max="16384" width="7.00390625" style="1" customWidth="1"/>
  </cols>
  <sheetData>
    <row r="1" ht="24.75" customHeight="1"/>
    <row r="2" ht="31.5" customHeight="1"/>
    <row r="3" spans="1:7" ht="24.75" customHeight="1">
      <c r="A3" s="4"/>
      <c r="B3" s="5"/>
      <c r="G3" s="6"/>
    </row>
    <row r="4" spans="2:7" ht="24.75" customHeight="1">
      <c r="B4" s="7"/>
      <c r="G4" s="6"/>
    </row>
    <row r="5" ht="21.75" customHeight="1">
      <c r="F5" s="8"/>
    </row>
    <row r="6" spans="1:6" ht="21.75" customHeight="1">
      <c r="A6" s="9"/>
      <c r="F6" s="8"/>
    </row>
    <row r="7" ht="21.75" customHeight="1">
      <c r="A7" s="10"/>
    </row>
    <row r="8" ht="21.75" customHeight="1">
      <c r="A8" s="4"/>
    </row>
    <row r="9" ht="21.75" customHeight="1">
      <c r="H9" s="1" t="s">
        <v>0</v>
      </c>
    </row>
    <row r="10" spans="1:8" ht="16.5" customHeight="1">
      <c r="A10" s="11"/>
      <c r="B10" s="11"/>
      <c r="H10" s="1" t="s">
        <v>94</v>
      </c>
    </row>
    <row r="11" spans="1:2" ht="15.75">
      <c r="A11" s="12" t="s">
        <v>53</v>
      </c>
      <c r="B11" s="12"/>
    </row>
    <row r="12" spans="1:5" ht="15.75">
      <c r="A12" s="12"/>
      <c r="B12" s="12"/>
      <c r="E12" s="8"/>
    </row>
    <row r="13" spans="1:2" ht="15.75">
      <c r="A13" s="12"/>
      <c r="B13" s="12"/>
    </row>
    <row r="14" spans="5:9" ht="15.75">
      <c r="E14" s="6"/>
      <c r="H14" s="6" t="s">
        <v>2</v>
      </c>
      <c r="I14" s="13"/>
    </row>
    <row r="15" spans="1:10" ht="27.75" customHeight="1">
      <c r="A15" s="422" t="s">
        <v>3</v>
      </c>
      <c r="B15" s="419" t="s">
        <v>4</v>
      </c>
      <c r="C15" s="419" t="s">
        <v>5</v>
      </c>
      <c r="D15" s="419" t="s">
        <v>95</v>
      </c>
      <c r="E15" s="419" t="s">
        <v>96</v>
      </c>
      <c r="F15" s="419" t="s">
        <v>8</v>
      </c>
      <c r="G15" s="418" t="s">
        <v>9</v>
      </c>
      <c r="H15" s="418"/>
      <c r="I15" s="14"/>
      <c r="J15" s="15"/>
    </row>
    <row r="16" spans="1:10" ht="45" customHeight="1">
      <c r="A16" s="423"/>
      <c r="B16" s="421"/>
      <c r="C16" s="420"/>
      <c r="D16" s="421"/>
      <c r="E16" s="420"/>
      <c r="F16" s="421"/>
      <c r="G16" s="16">
        <v>2011</v>
      </c>
      <c r="H16" s="17">
        <v>2012</v>
      </c>
      <c r="I16" s="18"/>
      <c r="J16" s="19">
        <v>2013</v>
      </c>
    </row>
    <row r="17" spans="1:10" ht="15.75">
      <c r="A17" s="20" t="s">
        <v>10</v>
      </c>
      <c r="B17" s="20">
        <v>1</v>
      </c>
      <c r="C17" s="21">
        <v>2</v>
      </c>
      <c r="D17" s="21">
        <v>3</v>
      </c>
      <c r="E17" s="20">
        <v>4</v>
      </c>
      <c r="F17" s="20">
        <v>5</v>
      </c>
      <c r="G17" s="20">
        <v>6</v>
      </c>
      <c r="H17" s="20">
        <v>7</v>
      </c>
      <c r="I17" s="22"/>
      <c r="J17" s="23">
        <v>8</v>
      </c>
    </row>
    <row r="18" spans="1:10" ht="15.75">
      <c r="A18" s="45"/>
      <c r="B18" s="46"/>
      <c r="C18" s="46"/>
      <c r="D18" s="46"/>
      <c r="E18" s="46"/>
      <c r="F18" s="46"/>
      <c r="G18" s="46"/>
      <c r="H18" s="46"/>
      <c r="I18" s="30"/>
      <c r="J18" s="31"/>
    </row>
    <row r="19" spans="1:10" s="3" customFormat="1" ht="15.75">
      <c r="A19" s="32" t="s">
        <v>97</v>
      </c>
      <c r="B19" s="33">
        <v>788613</v>
      </c>
      <c r="C19" s="33">
        <v>701451</v>
      </c>
      <c r="D19" s="33">
        <v>701451</v>
      </c>
      <c r="E19" s="33">
        <v>710533</v>
      </c>
      <c r="F19" s="33">
        <v>735719</v>
      </c>
      <c r="G19" s="33">
        <v>794387</v>
      </c>
      <c r="H19" s="33">
        <v>874646</v>
      </c>
      <c r="I19" s="26"/>
      <c r="J19" s="34">
        <v>28166024</v>
      </c>
    </row>
    <row r="20" spans="1:10" s="3" customFormat="1" ht="15.75">
      <c r="A20" s="28" t="s">
        <v>12</v>
      </c>
      <c r="B20" s="29"/>
      <c r="C20" s="29"/>
      <c r="D20" s="29"/>
      <c r="E20" s="29"/>
      <c r="F20" s="29"/>
      <c r="G20" s="29"/>
      <c r="H20" s="29"/>
      <c r="I20" s="30"/>
      <c r="J20" s="31"/>
    </row>
    <row r="21" spans="1:10" s="3" customFormat="1" ht="15.75">
      <c r="A21" s="28" t="s">
        <v>98</v>
      </c>
      <c r="B21" s="29">
        <v>682910</v>
      </c>
      <c r="C21" s="29">
        <v>604032</v>
      </c>
      <c r="D21" s="29">
        <v>604032</v>
      </c>
      <c r="E21" s="29">
        <v>615325</v>
      </c>
      <c r="F21" s="29">
        <v>635133</v>
      </c>
      <c r="G21" s="29">
        <v>687984</v>
      </c>
      <c r="H21" s="29">
        <v>758900</v>
      </c>
      <c r="I21" s="30"/>
      <c r="J21" s="31">
        <v>24256752</v>
      </c>
    </row>
    <row r="22" spans="1:10" s="3" customFormat="1" ht="15.75">
      <c r="A22" s="28" t="s">
        <v>99</v>
      </c>
      <c r="B22" s="29">
        <v>42130</v>
      </c>
      <c r="C22" s="29">
        <v>35636</v>
      </c>
      <c r="D22" s="29">
        <v>35636</v>
      </c>
      <c r="E22" s="29">
        <v>34928</v>
      </c>
      <c r="F22" s="29">
        <v>36052</v>
      </c>
      <c r="G22" s="29">
        <v>39052</v>
      </c>
      <c r="H22" s="29">
        <v>43077</v>
      </c>
      <c r="I22" s="30"/>
      <c r="J22" s="31">
        <v>1433505</v>
      </c>
    </row>
    <row r="23" spans="1:10" s="3" customFormat="1" ht="15.75">
      <c r="A23" s="28" t="s">
        <v>100</v>
      </c>
      <c r="B23" s="29">
        <v>3299</v>
      </c>
      <c r="C23" s="29">
        <v>4881</v>
      </c>
      <c r="D23" s="29">
        <v>4881</v>
      </c>
      <c r="E23" s="29">
        <v>2442</v>
      </c>
      <c r="F23" s="29">
        <v>2521</v>
      </c>
      <c r="G23" s="29">
        <v>2732</v>
      </c>
      <c r="H23" s="29">
        <v>3013</v>
      </c>
      <c r="I23" s="30"/>
      <c r="J23" s="31">
        <v>194432</v>
      </c>
    </row>
    <row r="24" spans="1:10" s="3" customFormat="1" ht="15.75">
      <c r="A24" s="28" t="s">
        <v>101</v>
      </c>
      <c r="B24" s="29">
        <v>59645</v>
      </c>
      <c r="C24" s="29">
        <v>56740</v>
      </c>
      <c r="D24" s="29">
        <v>56740</v>
      </c>
      <c r="E24" s="29">
        <v>57659</v>
      </c>
      <c r="F24" s="29">
        <v>61815</v>
      </c>
      <c r="G24" s="29">
        <v>64421</v>
      </c>
      <c r="H24" s="29">
        <v>69437</v>
      </c>
      <c r="I24" s="30"/>
      <c r="J24" s="31">
        <v>2274752</v>
      </c>
    </row>
    <row r="25" spans="1:10" s="3" customFormat="1" ht="15.75">
      <c r="A25" s="28" t="s">
        <v>102</v>
      </c>
      <c r="B25" s="29">
        <v>629</v>
      </c>
      <c r="C25" s="29">
        <v>162</v>
      </c>
      <c r="D25" s="29">
        <v>162</v>
      </c>
      <c r="E25" s="29">
        <v>179</v>
      </c>
      <c r="F25" s="29">
        <v>198</v>
      </c>
      <c r="G25" s="29">
        <v>198</v>
      </c>
      <c r="H25" s="29">
        <v>219</v>
      </c>
      <c r="I25" s="30"/>
      <c r="J25" s="31">
        <v>6583</v>
      </c>
    </row>
    <row r="26" spans="1:10" s="3" customFormat="1" ht="16.5" thickBot="1">
      <c r="A26" s="38"/>
      <c r="B26" s="36"/>
      <c r="C26" s="36"/>
      <c r="D26" s="36"/>
      <c r="E26" s="36"/>
      <c r="F26" s="36"/>
      <c r="G26" s="36"/>
      <c r="H26" s="36"/>
      <c r="I26" s="30"/>
      <c r="J26" s="41"/>
    </row>
    <row r="27" spans="1:10" s="3" customFormat="1" ht="16.5" thickTop="1">
      <c r="A27" s="32" t="s">
        <v>103</v>
      </c>
      <c r="B27" s="33">
        <v>815192</v>
      </c>
      <c r="C27" s="33">
        <v>720109</v>
      </c>
      <c r="D27" s="33">
        <v>720109</v>
      </c>
      <c r="E27" s="33">
        <v>743537</v>
      </c>
      <c r="F27" s="33">
        <v>775684</v>
      </c>
      <c r="G27" s="33">
        <v>831387</v>
      </c>
      <c r="H27" s="33">
        <v>908834</v>
      </c>
      <c r="I27" s="26"/>
      <c r="J27" s="34">
        <v>28698509</v>
      </c>
    </row>
    <row r="28" spans="1:10" s="3" customFormat="1" ht="15.75">
      <c r="A28" s="28" t="s">
        <v>12</v>
      </c>
      <c r="B28" s="29"/>
      <c r="C28" s="29"/>
      <c r="D28" s="29"/>
      <c r="E28" s="29"/>
      <c r="F28" s="29"/>
      <c r="G28" s="29"/>
      <c r="H28" s="29"/>
      <c r="I28" s="30"/>
      <c r="J28" s="31"/>
    </row>
    <row r="29" spans="1:10" s="3" customFormat="1" ht="15.75">
      <c r="A29" s="28" t="s">
        <v>104</v>
      </c>
      <c r="B29" s="29">
        <v>726687</v>
      </c>
      <c r="C29" s="29">
        <v>641326</v>
      </c>
      <c r="D29" s="29">
        <v>641326</v>
      </c>
      <c r="E29" s="29">
        <v>649432</v>
      </c>
      <c r="F29" s="29">
        <v>670337</v>
      </c>
      <c r="G29" s="29">
        <v>726119</v>
      </c>
      <c r="H29" s="29">
        <v>800965</v>
      </c>
      <c r="I29" s="30"/>
      <c r="J29" s="31">
        <v>25755266</v>
      </c>
    </row>
    <row r="30" spans="1:10" s="3" customFormat="1" ht="15.75">
      <c r="A30" s="28" t="s">
        <v>105</v>
      </c>
      <c r="B30" s="29">
        <v>59347</v>
      </c>
      <c r="C30" s="29">
        <v>56456</v>
      </c>
      <c r="D30" s="29">
        <v>56456</v>
      </c>
      <c r="E30" s="29">
        <v>57371</v>
      </c>
      <c r="F30" s="29">
        <v>61506</v>
      </c>
      <c r="G30" s="29">
        <v>64099</v>
      </c>
      <c r="H30" s="29">
        <v>69090</v>
      </c>
      <c r="I30" s="30"/>
      <c r="J30" s="31">
        <v>2263378</v>
      </c>
    </row>
    <row r="31" spans="1:10" s="3" customFormat="1" ht="15.75">
      <c r="A31" s="28" t="s">
        <v>106</v>
      </c>
      <c r="B31" s="29">
        <v>629</v>
      </c>
      <c r="C31" s="29">
        <v>162</v>
      </c>
      <c r="D31" s="29">
        <v>162</v>
      </c>
      <c r="E31" s="29">
        <v>179</v>
      </c>
      <c r="F31" s="29">
        <v>198</v>
      </c>
      <c r="G31" s="29">
        <v>198</v>
      </c>
      <c r="H31" s="29">
        <v>219</v>
      </c>
      <c r="I31" s="30"/>
      <c r="J31" s="31">
        <v>6583</v>
      </c>
    </row>
    <row r="32" spans="1:10" s="3" customFormat="1" ht="15.75">
      <c r="A32" s="28" t="s">
        <v>107</v>
      </c>
      <c r="B32" s="29">
        <v>262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/>
      <c r="J32" s="31">
        <v>0</v>
      </c>
    </row>
    <row r="33" spans="1:12" s="3" customFormat="1" ht="16.5" thickBot="1">
      <c r="A33" s="38" t="s">
        <v>108</v>
      </c>
      <c r="B33" s="36">
        <v>28267</v>
      </c>
      <c r="C33" s="36">
        <v>22165</v>
      </c>
      <c r="D33" s="36">
        <v>22165</v>
      </c>
      <c r="E33" s="36">
        <v>36555</v>
      </c>
      <c r="F33" s="36">
        <v>43643</v>
      </c>
      <c r="G33" s="36">
        <v>40971</v>
      </c>
      <c r="H33" s="36">
        <v>38560</v>
      </c>
      <c r="I33" s="30"/>
      <c r="J33" s="41">
        <v>673282</v>
      </c>
      <c r="L33" s="30"/>
    </row>
    <row r="34" spans="1:9" s="3" customFormat="1" ht="16.5" thickTop="1">
      <c r="A34" s="12"/>
      <c r="B34" s="30"/>
      <c r="C34" s="30"/>
      <c r="D34" s="30"/>
      <c r="E34" s="30"/>
      <c r="F34" s="30"/>
      <c r="G34" s="30"/>
      <c r="H34" s="30"/>
      <c r="I34" s="30"/>
    </row>
    <row r="35" spans="1:10" s="3" customFormat="1" ht="15.75">
      <c r="A35" s="42" t="s">
        <v>92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9" s="3" customFormat="1" ht="15.75">
      <c r="A36" s="1"/>
      <c r="B36" s="30"/>
      <c r="C36" s="30"/>
      <c r="D36" s="30"/>
      <c r="E36" s="30"/>
      <c r="F36" s="30"/>
      <c r="G36" s="30"/>
      <c r="H36" s="30"/>
      <c r="I36" s="30"/>
    </row>
    <row r="37" spans="1:9" s="3" customFormat="1" ht="15.75">
      <c r="A37" s="1"/>
      <c r="B37" s="30"/>
      <c r="C37" s="30"/>
      <c r="D37" s="30"/>
      <c r="E37" s="30"/>
      <c r="F37" s="30"/>
      <c r="G37" s="30"/>
      <c r="H37" s="30"/>
      <c r="I37" s="30"/>
    </row>
    <row r="38" spans="1:9" s="3" customFormat="1" ht="15.75">
      <c r="A38" s="1"/>
      <c r="B38" s="30"/>
      <c r="C38" s="30"/>
      <c r="D38" s="30"/>
      <c r="E38" s="30"/>
      <c r="F38" s="30"/>
      <c r="G38" s="30"/>
      <c r="H38" s="30"/>
      <c r="I38" s="30"/>
    </row>
    <row r="39" spans="1:9" s="3" customFormat="1" ht="15.75">
      <c r="A39" s="1"/>
      <c r="B39" s="30"/>
      <c r="C39" s="30"/>
      <c r="D39" s="30"/>
      <c r="E39" s="30"/>
      <c r="F39" s="30"/>
      <c r="G39" s="30"/>
      <c r="H39" s="30"/>
      <c r="I39" s="30"/>
    </row>
    <row r="40" spans="2:10" s="3" customFormat="1" ht="15.75">
      <c r="B40" s="30"/>
      <c r="C40" s="30"/>
      <c r="D40" s="30"/>
      <c r="E40" s="30"/>
      <c r="F40" s="30"/>
      <c r="G40" s="30"/>
      <c r="H40" s="30"/>
      <c r="I40" s="30"/>
      <c r="J40" s="30"/>
    </row>
    <row r="41" spans="2:10" s="3" customFormat="1" ht="15.75">
      <c r="B41" s="30"/>
      <c r="C41" s="26"/>
      <c r="D41" s="26"/>
      <c r="E41" s="26"/>
      <c r="F41" s="26"/>
      <c r="G41" s="26"/>
      <c r="H41" s="26"/>
      <c r="I41" s="26"/>
      <c r="J41" s="26"/>
    </row>
    <row r="42" spans="1:10" ht="15.75">
      <c r="A42" s="6"/>
      <c r="B42" s="30"/>
      <c r="C42" s="30"/>
      <c r="D42" s="30"/>
      <c r="E42" s="30"/>
      <c r="F42" s="30"/>
      <c r="G42" s="30"/>
      <c r="H42" s="30"/>
      <c r="I42" s="30"/>
      <c r="J42" s="30"/>
    </row>
    <row r="43" spans="2:10" ht="15.75">
      <c r="B43" s="30"/>
      <c r="C43" s="30"/>
      <c r="D43" s="30"/>
      <c r="E43" s="30"/>
      <c r="F43" s="30"/>
      <c r="G43" s="30"/>
      <c r="H43" s="30"/>
      <c r="I43" s="30"/>
      <c r="J43" s="30"/>
    </row>
    <row r="44" spans="2:10" ht="16.5" customHeight="1">
      <c r="B44" s="30"/>
      <c r="C44" s="30"/>
      <c r="D44" s="30"/>
      <c r="E44" s="30"/>
      <c r="F44" s="30"/>
      <c r="G44" s="30"/>
      <c r="H44" s="30"/>
      <c r="I44" s="30"/>
      <c r="J44" s="30"/>
    </row>
    <row r="45" spans="3:10" ht="15.75">
      <c r="C45" s="30"/>
      <c r="D45" s="30"/>
      <c r="E45" s="30"/>
      <c r="F45" s="30"/>
      <c r="G45" s="30"/>
      <c r="H45" s="30"/>
      <c r="I45" s="30"/>
      <c r="J45" s="30"/>
    </row>
    <row r="46" spans="2:10" ht="15.75">
      <c r="B46" s="8"/>
      <c r="C46" s="8"/>
      <c r="D46" s="8"/>
      <c r="E46" s="8"/>
      <c r="F46" s="8"/>
      <c r="G46" s="8"/>
      <c r="H46" s="8"/>
      <c r="I46" s="30"/>
      <c r="J46" s="8"/>
    </row>
    <row r="47" spans="3:10" ht="15.75">
      <c r="C47" s="8"/>
      <c r="D47" s="8"/>
      <c r="E47" s="8"/>
      <c r="F47" s="8"/>
      <c r="G47" s="8"/>
      <c r="H47" s="8"/>
      <c r="I47" s="30"/>
      <c r="J47" s="8"/>
    </row>
    <row r="48" spans="3:10" ht="15.75">
      <c r="C48" s="8"/>
      <c r="D48" s="8"/>
      <c r="E48" s="8"/>
      <c r="F48" s="8"/>
      <c r="G48" s="8"/>
      <c r="H48" s="8"/>
      <c r="I48" s="30"/>
      <c r="J48" s="8"/>
    </row>
    <row r="49" spans="2:7" ht="15.75">
      <c r="B49" s="8"/>
      <c r="C49" s="8"/>
      <c r="D49" s="8"/>
      <c r="E49" s="8"/>
      <c r="F49" s="8"/>
      <c r="G49" s="8"/>
    </row>
    <row r="50" spans="3:7" ht="15.75">
      <c r="C50" s="8"/>
      <c r="D50" s="8"/>
      <c r="E50" s="8"/>
      <c r="F50" s="8"/>
      <c r="G50" s="8"/>
    </row>
    <row r="51" spans="3:9" ht="15.75">
      <c r="C51" s="8"/>
      <c r="D51" s="8"/>
      <c r="E51" s="8"/>
      <c r="F51" s="8"/>
      <c r="G51" s="8"/>
      <c r="H51" s="8"/>
      <c r="I51" s="30"/>
    </row>
    <row r="52" spans="3:9" ht="15.75">
      <c r="C52" s="8"/>
      <c r="D52" s="8"/>
      <c r="E52" s="8"/>
      <c r="F52" s="8"/>
      <c r="G52" s="8"/>
      <c r="H52" s="8"/>
      <c r="I52" s="30"/>
    </row>
    <row r="53" spans="3:9" ht="15.75">
      <c r="C53" s="8"/>
      <c r="D53" s="8"/>
      <c r="E53" s="8"/>
      <c r="F53" s="8"/>
      <c r="G53" s="8"/>
      <c r="H53" s="8"/>
      <c r="I53" s="30"/>
    </row>
    <row r="54" spans="3:4" ht="15.75">
      <c r="C54" s="1"/>
      <c r="D54" s="1"/>
    </row>
    <row r="55" spans="3:9" ht="15.75">
      <c r="C55" s="8"/>
      <c r="D55" s="8"/>
      <c r="E55" s="8"/>
      <c r="F55" s="8"/>
      <c r="G55" s="8"/>
      <c r="H55" s="8"/>
      <c r="I55" s="30"/>
    </row>
    <row r="56" spans="3:5" ht="15.75">
      <c r="C56" s="8"/>
      <c r="D56" s="8"/>
      <c r="E56" s="8"/>
    </row>
    <row r="57" spans="3:4" ht="15.75">
      <c r="C57" s="1"/>
      <c r="D57" s="1"/>
    </row>
    <row r="58" spans="3:9" ht="15.75">
      <c r="C58" s="1"/>
      <c r="D58" s="1"/>
      <c r="E58" s="8"/>
      <c r="F58" s="8"/>
      <c r="G58" s="8"/>
      <c r="H58" s="8"/>
      <c r="I58" s="30"/>
    </row>
    <row r="60" spans="3:7" ht="15.75">
      <c r="C60" s="43"/>
      <c r="D60" s="43"/>
      <c r="E60" s="8"/>
      <c r="F60" s="8"/>
      <c r="G60" s="8"/>
    </row>
    <row r="61" spans="6:10" ht="15.75">
      <c r="F61" s="8"/>
      <c r="G61" s="8"/>
      <c r="H61" s="8"/>
      <c r="I61" s="30"/>
      <c r="J61" s="8"/>
    </row>
    <row r="62" spans="6:10" ht="15.75">
      <c r="F62" s="8"/>
      <c r="G62" s="8"/>
      <c r="H62" s="8"/>
      <c r="I62" s="30"/>
      <c r="J62" s="8"/>
    </row>
    <row r="65" spans="3:5" ht="15.75">
      <c r="C65" s="43"/>
      <c r="D65" s="43"/>
      <c r="E65" s="8"/>
    </row>
    <row r="66" spans="3:10" ht="15.75">
      <c r="C66" s="43"/>
      <c r="D66" s="43"/>
      <c r="E66" s="8"/>
      <c r="F66" s="8"/>
      <c r="G66" s="8"/>
      <c r="H66" s="8"/>
      <c r="I66" s="30"/>
      <c r="J66" s="8"/>
    </row>
    <row r="67" spans="3:5" ht="15.75">
      <c r="C67" s="43"/>
      <c r="D67" s="43"/>
      <c r="E67" s="8"/>
    </row>
    <row r="69" spans="6:10" ht="15.75">
      <c r="F69" s="2"/>
      <c r="G69" s="2"/>
      <c r="H69" s="2"/>
      <c r="I69" s="44"/>
      <c r="J69" s="2"/>
    </row>
    <row r="70" spans="6:10" ht="15.75">
      <c r="F70" s="2"/>
      <c r="G70" s="2"/>
      <c r="H70" s="2"/>
      <c r="I70" s="44"/>
      <c r="J70" s="2"/>
    </row>
    <row r="71" spans="6:10" ht="15.75">
      <c r="F71" s="2"/>
      <c r="G71" s="2"/>
      <c r="H71" s="2"/>
      <c r="I71" s="44"/>
      <c r="J71" s="2"/>
    </row>
    <row r="75" ht="15.75">
      <c r="F75" s="8"/>
    </row>
    <row r="77" spans="5:10" ht="15.75">
      <c r="E77" s="8"/>
      <c r="F77" s="8"/>
      <c r="G77" s="8"/>
      <c r="H77" s="8"/>
      <c r="I77" s="30"/>
      <c r="J77" s="8"/>
    </row>
    <row r="81" spans="5:10" ht="15.75">
      <c r="E81" s="8"/>
      <c r="F81" s="8"/>
      <c r="G81" s="8"/>
      <c r="H81" s="8"/>
      <c r="I81" s="30"/>
      <c r="J81" s="8"/>
    </row>
  </sheetData>
  <mergeCells count="7">
    <mergeCell ref="G15:H15"/>
    <mergeCell ref="E15:E16"/>
    <mergeCell ref="F15:F16"/>
    <mergeCell ref="A15:A16"/>
    <mergeCell ref="B15:B16"/>
    <mergeCell ref="C15:C16"/>
    <mergeCell ref="D15:D16"/>
  </mergeCells>
  <printOptions/>
  <pageMargins left="0.75" right="0.17" top="1" bottom="1" header="0.4921259845" footer="0.492125984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0"/>
  <sheetViews>
    <sheetView workbookViewId="0" topLeftCell="A120">
      <selection activeCell="J88" sqref="J1:J16384"/>
    </sheetView>
  </sheetViews>
  <sheetFormatPr defaultColWidth="10.25390625" defaultRowHeight="14.25"/>
  <cols>
    <col min="1" max="1" width="52.875" style="48" customWidth="1"/>
    <col min="2" max="2" width="12.75390625" style="48" customWidth="1"/>
    <col min="3" max="4" width="13.50390625" style="49" customWidth="1"/>
    <col min="5" max="7" width="11.75390625" style="48" customWidth="1"/>
    <col min="8" max="8" width="13.00390625" style="48" customWidth="1"/>
    <col min="9" max="9" width="11.50390625" style="48" customWidth="1"/>
    <col min="10" max="10" width="12.125" style="50" customWidth="1"/>
    <col min="11" max="11" width="12.125" style="48" customWidth="1"/>
    <col min="12" max="16384" width="7.00390625" style="48" customWidth="1"/>
  </cols>
  <sheetData>
    <row r="1" ht="24.75" customHeight="1">
      <c r="A1" s="47"/>
    </row>
    <row r="2" ht="31.5" customHeight="1"/>
    <row r="3" spans="1:7" ht="24.75" customHeight="1">
      <c r="A3" s="51"/>
      <c r="B3" s="52"/>
      <c r="G3" s="6"/>
    </row>
    <row r="4" spans="2:7" ht="24.75" customHeight="1">
      <c r="B4" s="53"/>
      <c r="G4" s="6"/>
    </row>
    <row r="5" ht="21.75" customHeight="1">
      <c r="F5" s="54"/>
    </row>
    <row r="6" ht="21.75" customHeight="1">
      <c r="F6" s="54"/>
    </row>
    <row r="7" ht="21.75" customHeight="1"/>
    <row r="8" ht="21.75" customHeight="1">
      <c r="A8" s="47"/>
    </row>
    <row r="9" spans="1:8" ht="21.75" customHeight="1">
      <c r="A9" s="55"/>
      <c r="H9" s="48" t="s">
        <v>109</v>
      </c>
    </row>
    <row r="10" spans="1:2" ht="16.5" customHeight="1">
      <c r="A10" s="11"/>
      <c r="B10" s="56"/>
    </row>
    <row r="11" spans="1:2" ht="15.75">
      <c r="A11" s="12" t="s">
        <v>110</v>
      </c>
      <c r="B11" s="12"/>
    </row>
    <row r="12" spans="1:2" ht="15">
      <c r="A12" s="57"/>
      <c r="B12" s="57"/>
    </row>
    <row r="13" spans="1:2" ht="15">
      <c r="A13" s="57"/>
      <c r="B13" s="57"/>
    </row>
    <row r="14" spans="5:8" ht="15">
      <c r="E14" s="58"/>
      <c r="H14" s="58" t="s">
        <v>111</v>
      </c>
    </row>
    <row r="15" spans="1:8" ht="27.75" customHeight="1">
      <c r="A15" s="429" t="s">
        <v>3</v>
      </c>
      <c r="B15" s="426" t="s">
        <v>4</v>
      </c>
      <c r="C15" s="426" t="s">
        <v>5</v>
      </c>
      <c r="D15" s="426" t="s">
        <v>112</v>
      </c>
      <c r="E15" s="426" t="s">
        <v>7</v>
      </c>
      <c r="F15" s="426" t="s">
        <v>8</v>
      </c>
      <c r="G15" s="424" t="s">
        <v>9</v>
      </c>
      <c r="H15" s="425"/>
    </row>
    <row r="16" spans="1:8" ht="45" customHeight="1">
      <c r="A16" s="430"/>
      <c r="B16" s="428"/>
      <c r="C16" s="427"/>
      <c r="D16" s="428"/>
      <c r="E16" s="427"/>
      <c r="F16" s="428"/>
      <c r="G16" s="61">
        <v>2011</v>
      </c>
      <c r="H16" s="61">
        <v>2012</v>
      </c>
    </row>
    <row r="17" spans="1:8" ht="15">
      <c r="A17" s="63" t="s">
        <v>10</v>
      </c>
      <c r="B17" s="63">
        <v>1</v>
      </c>
      <c r="C17" s="64">
        <v>2</v>
      </c>
      <c r="D17" s="64">
        <v>3</v>
      </c>
      <c r="E17" s="63">
        <v>4</v>
      </c>
      <c r="F17" s="63">
        <v>5</v>
      </c>
      <c r="G17" s="63">
        <v>6</v>
      </c>
      <c r="H17" s="63">
        <v>7</v>
      </c>
    </row>
    <row r="18" spans="1:8" ht="15.75">
      <c r="A18" s="24" t="s">
        <v>11</v>
      </c>
      <c r="B18" s="66">
        <v>176183595</v>
      </c>
      <c r="C18" s="66">
        <v>189643410.57</v>
      </c>
      <c r="D18" s="66">
        <v>193211774.22</v>
      </c>
      <c r="E18" s="66">
        <v>186606439.07400003</v>
      </c>
      <c r="F18" s="66">
        <v>194781115.01478</v>
      </c>
      <c r="G18" s="66">
        <v>207788747.87783998</v>
      </c>
      <c r="H18" s="66">
        <v>220523469.3069</v>
      </c>
    </row>
    <row r="19" spans="1:8" ht="15.75">
      <c r="A19" s="28" t="s">
        <v>12</v>
      </c>
      <c r="B19" s="68"/>
      <c r="C19" s="68"/>
      <c r="D19" s="68"/>
      <c r="E19" s="68"/>
      <c r="F19" s="68"/>
      <c r="G19" s="68"/>
      <c r="H19" s="68"/>
    </row>
    <row r="20" spans="1:8" ht="15.75">
      <c r="A20" s="32" t="s">
        <v>13</v>
      </c>
      <c r="B20" s="71">
        <v>159465753</v>
      </c>
      <c r="C20" s="71">
        <v>169821409.22</v>
      </c>
      <c r="D20" s="71">
        <v>169821409.22</v>
      </c>
      <c r="E20" s="71">
        <v>163216070.40600002</v>
      </c>
      <c r="F20" s="71">
        <v>183102108.34278002</v>
      </c>
      <c r="G20" s="71">
        <v>196165173.04584</v>
      </c>
      <c r="H20" s="71">
        <v>206266785.6717</v>
      </c>
    </row>
    <row r="21" spans="1:8" ht="15.75">
      <c r="A21" s="28" t="s">
        <v>12</v>
      </c>
      <c r="B21" s="68"/>
      <c r="C21" s="68"/>
      <c r="D21" s="68"/>
      <c r="E21" s="68"/>
      <c r="F21" s="68"/>
      <c r="G21" s="68"/>
      <c r="H21" s="68"/>
    </row>
    <row r="22" spans="1:8" ht="15.75">
      <c r="A22" s="32" t="s">
        <v>14</v>
      </c>
      <c r="B22" s="33">
        <v>11940873</v>
      </c>
      <c r="C22" s="71">
        <v>12486599</v>
      </c>
      <c r="D22" s="71">
        <v>12486599</v>
      </c>
      <c r="E22" s="71">
        <v>11382566.832</v>
      </c>
      <c r="F22" s="71">
        <v>11706361.08</v>
      </c>
      <c r="G22" s="71">
        <v>12566066.742</v>
      </c>
      <c r="H22" s="71">
        <v>13655814.540000001</v>
      </c>
    </row>
    <row r="23" spans="1:8" ht="15.75">
      <c r="A23" s="28" t="s">
        <v>15</v>
      </c>
      <c r="B23" s="68">
        <v>11355073</v>
      </c>
      <c r="C23" s="68">
        <v>12074031</v>
      </c>
      <c r="D23" s="68">
        <v>12074031</v>
      </c>
      <c r="E23" s="68">
        <v>10967340.174</v>
      </c>
      <c r="F23" s="68">
        <v>11385790.314000001</v>
      </c>
      <c r="G23" s="68">
        <v>12244803.078</v>
      </c>
      <c r="H23" s="68">
        <v>13333948.356</v>
      </c>
    </row>
    <row r="24" spans="1:8" ht="15.75">
      <c r="A24" s="28" t="s">
        <v>12</v>
      </c>
      <c r="B24" s="68"/>
      <c r="C24" s="68"/>
      <c r="D24" s="68"/>
      <c r="E24" s="68"/>
      <c r="F24" s="68"/>
      <c r="G24" s="68"/>
      <c r="H24" s="68"/>
    </row>
    <row r="25" spans="1:8" ht="15.75">
      <c r="A25" s="28" t="s">
        <v>16</v>
      </c>
      <c r="B25" s="68">
        <v>5046544</v>
      </c>
      <c r="C25" s="68">
        <v>5406145</v>
      </c>
      <c r="D25" s="68">
        <v>5406145</v>
      </c>
      <c r="E25" s="68">
        <v>4909694.472</v>
      </c>
      <c r="F25" s="68">
        <v>5097771.09</v>
      </c>
      <c r="G25" s="68">
        <v>5482389.732</v>
      </c>
      <c r="H25" s="68">
        <v>5970039.294000001</v>
      </c>
    </row>
    <row r="26" spans="1:8" ht="15.75">
      <c r="A26" s="28" t="s">
        <v>17</v>
      </c>
      <c r="B26" s="68">
        <v>5049520</v>
      </c>
      <c r="C26" s="68">
        <v>5406145</v>
      </c>
      <c r="D26" s="68">
        <v>5406145</v>
      </c>
      <c r="E26" s="68">
        <v>4909694.472</v>
      </c>
      <c r="F26" s="68">
        <v>5097771.09</v>
      </c>
      <c r="G26" s="68">
        <v>5482389.732</v>
      </c>
      <c r="H26" s="68">
        <v>5970039.294000001</v>
      </c>
    </row>
    <row r="27" spans="1:8" ht="15.75">
      <c r="A27" s="28" t="s">
        <v>18</v>
      </c>
      <c r="B27" s="68">
        <v>1061510</v>
      </c>
      <c r="C27" s="68">
        <v>1138004</v>
      </c>
      <c r="D27" s="68">
        <v>1138004</v>
      </c>
      <c r="E27" s="68">
        <v>1033502.5560000001</v>
      </c>
      <c r="F27" s="68">
        <v>1072997.742</v>
      </c>
      <c r="G27" s="68">
        <v>1153946.304</v>
      </c>
      <c r="H27" s="68">
        <v>1256585.5860000001</v>
      </c>
    </row>
    <row r="28" spans="1:8" ht="15.75">
      <c r="A28" s="28" t="s">
        <v>19</v>
      </c>
      <c r="B28" s="68">
        <v>197499</v>
      </c>
      <c r="C28" s="68">
        <v>123737</v>
      </c>
      <c r="D28" s="68">
        <v>123737</v>
      </c>
      <c r="E28" s="68">
        <v>114448.674</v>
      </c>
      <c r="F28" s="68">
        <v>117250.392</v>
      </c>
      <c r="G28" s="68">
        <v>126077.31</v>
      </c>
      <c r="H28" s="68">
        <v>137284.182</v>
      </c>
    </row>
    <row r="29" spans="1:8" ht="14.25" customHeight="1" hidden="1">
      <c r="A29" s="28" t="s">
        <v>20</v>
      </c>
      <c r="B29" s="68"/>
      <c r="C29" s="68"/>
      <c r="D29" s="68"/>
      <c r="E29" s="68">
        <v>0</v>
      </c>
      <c r="F29" s="68">
        <v>0</v>
      </c>
      <c r="G29" s="68">
        <v>0</v>
      </c>
      <c r="H29" s="68">
        <v>0</v>
      </c>
    </row>
    <row r="30" spans="1:8" ht="15.75">
      <c r="A30" s="28" t="s">
        <v>21</v>
      </c>
      <c r="B30" s="68">
        <v>15880</v>
      </c>
      <c r="C30" s="68">
        <v>10000</v>
      </c>
      <c r="D30" s="68">
        <v>10000</v>
      </c>
      <c r="E30" s="68">
        <v>10001.832</v>
      </c>
      <c r="F30" s="68">
        <v>10001.832</v>
      </c>
      <c r="G30" s="68">
        <v>10001.832</v>
      </c>
      <c r="H30" s="68">
        <v>10001.832</v>
      </c>
    </row>
    <row r="31" spans="1:8" ht="15.75">
      <c r="A31" s="28" t="s">
        <v>22</v>
      </c>
      <c r="B31" s="68">
        <v>454525</v>
      </c>
      <c r="C31" s="68">
        <v>328768</v>
      </c>
      <c r="D31" s="68">
        <v>328768</v>
      </c>
      <c r="E31" s="68">
        <v>328765.038</v>
      </c>
      <c r="F31" s="68">
        <v>264205.02</v>
      </c>
      <c r="G31" s="68">
        <v>264114.642</v>
      </c>
      <c r="H31" s="68">
        <v>264114.642</v>
      </c>
    </row>
    <row r="32" spans="1:8" ht="15.75">
      <c r="A32" s="28" t="s">
        <v>23</v>
      </c>
      <c r="B32" s="68">
        <v>115395</v>
      </c>
      <c r="C32" s="68">
        <v>73800</v>
      </c>
      <c r="D32" s="68">
        <v>73800</v>
      </c>
      <c r="E32" s="68">
        <v>76459.788</v>
      </c>
      <c r="F32" s="68">
        <v>46363.914000000004</v>
      </c>
      <c r="G32" s="68">
        <v>47147.19</v>
      </c>
      <c r="H32" s="68">
        <v>47749.71</v>
      </c>
    </row>
    <row r="33" spans="1:8" ht="15.75">
      <c r="A33" s="28"/>
      <c r="B33" s="68"/>
      <c r="C33" s="68"/>
      <c r="D33" s="68"/>
      <c r="E33" s="68"/>
      <c r="F33" s="68"/>
      <c r="G33" s="68"/>
      <c r="H33" s="68"/>
    </row>
    <row r="34" spans="1:8" ht="15.75">
      <c r="A34" s="32" t="s">
        <v>24</v>
      </c>
      <c r="B34" s="71">
        <v>83433135</v>
      </c>
      <c r="C34" s="71">
        <v>91514071</v>
      </c>
      <c r="D34" s="71">
        <v>91514071</v>
      </c>
      <c r="E34" s="71">
        <v>91796000.694</v>
      </c>
      <c r="F34" s="71">
        <v>109782879.624</v>
      </c>
      <c r="G34" s="71">
        <v>116784403.032</v>
      </c>
      <c r="H34" s="71">
        <v>119208973.63800001</v>
      </c>
    </row>
    <row r="35" spans="1:8" ht="15.75">
      <c r="A35" s="28" t="s">
        <v>25</v>
      </c>
      <c r="B35" s="68">
        <v>55885420</v>
      </c>
      <c r="C35" s="68">
        <v>63553580</v>
      </c>
      <c r="D35" s="68">
        <v>63553580</v>
      </c>
      <c r="E35" s="68">
        <v>56166100.998</v>
      </c>
      <c r="F35" s="68">
        <v>58554550.53</v>
      </c>
      <c r="G35" s="68">
        <v>61900554.972</v>
      </c>
      <c r="H35" s="68">
        <v>66223485.342</v>
      </c>
    </row>
    <row r="36" spans="1:8" ht="15.75">
      <c r="A36" s="28" t="s">
        <v>12</v>
      </c>
      <c r="B36" s="68"/>
      <c r="C36" s="68"/>
      <c r="D36" s="68"/>
      <c r="E36" s="68"/>
      <c r="F36" s="68"/>
      <c r="G36" s="68"/>
      <c r="H36" s="68"/>
    </row>
    <row r="37" spans="1:8" ht="15.75">
      <c r="A37" s="28" t="s">
        <v>16</v>
      </c>
      <c r="B37" s="68">
        <v>16350395</v>
      </c>
      <c r="C37" s="68">
        <v>17235011</v>
      </c>
      <c r="D37" s="68">
        <v>17235011</v>
      </c>
      <c r="E37" s="68">
        <v>15652656.198</v>
      </c>
      <c r="F37" s="68">
        <v>16247855.58</v>
      </c>
      <c r="G37" s="68">
        <v>17473622.268</v>
      </c>
      <c r="H37" s="68">
        <v>19027792.482</v>
      </c>
    </row>
    <row r="38" spans="1:8" ht="15.75">
      <c r="A38" s="28" t="s">
        <v>26</v>
      </c>
      <c r="B38" s="68">
        <v>35932978</v>
      </c>
      <c r="C38" s="68">
        <v>42211493</v>
      </c>
      <c r="D38" s="68">
        <v>42211493</v>
      </c>
      <c r="E38" s="68">
        <v>36791769.138000004</v>
      </c>
      <c r="F38" s="68">
        <v>38442884.82</v>
      </c>
      <c r="G38" s="68">
        <v>40280691.324</v>
      </c>
      <c r="H38" s="68">
        <v>42698453.454</v>
      </c>
    </row>
    <row r="39" spans="1:8" ht="15.75">
      <c r="A39" s="28" t="s">
        <v>27</v>
      </c>
      <c r="B39" s="68">
        <v>3369293</v>
      </c>
      <c r="C39" s="68">
        <v>3721484</v>
      </c>
      <c r="D39" s="68">
        <v>3721484</v>
      </c>
      <c r="E39" s="68">
        <v>3302502.498</v>
      </c>
      <c r="F39" s="68">
        <v>3435087.024</v>
      </c>
      <c r="G39" s="68">
        <v>3685795.5960000004</v>
      </c>
      <c r="H39" s="68">
        <v>3996997.176</v>
      </c>
    </row>
    <row r="40" spans="1:8" ht="15.75">
      <c r="A40" s="28" t="s">
        <v>28</v>
      </c>
      <c r="B40" s="68">
        <v>232754</v>
      </c>
      <c r="C40" s="68">
        <v>385592</v>
      </c>
      <c r="D40" s="68">
        <v>385592</v>
      </c>
      <c r="E40" s="68">
        <v>419173.164</v>
      </c>
      <c r="F40" s="68">
        <v>428723.106</v>
      </c>
      <c r="G40" s="68">
        <v>460445.78400000004</v>
      </c>
      <c r="H40" s="68">
        <v>500242.23</v>
      </c>
    </row>
    <row r="41" spans="1:8" ht="14.25" customHeight="1">
      <c r="A41" s="28" t="s">
        <v>29</v>
      </c>
      <c r="B41" s="68">
        <v>3985497</v>
      </c>
      <c r="C41" s="68">
        <v>6974000</v>
      </c>
      <c r="D41" s="68">
        <v>6974000</v>
      </c>
      <c r="E41" s="68">
        <v>3411287.484</v>
      </c>
      <c r="F41" s="68">
        <v>0</v>
      </c>
      <c r="G41" s="68">
        <v>0</v>
      </c>
      <c r="H41" s="68">
        <v>0</v>
      </c>
    </row>
    <row r="42" spans="1:8" ht="15.75">
      <c r="A42" s="28" t="s">
        <v>30</v>
      </c>
      <c r="B42" s="68">
        <v>2511806</v>
      </c>
      <c r="C42" s="68">
        <v>3111869</v>
      </c>
      <c r="D42" s="68">
        <v>3111869</v>
      </c>
      <c r="E42" s="68">
        <v>3038116.722</v>
      </c>
      <c r="F42" s="68">
        <v>3264242.478</v>
      </c>
      <c r="G42" s="68">
        <v>3399026.202</v>
      </c>
      <c r="H42" s="68">
        <v>3658109.802</v>
      </c>
    </row>
    <row r="43" spans="1:8" ht="15.75">
      <c r="A43" s="28" t="s">
        <v>31</v>
      </c>
      <c r="B43" s="68">
        <v>20576</v>
      </c>
      <c r="C43" s="68">
        <v>51712</v>
      </c>
      <c r="D43" s="68">
        <v>51712</v>
      </c>
      <c r="E43" s="68">
        <v>42778.92</v>
      </c>
      <c r="F43" s="68">
        <v>52148.106</v>
      </c>
      <c r="G43" s="68">
        <v>58203.432</v>
      </c>
      <c r="H43" s="68">
        <v>64951.656</v>
      </c>
    </row>
    <row r="44" spans="1:8" ht="15.75">
      <c r="A44" s="28" t="s">
        <v>32</v>
      </c>
      <c r="B44" s="68">
        <v>66018</v>
      </c>
      <c r="C44" s="68">
        <v>70000</v>
      </c>
      <c r="D44" s="68">
        <v>70000</v>
      </c>
      <c r="E44" s="68">
        <v>70012.82400000001</v>
      </c>
      <c r="F44" s="68">
        <v>70012.82400000001</v>
      </c>
      <c r="G44" s="68">
        <v>70012.82400000001</v>
      </c>
      <c r="H44" s="68">
        <v>70012.82400000001</v>
      </c>
    </row>
    <row r="45" spans="1:8" ht="15.75">
      <c r="A45" s="28" t="s">
        <v>33</v>
      </c>
      <c r="B45" s="68">
        <v>3788654</v>
      </c>
      <c r="C45" s="68">
        <v>2524734</v>
      </c>
      <c r="D45" s="68">
        <v>2524734</v>
      </c>
      <c r="E45" s="68">
        <v>2524709.43</v>
      </c>
      <c r="F45" s="68">
        <v>2029046.3520000002</v>
      </c>
      <c r="G45" s="68">
        <v>2028202.824</v>
      </c>
      <c r="H45" s="68">
        <v>2028202.824</v>
      </c>
    </row>
    <row r="46" spans="1:8" ht="15.75">
      <c r="A46" s="28" t="s">
        <v>34</v>
      </c>
      <c r="B46" s="68">
        <v>17175164</v>
      </c>
      <c r="C46" s="68">
        <v>15228176</v>
      </c>
      <c r="D46" s="68">
        <v>15228176</v>
      </c>
      <c r="E46" s="68">
        <v>26542994.316</v>
      </c>
      <c r="F46" s="68">
        <v>45812879.334</v>
      </c>
      <c r="G46" s="68">
        <v>49328402.778000005</v>
      </c>
      <c r="H46" s="68">
        <v>47164211.190000005</v>
      </c>
    </row>
    <row r="47" spans="1:8" ht="15.75">
      <c r="A47" s="28" t="s">
        <v>35</v>
      </c>
      <c r="B47" s="68">
        <v>17100000</v>
      </c>
      <c r="C47" s="68">
        <v>15200000</v>
      </c>
      <c r="D47" s="68">
        <v>15200000</v>
      </c>
      <c r="E47" s="68">
        <v>26369287.8</v>
      </c>
      <c r="F47" s="68">
        <v>45707649.216</v>
      </c>
      <c r="G47" s="68">
        <v>49221395.226</v>
      </c>
      <c r="H47" s="68">
        <v>47055908.22</v>
      </c>
    </row>
    <row r="48" spans="1:8" ht="15.75">
      <c r="A48" s="28"/>
      <c r="B48" s="68"/>
      <c r="C48" s="68"/>
      <c r="D48" s="68"/>
      <c r="E48" s="68"/>
      <c r="F48" s="68"/>
      <c r="G48" s="68"/>
      <c r="H48" s="68"/>
    </row>
    <row r="49" spans="1:8" ht="15.75">
      <c r="A49" s="32" t="s">
        <v>36</v>
      </c>
      <c r="B49" s="71">
        <v>27879835</v>
      </c>
      <c r="C49" s="71">
        <v>29034522</v>
      </c>
      <c r="D49" s="71">
        <v>29034522</v>
      </c>
      <c r="E49" s="71">
        <v>26643856.164</v>
      </c>
      <c r="F49" s="71">
        <v>27480394.932</v>
      </c>
      <c r="G49" s="71">
        <v>29441567.406</v>
      </c>
      <c r="H49" s="71">
        <v>31974832.62</v>
      </c>
    </row>
    <row r="50" spans="1:8" ht="15.75">
      <c r="A50" s="28" t="s">
        <v>25</v>
      </c>
      <c r="B50" s="68">
        <v>25170888</v>
      </c>
      <c r="C50" s="68">
        <v>26563247</v>
      </c>
      <c r="D50" s="68">
        <v>26563247</v>
      </c>
      <c r="E50" s="68">
        <v>24127220.502</v>
      </c>
      <c r="F50" s="68">
        <v>25042659.264000002</v>
      </c>
      <c r="G50" s="68">
        <v>26931920.976</v>
      </c>
      <c r="H50" s="68">
        <v>29327359.740000002</v>
      </c>
    </row>
    <row r="51" spans="1:8" ht="15.75">
      <c r="A51" s="28" t="s">
        <v>12</v>
      </c>
      <c r="B51" s="68"/>
      <c r="C51" s="68"/>
      <c r="D51" s="68"/>
      <c r="E51" s="68"/>
      <c r="F51" s="68"/>
      <c r="G51" s="68"/>
      <c r="H51" s="68"/>
    </row>
    <row r="52" spans="1:8" ht="15.75">
      <c r="A52" s="28" t="s">
        <v>16</v>
      </c>
      <c r="B52" s="68">
        <v>11803409</v>
      </c>
      <c r="C52" s="68">
        <v>12443401</v>
      </c>
      <c r="D52" s="68">
        <v>12443401</v>
      </c>
      <c r="E52" s="68">
        <v>11300985.624</v>
      </c>
      <c r="F52" s="68">
        <v>11730612.51</v>
      </c>
      <c r="G52" s="68">
        <v>12615593.886</v>
      </c>
      <c r="H52" s="68">
        <v>13737666.882000001</v>
      </c>
    </row>
    <row r="53" spans="1:8" ht="15.75">
      <c r="A53" s="28" t="s">
        <v>17</v>
      </c>
      <c r="B53" s="68">
        <v>11807234</v>
      </c>
      <c r="C53" s="68">
        <v>12443401</v>
      </c>
      <c r="D53" s="68">
        <v>12443401</v>
      </c>
      <c r="E53" s="68">
        <v>11300985.624</v>
      </c>
      <c r="F53" s="68">
        <v>11730612.51</v>
      </c>
      <c r="G53" s="68">
        <v>12615593.886</v>
      </c>
      <c r="H53" s="68">
        <v>13737666.882000001</v>
      </c>
    </row>
    <row r="54" spans="1:8" ht="15.75">
      <c r="A54" s="28" t="s">
        <v>27</v>
      </c>
      <c r="B54" s="68">
        <v>1449735</v>
      </c>
      <c r="C54" s="68">
        <v>1513292</v>
      </c>
      <c r="D54" s="68">
        <v>1513292</v>
      </c>
      <c r="E54" s="68">
        <v>1374317.994</v>
      </c>
      <c r="F54" s="68">
        <v>1426857.7380000001</v>
      </c>
      <c r="G54" s="68">
        <v>1534497.936</v>
      </c>
      <c r="H54" s="68">
        <v>1670998.8420000002</v>
      </c>
    </row>
    <row r="55" spans="1:8" ht="15.75">
      <c r="A55" s="28" t="s">
        <v>28</v>
      </c>
      <c r="B55" s="68">
        <v>110510</v>
      </c>
      <c r="C55" s="68">
        <v>163153</v>
      </c>
      <c r="D55" s="68">
        <v>163153</v>
      </c>
      <c r="E55" s="68">
        <v>150931.26</v>
      </c>
      <c r="F55" s="68">
        <v>154576.506</v>
      </c>
      <c r="G55" s="68">
        <v>166235.268</v>
      </c>
      <c r="H55" s="68">
        <v>181027.13400000002</v>
      </c>
    </row>
    <row r="56" spans="1:8" ht="15.75">
      <c r="A56" s="28" t="s">
        <v>37</v>
      </c>
      <c r="B56" s="68">
        <v>1428061</v>
      </c>
      <c r="C56" s="68">
        <v>1607715</v>
      </c>
      <c r="D56" s="68">
        <v>1607715</v>
      </c>
      <c r="E56" s="68">
        <v>1589779.146</v>
      </c>
      <c r="F56" s="68">
        <v>1708324.956</v>
      </c>
      <c r="G56" s="68">
        <v>1779392.19</v>
      </c>
      <c r="H56" s="68">
        <v>1916375.112</v>
      </c>
    </row>
    <row r="57" spans="1:8" ht="15.75">
      <c r="A57" s="28" t="s">
        <v>38</v>
      </c>
      <c r="B57" s="68">
        <v>21976</v>
      </c>
      <c r="C57" s="68">
        <v>30000</v>
      </c>
      <c r="D57" s="68">
        <v>30000</v>
      </c>
      <c r="E57" s="68">
        <v>30005.496000000003</v>
      </c>
      <c r="F57" s="68">
        <v>30005.496000000003</v>
      </c>
      <c r="G57" s="68">
        <v>30005.496000000003</v>
      </c>
      <c r="H57" s="68">
        <v>30005.496000000003</v>
      </c>
    </row>
    <row r="58" spans="1:8" ht="15.75">
      <c r="A58" s="28" t="s">
        <v>39</v>
      </c>
      <c r="B58" s="68">
        <v>1194855</v>
      </c>
      <c r="C58" s="68">
        <v>788625</v>
      </c>
      <c r="D58" s="68">
        <v>788625</v>
      </c>
      <c r="E58" s="68">
        <v>788638.4280000001</v>
      </c>
      <c r="F58" s="68">
        <v>633790.7880000001</v>
      </c>
      <c r="G58" s="68">
        <v>633519.654</v>
      </c>
      <c r="H58" s="68">
        <v>633519.654</v>
      </c>
    </row>
    <row r="59" spans="1:8" ht="15.75">
      <c r="A59" s="28" t="s">
        <v>40</v>
      </c>
      <c r="B59" s="68">
        <v>64055</v>
      </c>
      <c r="C59" s="68">
        <v>44935</v>
      </c>
      <c r="D59" s="68">
        <v>44935</v>
      </c>
      <c r="E59" s="68">
        <v>108212.592</v>
      </c>
      <c r="F59" s="68">
        <v>65614.428</v>
      </c>
      <c r="G59" s="68">
        <v>66729.09</v>
      </c>
      <c r="H59" s="68">
        <v>67572.618</v>
      </c>
    </row>
    <row r="60" spans="1:8" ht="15.75">
      <c r="A60" s="28"/>
      <c r="B60" s="68"/>
      <c r="C60" s="68"/>
      <c r="D60" s="68"/>
      <c r="E60" s="68"/>
      <c r="F60" s="68"/>
      <c r="G60" s="68"/>
      <c r="H60" s="68"/>
    </row>
    <row r="61" spans="1:8" ht="15.75">
      <c r="A61" s="32" t="s">
        <v>41</v>
      </c>
      <c r="B61" s="71">
        <v>3864500</v>
      </c>
      <c r="C61" s="71">
        <v>3978937</v>
      </c>
      <c r="D61" s="71">
        <v>3978937</v>
      </c>
      <c r="E61" s="71">
        <v>3619699.1520000002</v>
      </c>
      <c r="F61" s="71">
        <v>3717518.274</v>
      </c>
      <c r="G61" s="71">
        <v>3989827.188</v>
      </c>
      <c r="H61" s="71">
        <v>4334920.518</v>
      </c>
    </row>
    <row r="62" spans="1:8" ht="15.75">
      <c r="A62" s="28" t="s">
        <v>25</v>
      </c>
      <c r="B62" s="68">
        <v>3627732</v>
      </c>
      <c r="C62" s="68">
        <v>3822556</v>
      </c>
      <c r="D62" s="68">
        <v>3822556</v>
      </c>
      <c r="E62" s="68">
        <v>3471509.358</v>
      </c>
      <c r="F62" s="68">
        <v>3604455.396</v>
      </c>
      <c r="G62" s="68">
        <v>3876402.798</v>
      </c>
      <c r="H62" s="68">
        <v>4221194.868</v>
      </c>
    </row>
    <row r="63" spans="1:8" ht="15.75">
      <c r="A63" s="28" t="s">
        <v>21</v>
      </c>
      <c r="B63" s="68">
        <v>12726</v>
      </c>
      <c r="C63" s="68">
        <v>7000</v>
      </c>
      <c r="D63" s="68">
        <v>7000</v>
      </c>
      <c r="E63" s="68">
        <v>6989.232</v>
      </c>
      <c r="F63" s="68">
        <v>6989.232</v>
      </c>
      <c r="G63" s="68">
        <v>6989.232</v>
      </c>
      <c r="H63" s="68">
        <v>6989.232</v>
      </c>
    </row>
    <row r="64" spans="1:8" ht="15.75">
      <c r="A64" s="28" t="s">
        <v>22</v>
      </c>
      <c r="B64" s="68">
        <v>151426</v>
      </c>
      <c r="C64" s="68">
        <v>103774</v>
      </c>
      <c r="D64" s="68">
        <v>103774</v>
      </c>
      <c r="E64" s="68">
        <v>103784.07</v>
      </c>
      <c r="F64" s="68">
        <v>83388.768</v>
      </c>
      <c r="G64" s="68">
        <v>83358.642</v>
      </c>
      <c r="H64" s="68">
        <v>83358.642</v>
      </c>
    </row>
    <row r="65" spans="1:8" ht="15.75">
      <c r="A65" s="28" t="s">
        <v>23</v>
      </c>
      <c r="B65" s="68">
        <v>72616</v>
      </c>
      <c r="C65" s="68">
        <v>45607</v>
      </c>
      <c r="D65" s="68">
        <v>45607</v>
      </c>
      <c r="E65" s="68">
        <v>37416.492</v>
      </c>
      <c r="F65" s="68">
        <v>22684.878</v>
      </c>
      <c r="G65" s="68">
        <v>23076.516</v>
      </c>
      <c r="H65" s="68">
        <v>23377.776</v>
      </c>
    </row>
    <row r="66" spans="1:8" ht="14.25" customHeight="1">
      <c r="A66" s="28"/>
      <c r="B66" s="68"/>
      <c r="C66" s="68"/>
      <c r="D66" s="68"/>
      <c r="E66" s="68"/>
      <c r="F66" s="68"/>
      <c r="G66" s="68"/>
      <c r="H66" s="68"/>
    </row>
    <row r="67" spans="1:8" ht="15.75">
      <c r="A67" s="32" t="s">
        <v>42</v>
      </c>
      <c r="B67" s="71">
        <v>1579078</v>
      </c>
      <c r="C67" s="71">
        <v>1182434</v>
      </c>
      <c r="D67" s="71">
        <v>1182434</v>
      </c>
      <c r="E67" s="71">
        <v>1356272.52</v>
      </c>
      <c r="F67" s="71">
        <v>1320723.84</v>
      </c>
      <c r="G67" s="71">
        <v>1358411.466</v>
      </c>
      <c r="H67" s="71">
        <v>1415198.976</v>
      </c>
    </row>
    <row r="68" spans="1:8" ht="15.75">
      <c r="A68" s="28" t="s">
        <v>25</v>
      </c>
      <c r="B68" s="68">
        <v>830377</v>
      </c>
      <c r="C68" s="68">
        <v>793685</v>
      </c>
      <c r="D68" s="68">
        <v>793685</v>
      </c>
      <c r="E68" s="68">
        <v>720794.676</v>
      </c>
      <c r="F68" s="68">
        <v>748420.218</v>
      </c>
      <c r="G68" s="68">
        <v>804906.468</v>
      </c>
      <c r="H68" s="68">
        <v>876485.844</v>
      </c>
    </row>
    <row r="69" spans="1:8" ht="15.75">
      <c r="A69" s="28" t="s">
        <v>21</v>
      </c>
      <c r="B69" s="68">
        <v>599</v>
      </c>
      <c r="C69" s="68">
        <v>300</v>
      </c>
      <c r="D69" s="68">
        <v>300</v>
      </c>
      <c r="E69" s="68">
        <v>301.26</v>
      </c>
      <c r="F69" s="68">
        <v>301.26</v>
      </c>
      <c r="G69" s="68">
        <v>301.26</v>
      </c>
      <c r="H69" s="68">
        <v>301.26</v>
      </c>
    </row>
    <row r="70" spans="1:8" ht="15.75">
      <c r="A70" s="28" t="s">
        <v>22</v>
      </c>
      <c r="B70" s="68">
        <v>49295</v>
      </c>
      <c r="C70" s="68">
        <v>16970</v>
      </c>
      <c r="D70" s="68">
        <v>16970</v>
      </c>
      <c r="E70" s="68">
        <v>16960.938000000002</v>
      </c>
      <c r="F70" s="68">
        <v>13647.078000000001</v>
      </c>
      <c r="G70" s="68">
        <v>13647.078000000001</v>
      </c>
      <c r="H70" s="68">
        <v>13647.078000000001</v>
      </c>
    </row>
    <row r="71" spans="1:8" ht="15.75">
      <c r="A71" s="28" t="s">
        <v>23</v>
      </c>
      <c r="B71" s="68">
        <v>28256</v>
      </c>
      <c r="C71" s="68">
        <v>37670</v>
      </c>
      <c r="D71" s="68">
        <v>37670</v>
      </c>
      <c r="E71" s="68">
        <v>9489.69</v>
      </c>
      <c r="F71" s="68">
        <v>5754.066</v>
      </c>
      <c r="G71" s="68">
        <v>5844.444</v>
      </c>
      <c r="H71" s="68">
        <v>5904.696</v>
      </c>
    </row>
    <row r="72" spans="1:8" ht="15.75">
      <c r="A72" s="28" t="s">
        <v>43</v>
      </c>
      <c r="B72" s="68">
        <v>670551</v>
      </c>
      <c r="C72" s="68">
        <v>333809</v>
      </c>
      <c r="D72" s="68">
        <v>333809</v>
      </c>
      <c r="E72" s="68">
        <v>608725.956</v>
      </c>
      <c r="F72" s="68">
        <v>552601.218</v>
      </c>
      <c r="G72" s="68">
        <v>533712.216</v>
      </c>
      <c r="H72" s="68">
        <v>518860.098</v>
      </c>
    </row>
    <row r="73" spans="1:8" ht="15.75">
      <c r="A73" s="28"/>
      <c r="B73" s="68"/>
      <c r="C73" s="68"/>
      <c r="D73" s="68"/>
      <c r="E73" s="68"/>
      <c r="F73" s="68"/>
      <c r="G73" s="68"/>
      <c r="H73" s="68"/>
    </row>
    <row r="74" spans="1:8" ht="15.75">
      <c r="A74" s="32" t="s">
        <v>44</v>
      </c>
      <c r="B74" s="71">
        <v>8384958</v>
      </c>
      <c r="C74" s="71">
        <v>8664439</v>
      </c>
      <c r="D74" s="71">
        <v>8664439</v>
      </c>
      <c r="E74" s="71">
        <v>7883733.192000001</v>
      </c>
      <c r="F74" s="71">
        <v>8118505.11</v>
      </c>
      <c r="G74" s="71">
        <v>8715090.288</v>
      </c>
      <c r="H74" s="71">
        <v>9471493.896</v>
      </c>
    </row>
    <row r="75" spans="1:8" ht="15.75">
      <c r="A75" s="28" t="s">
        <v>25</v>
      </c>
      <c r="B75" s="68">
        <v>7917795</v>
      </c>
      <c r="C75" s="68">
        <v>8383003</v>
      </c>
      <c r="D75" s="68">
        <v>8383003</v>
      </c>
      <c r="E75" s="68">
        <v>7614527.256</v>
      </c>
      <c r="F75" s="68">
        <v>7905182.904</v>
      </c>
      <c r="G75" s="68">
        <v>8501587.326</v>
      </c>
      <c r="H75" s="68">
        <v>9257749.926</v>
      </c>
    </row>
    <row r="76" spans="1:8" ht="15.75">
      <c r="A76" s="28" t="s">
        <v>12</v>
      </c>
      <c r="B76" s="68"/>
      <c r="C76" s="68"/>
      <c r="D76" s="68"/>
      <c r="E76" s="68"/>
      <c r="F76" s="68"/>
      <c r="G76" s="68"/>
      <c r="H76" s="68"/>
    </row>
    <row r="77" spans="1:8" ht="15.75">
      <c r="A77" s="28" t="s">
        <v>16</v>
      </c>
      <c r="B77" s="68">
        <v>3922082</v>
      </c>
      <c r="C77" s="68">
        <v>4151310</v>
      </c>
      <c r="D77" s="68">
        <v>4151310</v>
      </c>
      <c r="E77" s="68">
        <v>3770088.1440000003</v>
      </c>
      <c r="F77" s="68">
        <v>3914512.188</v>
      </c>
      <c r="G77" s="68">
        <v>4209837.366</v>
      </c>
      <c r="H77" s="68">
        <v>4584273.42</v>
      </c>
    </row>
    <row r="78" spans="1:8" ht="15.75">
      <c r="A78" s="28" t="s">
        <v>17</v>
      </c>
      <c r="B78" s="68">
        <v>3923428</v>
      </c>
      <c r="C78" s="68">
        <v>4151310</v>
      </c>
      <c r="D78" s="68">
        <v>4151310</v>
      </c>
      <c r="E78" s="68">
        <v>3770088.1440000003</v>
      </c>
      <c r="F78" s="68">
        <v>3914512.188</v>
      </c>
      <c r="G78" s="68">
        <v>4209837.366</v>
      </c>
      <c r="H78" s="68">
        <v>4584273.42</v>
      </c>
    </row>
    <row r="79" spans="1:8" ht="15.75">
      <c r="A79" s="28" t="s">
        <v>45</v>
      </c>
      <c r="B79" s="68">
        <v>72285</v>
      </c>
      <c r="C79" s="68">
        <v>80383</v>
      </c>
      <c r="D79" s="68">
        <v>80383</v>
      </c>
      <c r="E79" s="68">
        <v>74350.96800000001</v>
      </c>
      <c r="F79" s="68">
        <v>76158.528</v>
      </c>
      <c r="G79" s="68">
        <v>81912.594</v>
      </c>
      <c r="H79" s="68">
        <v>89203.08600000001</v>
      </c>
    </row>
    <row r="80" spans="1:8" ht="15.75">
      <c r="A80" s="28" t="s">
        <v>21</v>
      </c>
      <c r="B80" s="68">
        <v>6946</v>
      </c>
      <c r="C80" s="68">
        <v>10000</v>
      </c>
      <c r="D80" s="68">
        <v>10000</v>
      </c>
      <c r="E80" s="68">
        <v>10001.832</v>
      </c>
      <c r="F80" s="68">
        <v>10001.832</v>
      </c>
      <c r="G80" s="68">
        <v>10001.832</v>
      </c>
      <c r="H80" s="68">
        <v>10001.832</v>
      </c>
    </row>
    <row r="81" spans="1:8" ht="15.75">
      <c r="A81" s="28" t="s">
        <v>22</v>
      </c>
      <c r="B81" s="68">
        <v>354445</v>
      </c>
      <c r="C81" s="68">
        <v>233915</v>
      </c>
      <c r="D81" s="68">
        <v>233915</v>
      </c>
      <c r="E81" s="68">
        <v>233928.39</v>
      </c>
      <c r="F81" s="68">
        <v>187986.24</v>
      </c>
      <c r="G81" s="68">
        <v>187925.988</v>
      </c>
      <c r="H81" s="68">
        <v>187925.988</v>
      </c>
    </row>
    <row r="82" spans="1:8" ht="15.75">
      <c r="A82" s="28" t="s">
        <v>23</v>
      </c>
      <c r="B82" s="68">
        <v>105772</v>
      </c>
      <c r="C82" s="68">
        <v>37521</v>
      </c>
      <c r="D82" s="68">
        <v>37521</v>
      </c>
      <c r="E82" s="68">
        <v>25275.714</v>
      </c>
      <c r="F82" s="68">
        <v>15334.134</v>
      </c>
      <c r="G82" s="68">
        <v>15575.142</v>
      </c>
      <c r="H82" s="68">
        <v>15816.15</v>
      </c>
    </row>
    <row r="83" spans="1:8" ht="15.75">
      <c r="A83" s="28"/>
      <c r="B83" s="68"/>
      <c r="C83" s="68"/>
      <c r="D83" s="68"/>
      <c r="E83" s="68"/>
      <c r="F83" s="68"/>
      <c r="G83" s="68"/>
      <c r="H83" s="68"/>
    </row>
    <row r="84" spans="1:8" ht="15.75">
      <c r="A84" s="32" t="s">
        <v>46</v>
      </c>
      <c r="B84" s="71">
        <v>22206828</v>
      </c>
      <c r="C84" s="71">
        <v>22831447</v>
      </c>
      <c r="D84" s="71">
        <v>22831447</v>
      </c>
      <c r="E84" s="71">
        <v>20365417.008</v>
      </c>
      <c r="F84" s="71">
        <v>20809715.256</v>
      </c>
      <c r="G84" s="71">
        <v>23134960.44</v>
      </c>
      <c r="H84" s="71">
        <v>26018621.16</v>
      </c>
    </row>
    <row r="85" spans="1:8" ht="15.75">
      <c r="A85" s="28" t="s">
        <v>25</v>
      </c>
      <c r="B85" s="68">
        <v>20740748</v>
      </c>
      <c r="C85" s="68">
        <v>21772976</v>
      </c>
      <c r="D85" s="68">
        <v>21772976</v>
      </c>
      <c r="E85" s="68">
        <v>19323750.306</v>
      </c>
      <c r="F85" s="68">
        <v>19831373.406</v>
      </c>
      <c r="G85" s="68">
        <v>22130770.482</v>
      </c>
      <c r="H85" s="68">
        <v>24968971.068</v>
      </c>
    </row>
    <row r="86" spans="1:8" ht="15.75">
      <c r="A86" s="28" t="s">
        <v>12</v>
      </c>
      <c r="B86" s="68"/>
      <c r="C86" s="68"/>
      <c r="D86" s="68"/>
      <c r="E86" s="68"/>
      <c r="F86" s="68"/>
      <c r="G86" s="68"/>
      <c r="H86" s="68"/>
    </row>
    <row r="87" spans="1:8" ht="15.75">
      <c r="A87" s="28" t="s">
        <v>17</v>
      </c>
      <c r="B87" s="68">
        <v>19424732</v>
      </c>
      <c r="C87" s="68">
        <v>20363190</v>
      </c>
      <c r="D87" s="68">
        <v>20363190</v>
      </c>
      <c r="E87" s="68">
        <v>18489953.004</v>
      </c>
      <c r="F87" s="68">
        <v>19200293.958</v>
      </c>
      <c r="G87" s="68">
        <v>20648812.29</v>
      </c>
      <c r="H87" s="68">
        <v>22485383.628000002</v>
      </c>
    </row>
    <row r="88" spans="1:8" ht="15.75">
      <c r="A88" s="28" t="s">
        <v>27</v>
      </c>
      <c r="B88" s="68">
        <v>1228910</v>
      </c>
      <c r="C88" s="68">
        <v>1280125</v>
      </c>
      <c r="D88" s="68">
        <v>1280125</v>
      </c>
      <c r="E88" s="68">
        <v>713865.696</v>
      </c>
      <c r="F88" s="68">
        <v>508225.62</v>
      </c>
      <c r="G88" s="68">
        <v>1349855.682</v>
      </c>
      <c r="H88" s="68">
        <v>2339705.664</v>
      </c>
    </row>
    <row r="89" spans="1:8" ht="15.75">
      <c r="A89" s="28" t="s">
        <v>47</v>
      </c>
      <c r="B89" s="68">
        <v>87106</v>
      </c>
      <c r="C89" s="68">
        <v>129661</v>
      </c>
      <c r="D89" s="68">
        <v>129661</v>
      </c>
      <c r="E89" s="68">
        <v>119931.606</v>
      </c>
      <c r="F89" s="68">
        <v>122853.82800000001</v>
      </c>
      <c r="G89" s="68">
        <v>132102.51</v>
      </c>
      <c r="H89" s="68">
        <v>143881.776</v>
      </c>
    </row>
    <row r="90" spans="1:8" ht="15.75">
      <c r="A90" s="28" t="s">
        <v>37</v>
      </c>
      <c r="B90" s="68">
        <v>483845</v>
      </c>
      <c r="C90" s="68">
        <v>536548</v>
      </c>
      <c r="D90" s="68">
        <v>536548</v>
      </c>
      <c r="E90" s="68">
        <v>527988.2760000001</v>
      </c>
      <c r="F90" s="68">
        <v>566941.194</v>
      </c>
      <c r="G90" s="68">
        <v>592879.68</v>
      </c>
      <c r="H90" s="68">
        <v>638249.436</v>
      </c>
    </row>
    <row r="91" spans="1:8" ht="15.75">
      <c r="A91" s="28" t="s">
        <v>38</v>
      </c>
      <c r="B91" s="68">
        <v>7119</v>
      </c>
      <c r="C91" s="68">
        <v>1700</v>
      </c>
      <c r="D91" s="68">
        <v>1700</v>
      </c>
      <c r="E91" s="68">
        <v>1687.056</v>
      </c>
      <c r="F91" s="68">
        <v>1687.056</v>
      </c>
      <c r="G91" s="68">
        <v>1687.056</v>
      </c>
      <c r="H91" s="68">
        <v>1687.056</v>
      </c>
    </row>
    <row r="92" spans="1:8" ht="15.75">
      <c r="A92" s="28" t="s">
        <v>39</v>
      </c>
      <c r="B92" s="68">
        <v>924699</v>
      </c>
      <c r="C92" s="68">
        <v>503214</v>
      </c>
      <c r="D92" s="68">
        <v>503214</v>
      </c>
      <c r="E92" s="68">
        <v>503224.704</v>
      </c>
      <c r="F92" s="68">
        <v>404411.424</v>
      </c>
      <c r="G92" s="68">
        <v>404260.794</v>
      </c>
      <c r="H92" s="68">
        <v>404260.794</v>
      </c>
    </row>
    <row r="93" spans="1:8" ht="15.75">
      <c r="A93" s="28" t="s">
        <v>40</v>
      </c>
      <c r="B93" s="68">
        <v>50417</v>
      </c>
      <c r="C93" s="68">
        <v>17009</v>
      </c>
      <c r="D93" s="68">
        <v>17009</v>
      </c>
      <c r="E93" s="68">
        <v>8766.666000000001</v>
      </c>
      <c r="F93" s="68">
        <v>5302.176</v>
      </c>
      <c r="G93" s="68">
        <v>5362.428</v>
      </c>
      <c r="H93" s="68">
        <v>5452.8060000000005</v>
      </c>
    </row>
    <row r="94" spans="1:8" ht="15.75">
      <c r="A94" s="28"/>
      <c r="B94" s="68"/>
      <c r="C94" s="68"/>
      <c r="D94" s="68"/>
      <c r="E94" s="68"/>
      <c r="F94" s="68"/>
      <c r="G94" s="68"/>
      <c r="H94" s="68"/>
    </row>
    <row r="95" spans="1:8" ht="15.75">
      <c r="A95" s="32" t="s">
        <v>48</v>
      </c>
      <c r="B95" s="71">
        <v>176546</v>
      </c>
      <c r="C95" s="71">
        <v>128960.22</v>
      </c>
      <c r="D95" s="71">
        <v>128960.22</v>
      </c>
      <c r="E95" s="71">
        <v>168524.844</v>
      </c>
      <c r="F95" s="71">
        <v>166010.22678</v>
      </c>
      <c r="G95" s="71">
        <v>174846.48384</v>
      </c>
      <c r="H95" s="71">
        <v>186930.3237</v>
      </c>
    </row>
    <row r="96" spans="1:8" ht="15.75">
      <c r="A96" s="28" t="s">
        <v>49</v>
      </c>
      <c r="B96" s="68">
        <v>110912</v>
      </c>
      <c r="C96" s="68">
        <v>98757.495</v>
      </c>
      <c r="D96" s="68">
        <v>98757.495</v>
      </c>
      <c r="E96" s="68">
        <v>101343.864</v>
      </c>
      <c r="F96" s="68">
        <v>104251.92678000001</v>
      </c>
      <c r="G96" s="68">
        <v>112606.16784000001</v>
      </c>
      <c r="H96" s="68">
        <v>123846.4797</v>
      </c>
    </row>
    <row r="97" spans="1:8" ht="15.75">
      <c r="A97" s="28" t="s">
        <v>50</v>
      </c>
      <c r="B97" s="68">
        <v>8989</v>
      </c>
      <c r="C97" s="68">
        <v>8546.725</v>
      </c>
      <c r="D97" s="68">
        <v>8546.725</v>
      </c>
      <c r="E97" s="68">
        <v>8676.288</v>
      </c>
      <c r="F97" s="68">
        <v>9308.934000000001</v>
      </c>
      <c r="G97" s="68">
        <v>9700.572</v>
      </c>
      <c r="H97" s="68">
        <v>10453.722</v>
      </c>
    </row>
    <row r="98" spans="1:8" ht="15.75">
      <c r="A98" s="28" t="s">
        <v>51</v>
      </c>
      <c r="B98" s="68">
        <v>56645</v>
      </c>
      <c r="C98" s="68">
        <v>21656</v>
      </c>
      <c r="D98" s="68">
        <v>21656</v>
      </c>
      <c r="E98" s="68">
        <v>52358.988000000005</v>
      </c>
      <c r="F98" s="68">
        <v>52449.366</v>
      </c>
      <c r="G98" s="68">
        <v>52539.744</v>
      </c>
      <c r="H98" s="68">
        <v>52630.122</v>
      </c>
    </row>
    <row r="99" spans="1:8" ht="15.75">
      <c r="A99" s="28" t="s">
        <v>52</v>
      </c>
      <c r="B99" s="68">
        <v>0</v>
      </c>
      <c r="C99" s="68">
        <v>0</v>
      </c>
      <c r="D99" s="68">
        <v>0</v>
      </c>
      <c r="E99" s="68">
        <v>6145.704000000001</v>
      </c>
      <c r="F99" s="68">
        <v>0</v>
      </c>
      <c r="G99" s="68">
        <v>0</v>
      </c>
      <c r="H99" s="68">
        <v>0</v>
      </c>
    </row>
    <row r="100" spans="1:10" ht="15.75">
      <c r="A100" s="28"/>
      <c r="B100" s="68"/>
      <c r="C100" s="68"/>
      <c r="D100" s="68"/>
      <c r="E100" s="68"/>
      <c r="F100" s="68"/>
      <c r="G100" s="68"/>
      <c r="H100" s="68"/>
      <c r="I100" s="470"/>
      <c r="J100" s="65"/>
    </row>
    <row r="101" spans="1:8" ht="15" customHeight="1" hidden="1">
      <c r="A101" s="32" t="s">
        <v>53</v>
      </c>
      <c r="B101" s="71"/>
      <c r="C101" s="71"/>
      <c r="D101" s="71"/>
      <c r="E101" s="68">
        <v>0</v>
      </c>
      <c r="F101" s="68">
        <v>0</v>
      </c>
      <c r="G101" s="68">
        <v>0</v>
      </c>
      <c r="H101" s="68">
        <v>0</v>
      </c>
    </row>
    <row r="102" spans="1:8" ht="14.25" customHeight="1" hidden="1">
      <c r="A102" s="28" t="s">
        <v>54</v>
      </c>
      <c r="B102" s="68"/>
      <c r="C102" s="68"/>
      <c r="D102" s="68"/>
      <c r="E102" s="68">
        <v>0</v>
      </c>
      <c r="F102" s="68">
        <v>0</v>
      </c>
      <c r="G102" s="68">
        <v>0</v>
      </c>
      <c r="H102" s="68">
        <v>0</v>
      </c>
    </row>
    <row r="103" spans="1:8" ht="14.25" customHeight="1" hidden="1">
      <c r="A103" s="28" t="s">
        <v>12</v>
      </c>
      <c r="B103" s="68"/>
      <c r="C103" s="68"/>
      <c r="D103" s="68"/>
      <c r="E103" s="68">
        <v>0</v>
      </c>
      <c r="F103" s="68">
        <v>0</v>
      </c>
      <c r="G103" s="68">
        <v>0</v>
      </c>
      <c r="H103" s="68">
        <v>0</v>
      </c>
    </row>
    <row r="104" spans="1:8" ht="14.25" customHeight="1" hidden="1">
      <c r="A104" s="28" t="s">
        <v>16</v>
      </c>
      <c r="B104" s="68"/>
      <c r="C104" s="68"/>
      <c r="D104" s="68"/>
      <c r="E104" s="68">
        <v>0</v>
      </c>
      <c r="F104" s="68">
        <v>0</v>
      </c>
      <c r="G104" s="68">
        <v>0</v>
      </c>
      <c r="H104" s="68">
        <v>0</v>
      </c>
    </row>
    <row r="105" spans="1:8" ht="14.25" customHeight="1" hidden="1">
      <c r="A105" s="28" t="s">
        <v>17</v>
      </c>
      <c r="B105" s="68"/>
      <c r="C105" s="68"/>
      <c r="D105" s="68"/>
      <c r="E105" s="68">
        <v>0</v>
      </c>
      <c r="F105" s="68">
        <v>0</v>
      </c>
      <c r="G105" s="68">
        <v>0</v>
      </c>
      <c r="H105" s="68">
        <v>0</v>
      </c>
    </row>
    <row r="106" spans="1:8" ht="14.25" customHeight="1" hidden="1">
      <c r="A106" s="28" t="s">
        <v>27</v>
      </c>
      <c r="B106" s="68"/>
      <c r="C106" s="68"/>
      <c r="D106" s="68"/>
      <c r="E106" s="68">
        <v>0</v>
      </c>
      <c r="F106" s="68">
        <v>0</v>
      </c>
      <c r="G106" s="68">
        <v>0</v>
      </c>
      <c r="H106" s="68">
        <v>0</v>
      </c>
    </row>
    <row r="107" spans="1:8" ht="14.25" customHeight="1" hidden="1">
      <c r="A107" s="28" t="s">
        <v>47</v>
      </c>
      <c r="B107" s="68"/>
      <c r="C107" s="68"/>
      <c r="D107" s="68"/>
      <c r="E107" s="68">
        <v>0</v>
      </c>
      <c r="F107" s="68">
        <v>0</v>
      </c>
      <c r="G107" s="68">
        <v>0</v>
      </c>
      <c r="H107" s="68">
        <v>0</v>
      </c>
    </row>
    <row r="108" spans="1:8" ht="14.25" customHeight="1" hidden="1">
      <c r="A108" s="28" t="s">
        <v>55</v>
      </c>
      <c r="B108" s="68"/>
      <c r="C108" s="68"/>
      <c r="D108" s="68"/>
      <c r="E108" s="68">
        <v>0</v>
      </c>
      <c r="F108" s="68">
        <v>0</v>
      </c>
      <c r="G108" s="68">
        <v>0</v>
      </c>
      <c r="H108" s="68">
        <v>0</v>
      </c>
    </row>
    <row r="109" spans="1:8" ht="14.25" customHeight="1" hidden="1">
      <c r="A109" s="28" t="s">
        <v>56</v>
      </c>
      <c r="B109" s="68"/>
      <c r="C109" s="68"/>
      <c r="D109" s="68"/>
      <c r="E109" s="68">
        <v>0</v>
      </c>
      <c r="F109" s="68">
        <v>0</v>
      </c>
      <c r="G109" s="68">
        <v>0</v>
      </c>
      <c r="H109" s="68">
        <v>0</v>
      </c>
    </row>
    <row r="110" spans="1:8" ht="14.25" customHeight="1" hidden="1">
      <c r="A110" s="28" t="s">
        <v>21</v>
      </c>
      <c r="B110" s="68"/>
      <c r="C110" s="68"/>
      <c r="D110" s="68"/>
      <c r="E110" s="68">
        <v>0</v>
      </c>
      <c r="F110" s="68">
        <v>0</v>
      </c>
      <c r="G110" s="68">
        <v>0</v>
      </c>
      <c r="H110" s="68">
        <v>0</v>
      </c>
    </row>
    <row r="111" spans="1:8" ht="14.25" customHeight="1" hidden="1">
      <c r="A111" s="28" t="s">
        <v>57</v>
      </c>
      <c r="B111" s="68"/>
      <c r="C111" s="68"/>
      <c r="D111" s="68"/>
      <c r="E111" s="68">
        <v>0</v>
      </c>
      <c r="F111" s="68">
        <v>0</v>
      </c>
      <c r="G111" s="68">
        <v>0</v>
      </c>
      <c r="H111" s="68">
        <v>0</v>
      </c>
    </row>
    <row r="112" spans="1:8" ht="14.25" customHeight="1" hidden="1">
      <c r="A112" s="28" t="s">
        <v>23</v>
      </c>
      <c r="B112" s="68"/>
      <c r="C112" s="68"/>
      <c r="D112" s="68"/>
      <c r="E112" s="68">
        <v>0</v>
      </c>
      <c r="F112" s="68">
        <v>0</v>
      </c>
      <c r="G112" s="68">
        <v>0</v>
      </c>
      <c r="H112" s="68">
        <v>0</v>
      </c>
    </row>
    <row r="113" spans="1:8" ht="14.25" customHeight="1" hidden="1">
      <c r="A113" s="28"/>
      <c r="B113" s="68"/>
      <c r="C113" s="68"/>
      <c r="D113" s="68"/>
      <c r="E113" s="68">
        <v>0</v>
      </c>
      <c r="F113" s="68">
        <v>0</v>
      </c>
      <c r="G113" s="68">
        <v>0</v>
      </c>
      <c r="H113" s="68">
        <v>0</v>
      </c>
    </row>
    <row r="114" spans="1:11" ht="15.75">
      <c r="A114" s="32" t="s">
        <v>58</v>
      </c>
      <c r="B114" s="71">
        <v>159465753</v>
      </c>
      <c r="C114" s="71">
        <v>169821409.22</v>
      </c>
      <c r="D114" s="71">
        <v>169821409.22</v>
      </c>
      <c r="E114" s="71">
        <v>163216070.40600002</v>
      </c>
      <c r="F114" s="71">
        <v>183102108.34278002</v>
      </c>
      <c r="G114" s="71">
        <v>196165173.04584</v>
      </c>
      <c r="H114" s="71">
        <v>206266785.6717</v>
      </c>
      <c r="I114" s="54"/>
      <c r="J114" s="69"/>
      <c r="K114" s="54"/>
    </row>
    <row r="115" spans="1:15" ht="15.75">
      <c r="A115" s="28" t="s">
        <v>25</v>
      </c>
      <c r="B115" s="68">
        <v>125528033</v>
      </c>
      <c r="C115" s="68">
        <v>136963078</v>
      </c>
      <c r="D115" s="68">
        <v>136963078</v>
      </c>
      <c r="E115" s="68">
        <v>122391243.27000001</v>
      </c>
      <c r="F115" s="68">
        <v>127072432.032</v>
      </c>
      <c r="G115" s="68">
        <v>136390946.1</v>
      </c>
      <c r="H115" s="68">
        <v>148209195.144</v>
      </c>
      <c r="I115" s="54"/>
      <c r="J115" s="69"/>
      <c r="K115" s="54"/>
      <c r="L115" s="54"/>
      <c r="M115" s="54"/>
      <c r="N115" s="54"/>
      <c r="O115" s="54"/>
    </row>
    <row r="116" spans="1:10" ht="15.75">
      <c r="A116" s="28" t="s">
        <v>12</v>
      </c>
      <c r="B116" s="68"/>
      <c r="C116" s="68"/>
      <c r="D116" s="68"/>
      <c r="E116" s="68"/>
      <c r="F116" s="68"/>
      <c r="G116" s="68"/>
      <c r="H116" s="68"/>
      <c r="I116" s="54"/>
      <c r="J116" s="69"/>
    </row>
    <row r="117" spans="1:10" ht="15.75">
      <c r="A117" s="28" t="s">
        <v>16</v>
      </c>
      <c r="B117" s="68">
        <v>37122430</v>
      </c>
      <c r="C117" s="68">
        <v>39235867</v>
      </c>
      <c r="D117" s="68">
        <v>39235867</v>
      </c>
      <c r="E117" s="68">
        <v>35633424.438</v>
      </c>
      <c r="F117" s="68">
        <v>36990751.368</v>
      </c>
      <c r="G117" s="68">
        <v>39781443.252000004</v>
      </c>
      <c r="H117" s="68">
        <v>43319772.078</v>
      </c>
      <c r="I117" s="72"/>
      <c r="J117" s="69"/>
    </row>
    <row r="118" spans="1:9" ht="15.75">
      <c r="A118" s="28" t="s">
        <v>26</v>
      </c>
      <c r="B118" s="68">
        <v>80596001</v>
      </c>
      <c r="C118" s="68">
        <v>89191780</v>
      </c>
      <c r="D118" s="68">
        <v>89191780</v>
      </c>
      <c r="E118" s="68">
        <v>79454794.41600001</v>
      </c>
      <c r="F118" s="68">
        <v>82738950.18</v>
      </c>
      <c r="G118" s="68">
        <v>87918633.86400001</v>
      </c>
      <c r="H118" s="68">
        <v>94573497.39</v>
      </c>
      <c r="I118" s="54"/>
    </row>
    <row r="119" spans="1:10" ht="15.75">
      <c r="A119" s="28" t="s">
        <v>59</v>
      </c>
      <c r="B119" s="68">
        <v>7109448</v>
      </c>
      <c r="C119" s="68">
        <v>7652905</v>
      </c>
      <c r="D119" s="68">
        <v>7652905</v>
      </c>
      <c r="E119" s="68">
        <v>6424188.744</v>
      </c>
      <c r="F119" s="68">
        <v>6443168.124</v>
      </c>
      <c r="G119" s="68">
        <v>7724095.518</v>
      </c>
      <c r="H119" s="68">
        <v>9264287.268000001</v>
      </c>
      <c r="I119" s="54"/>
      <c r="J119" s="69"/>
    </row>
    <row r="120" spans="1:10" ht="15.75">
      <c r="A120" s="28" t="s">
        <v>60</v>
      </c>
      <c r="B120" s="68">
        <v>700154</v>
      </c>
      <c r="C120" s="68">
        <v>882526</v>
      </c>
      <c r="D120" s="68">
        <v>882526</v>
      </c>
      <c r="E120" s="68">
        <v>878835.672</v>
      </c>
      <c r="F120" s="68">
        <v>899562.36</v>
      </c>
      <c r="G120" s="68">
        <v>966773.466</v>
      </c>
      <c r="H120" s="68">
        <v>1051638.408</v>
      </c>
      <c r="I120" s="54"/>
      <c r="J120" s="69"/>
    </row>
    <row r="121" spans="1:8" ht="15.75">
      <c r="A121" s="28" t="s">
        <v>29</v>
      </c>
      <c r="B121" s="68">
        <v>3985497</v>
      </c>
      <c r="C121" s="68">
        <v>6974000</v>
      </c>
      <c r="D121" s="68">
        <v>6974000</v>
      </c>
      <c r="E121" s="68">
        <v>3411287.484</v>
      </c>
      <c r="F121" s="68">
        <v>0</v>
      </c>
      <c r="G121" s="68">
        <v>0</v>
      </c>
      <c r="H121" s="68">
        <v>0</v>
      </c>
    </row>
    <row r="122" spans="1:8" ht="15.75">
      <c r="A122" s="28" t="s">
        <v>30</v>
      </c>
      <c r="B122" s="68">
        <v>4423712</v>
      </c>
      <c r="C122" s="68">
        <v>5256132</v>
      </c>
      <c r="D122" s="68">
        <v>5256132</v>
      </c>
      <c r="E122" s="68">
        <v>5155884.144</v>
      </c>
      <c r="F122" s="68">
        <v>5539508.6280000005</v>
      </c>
      <c r="G122" s="68">
        <v>5771298.072000001</v>
      </c>
      <c r="H122" s="68">
        <v>6212734.350000001</v>
      </c>
    </row>
    <row r="123" spans="1:8" ht="15.75">
      <c r="A123" s="28" t="s">
        <v>31</v>
      </c>
      <c r="B123" s="68">
        <v>20576</v>
      </c>
      <c r="C123" s="68">
        <v>51712</v>
      </c>
      <c r="D123" s="68">
        <v>51712</v>
      </c>
      <c r="E123" s="68">
        <v>42778.92</v>
      </c>
      <c r="F123" s="68">
        <v>52148.106</v>
      </c>
      <c r="G123" s="68">
        <v>58203.432</v>
      </c>
      <c r="H123" s="68">
        <v>64951.656</v>
      </c>
    </row>
    <row r="124" spans="1:8" ht="15.75">
      <c r="A124" s="28" t="s">
        <v>32</v>
      </c>
      <c r="B124" s="68">
        <v>131264</v>
      </c>
      <c r="C124" s="68">
        <v>129000</v>
      </c>
      <c r="D124" s="68">
        <v>129000</v>
      </c>
      <c r="E124" s="68">
        <v>128999.532</v>
      </c>
      <c r="F124" s="68">
        <v>128999.532</v>
      </c>
      <c r="G124" s="68">
        <v>128999.532</v>
      </c>
      <c r="H124" s="68">
        <v>128999.532</v>
      </c>
    </row>
    <row r="125" spans="1:8" ht="15.75">
      <c r="A125" s="28" t="s">
        <v>33</v>
      </c>
      <c r="B125" s="68">
        <v>6917899</v>
      </c>
      <c r="C125" s="68">
        <v>4500000</v>
      </c>
      <c r="D125" s="68">
        <v>4500000</v>
      </c>
      <c r="E125" s="68">
        <v>4500010.998000001</v>
      </c>
      <c r="F125" s="68">
        <v>3616475.67</v>
      </c>
      <c r="G125" s="68">
        <v>3615029.622</v>
      </c>
      <c r="H125" s="68">
        <v>3615029.622</v>
      </c>
    </row>
    <row r="126" spans="1:8" ht="15.75">
      <c r="A126" s="28" t="s">
        <v>34</v>
      </c>
      <c r="B126" s="68">
        <v>17668320</v>
      </c>
      <c r="C126" s="68">
        <v>15506374</v>
      </c>
      <c r="D126" s="68">
        <v>15506374</v>
      </c>
      <c r="E126" s="68">
        <v>26860974.246</v>
      </c>
      <c r="F126" s="68">
        <v>46026382.296000004</v>
      </c>
      <c r="G126" s="68">
        <v>49544677.332</v>
      </c>
      <c r="H126" s="68">
        <v>47382715.068</v>
      </c>
    </row>
    <row r="127" spans="1:8" ht="15.75">
      <c r="A127" s="28" t="s">
        <v>61</v>
      </c>
      <c r="B127" s="68">
        <v>670551</v>
      </c>
      <c r="C127" s="68">
        <v>333809</v>
      </c>
      <c r="D127" s="68">
        <v>333809</v>
      </c>
      <c r="E127" s="68">
        <v>608725.956</v>
      </c>
      <c r="F127" s="68">
        <v>552601.218</v>
      </c>
      <c r="G127" s="68">
        <v>533712.216</v>
      </c>
      <c r="H127" s="68">
        <v>518860.098</v>
      </c>
    </row>
    <row r="128" spans="1:8" ht="14.25" customHeight="1">
      <c r="A128" s="28" t="s">
        <v>62</v>
      </c>
      <c r="B128" s="68">
        <v>110912</v>
      </c>
      <c r="C128" s="68">
        <v>98757.495</v>
      </c>
      <c r="D128" s="68">
        <v>98757.495</v>
      </c>
      <c r="E128" s="68">
        <v>101343.864</v>
      </c>
      <c r="F128" s="68">
        <v>104251.92678000001</v>
      </c>
      <c r="G128" s="68">
        <v>112606.16784000001</v>
      </c>
      <c r="H128" s="68">
        <v>123846.4797</v>
      </c>
    </row>
    <row r="129" spans="1:8" ht="14.25" customHeight="1">
      <c r="A129" s="28" t="s">
        <v>63</v>
      </c>
      <c r="B129" s="68">
        <v>8989</v>
      </c>
      <c r="C129" s="68">
        <v>8546.725</v>
      </c>
      <c r="D129" s="68">
        <v>8546.725</v>
      </c>
      <c r="E129" s="68">
        <v>8676.288</v>
      </c>
      <c r="F129" s="68">
        <v>9308.934000000001</v>
      </c>
      <c r="G129" s="68">
        <v>9700.572</v>
      </c>
      <c r="H129" s="68">
        <v>10453.722</v>
      </c>
    </row>
    <row r="130" spans="1:8" ht="14.25" customHeight="1">
      <c r="A130" s="35" t="s">
        <v>64</v>
      </c>
      <c r="B130" s="73">
        <v>0</v>
      </c>
      <c r="C130" s="73"/>
      <c r="D130" s="73"/>
      <c r="E130" s="73">
        <v>6145.704000000001</v>
      </c>
      <c r="F130" s="73"/>
      <c r="G130" s="73"/>
      <c r="H130" s="73"/>
    </row>
  </sheetData>
  <mergeCells count="7">
    <mergeCell ref="G15:H15"/>
    <mergeCell ref="E15:E16"/>
    <mergeCell ref="F15:F16"/>
    <mergeCell ref="A15:A16"/>
    <mergeCell ref="B15:B16"/>
    <mergeCell ref="C15:C16"/>
    <mergeCell ref="D15:D16"/>
  </mergeCells>
  <printOptions/>
  <pageMargins left="0.75" right="0.75" top="0.38" bottom="0.38" header="0.4921259845" footer="0.4921259845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17"/>
  <sheetViews>
    <sheetView workbookViewId="0" topLeftCell="D9">
      <selection activeCell="L93" sqref="L93"/>
    </sheetView>
  </sheetViews>
  <sheetFormatPr defaultColWidth="9.00390625" defaultRowHeight="14.25"/>
  <cols>
    <col min="1" max="1" width="52.875" style="48" customWidth="1"/>
    <col min="2" max="2" width="12.75390625" style="48" customWidth="1"/>
    <col min="3" max="4" width="13.50390625" style="49" customWidth="1"/>
    <col min="5" max="7" width="11.75390625" style="48" customWidth="1"/>
    <col min="8" max="8" width="13.00390625" style="48" customWidth="1"/>
    <col min="9" max="9" width="13.00390625" style="50" customWidth="1"/>
    <col min="10" max="11" width="11.50390625" style="48" customWidth="1"/>
    <col min="12" max="13" width="12.125" style="48" customWidth="1"/>
    <col min="14" max="16384" width="7.00390625" style="48" customWidth="1"/>
  </cols>
  <sheetData>
    <row r="1" ht="24.75" customHeight="1">
      <c r="A1" s="47"/>
    </row>
    <row r="2" ht="31.5" customHeight="1"/>
    <row r="3" spans="1:7" ht="24.75" customHeight="1">
      <c r="A3" s="51"/>
      <c r="B3" s="52"/>
      <c r="G3" s="6"/>
    </row>
    <row r="4" spans="2:7" ht="24.75" customHeight="1">
      <c r="B4" s="53"/>
      <c r="G4" s="6"/>
    </row>
    <row r="5" ht="21.75" customHeight="1">
      <c r="F5" s="54"/>
    </row>
    <row r="6" ht="21.75" customHeight="1">
      <c r="F6" s="54"/>
    </row>
    <row r="7" ht="21.75" customHeight="1"/>
    <row r="8" ht="21.75" customHeight="1">
      <c r="A8" s="47"/>
    </row>
    <row r="9" spans="1:8" ht="21.75" customHeight="1">
      <c r="A9" s="55"/>
      <c r="H9" s="48" t="s">
        <v>109</v>
      </c>
    </row>
    <row r="10" spans="1:8" ht="16.5" customHeight="1">
      <c r="A10" s="11"/>
      <c r="B10" s="56"/>
      <c r="H10" s="48" t="s">
        <v>65</v>
      </c>
    </row>
    <row r="11" spans="1:2" ht="15.75">
      <c r="A11" s="12" t="s">
        <v>110</v>
      </c>
      <c r="B11" s="12"/>
    </row>
    <row r="12" spans="1:2" ht="15">
      <c r="A12" s="57"/>
      <c r="B12" s="57"/>
    </row>
    <row r="13" spans="1:2" ht="15">
      <c r="A13" s="57"/>
      <c r="B13" s="57"/>
    </row>
    <row r="14" spans="5:9" ht="15">
      <c r="E14" s="58"/>
      <c r="H14" s="58" t="s">
        <v>111</v>
      </c>
      <c r="I14" s="59"/>
    </row>
    <row r="15" spans="1:9" ht="27.75" customHeight="1">
      <c r="A15" s="429" t="s">
        <v>3</v>
      </c>
      <c r="B15" s="426" t="s">
        <v>4</v>
      </c>
      <c r="C15" s="426" t="s">
        <v>5</v>
      </c>
      <c r="D15" s="426" t="s">
        <v>112</v>
      </c>
      <c r="E15" s="426" t="s">
        <v>7</v>
      </c>
      <c r="F15" s="426" t="s">
        <v>8</v>
      </c>
      <c r="G15" s="424" t="s">
        <v>9</v>
      </c>
      <c r="H15" s="425"/>
      <c r="I15" s="60"/>
    </row>
    <row r="16" spans="1:9" ht="45" customHeight="1">
      <c r="A16" s="430"/>
      <c r="B16" s="428"/>
      <c r="C16" s="427"/>
      <c r="D16" s="428"/>
      <c r="E16" s="427"/>
      <c r="F16" s="428"/>
      <c r="G16" s="61">
        <v>2011</v>
      </c>
      <c r="H16" s="61">
        <v>2012</v>
      </c>
      <c r="I16" s="62"/>
    </row>
    <row r="17" spans="1:9" ht="15">
      <c r="A17" s="63" t="s">
        <v>10</v>
      </c>
      <c r="B17" s="63">
        <v>1</v>
      </c>
      <c r="C17" s="64">
        <v>2</v>
      </c>
      <c r="D17" s="64">
        <v>3</v>
      </c>
      <c r="E17" s="63">
        <v>4</v>
      </c>
      <c r="F17" s="63">
        <v>5</v>
      </c>
      <c r="G17" s="63">
        <v>6</v>
      </c>
      <c r="H17" s="63">
        <v>7</v>
      </c>
      <c r="I17" s="65"/>
    </row>
    <row r="18" spans="1:9" ht="15.75">
      <c r="A18" s="32" t="s">
        <v>66</v>
      </c>
      <c r="B18" s="71">
        <v>159465753</v>
      </c>
      <c r="C18" s="71">
        <v>169821409.22</v>
      </c>
      <c r="D18" s="71">
        <v>169821409.22</v>
      </c>
      <c r="E18" s="71">
        <v>163216070.40600002</v>
      </c>
      <c r="F18" s="71">
        <v>183102108.34278002</v>
      </c>
      <c r="G18" s="71">
        <v>196165173.04584</v>
      </c>
      <c r="H18" s="71">
        <v>206266785.6717</v>
      </c>
      <c r="I18" s="67"/>
    </row>
    <row r="19" spans="1:9" ht="15.75">
      <c r="A19" s="28" t="s">
        <v>12</v>
      </c>
      <c r="B19" s="68"/>
      <c r="C19" s="68"/>
      <c r="D19" s="68"/>
      <c r="E19" s="68"/>
      <c r="F19" s="68"/>
      <c r="G19" s="68"/>
      <c r="H19" s="68"/>
      <c r="I19" s="69"/>
    </row>
    <row r="20" spans="1:9" ht="15.75">
      <c r="A20" s="28" t="s">
        <v>67</v>
      </c>
      <c r="B20" s="68">
        <v>11527537</v>
      </c>
      <c r="C20" s="68">
        <v>12052501</v>
      </c>
      <c r="D20" s="68">
        <v>12052501</v>
      </c>
      <c r="E20" s="68">
        <v>10987193.208</v>
      </c>
      <c r="F20" s="68">
        <v>11368497.99</v>
      </c>
      <c r="G20" s="68">
        <v>12203319.576000001</v>
      </c>
      <c r="H20" s="68">
        <v>13261495.326000001</v>
      </c>
      <c r="I20" s="69"/>
    </row>
    <row r="21" spans="1:9" ht="15.75">
      <c r="A21" s="28" t="s">
        <v>68</v>
      </c>
      <c r="B21" s="68">
        <v>81137064</v>
      </c>
      <c r="C21" s="68">
        <v>88883195</v>
      </c>
      <c r="D21" s="68">
        <v>88883195</v>
      </c>
      <c r="E21" s="68">
        <v>89533146.456</v>
      </c>
      <c r="F21" s="68">
        <v>107931305.538</v>
      </c>
      <c r="G21" s="68">
        <v>114831906.846</v>
      </c>
      <c r="H21" s="68">
        <v>117123591.66600001</v>
      </c>
      <c r="I21" s="69"/>
    </row>
    <row r="22" spans="1:9" ht="15.75">
      <c r="A22" s="28" t="s">
        <v>69</v>
      </c>
      <c r="B22" s="68">
        <v>26907052</v>
      </c>
      <c r="C22" s="68">
        <v>28020936</v>
      </c>
      <c r="D22" s="68">
        <v>28020936</v>
      </c>
      <c r="E22" s="68">
        <v>25716156.12</v>
      </c>
      <c r="F22" s="68">
        <v>26686243.446000002</v>
      </c>
      <c r="G22" s="68">
        <v>28590568.158</v>
      </c>
      <c r="H22" s="68">
        <v>31050386.184</v>
      </c>
      <c r="I22" s="69"/>
    </row>
    <row r="23" spans="1:9" ht="15.75">
      <c r="A23" s="28" t="s">
        <v>70</v>
      </c>
      <c r="B23" s="68">
        <v>108044116</v>
      </c>
      <c r="C23" s="68">
        <v>116904131</v>
      </c>
      <c r="D23" s="68">
        <v>116904131</v>
      </c>
      <c r="E23" s="68">
        <v>115249302.576</v>
      </c>
      <c r="F23" s="68">
        <v>134617548.984</v>
      </c>
      <c r="G23" s="68">
        <v>143422475.004</v>
      </c>
      <c r="H23" s="68">
        <v>148173977.85</v>
      </c>
      <c r="I23" s="69"/>
    </row>
    <row r="24" spans="1:9" ht="15.75">
      <c r="A24" s="28" t="s">
        <v>71</v>
      </c>
      <c r="B24" s="68">
        <v>3732229</v>
      </c>
      <c r="C24" s="74">
        <v>3841516</v>
      </c>
      <c r="D24" s="68">
        <v>3841516</v>
      </c>
      <c r="E24" s="68">
        <v>3494555.748</v>
      </c>
      <c r="F24" s="68">
        <v>3610570.974</v>
      </c>
      <c r="G24" s="68">
        <v>3874986.876</v>
      </c>
      <c r="H24" s="68">
        <v>4210078.374</v>
      </c>
      <c r="I24" s="69"/>
    </row>
    <row r="25" spans="1:9" ht="15.75">
      <c r="A25" s="28" t="s">
        <v>72</v>
      </c>
      <c r="B25" s="68">
        <v>1548289</v>
      </c>
      <c r="C25" s="68">
        <v>1154061</v>
      </c>
      <c r="D25" s="68">
        <v>1154061</v>
      </c>
      <c r="E25" s="68">
        <v>1330454.538</v>
      </c>
      <c r="F25" s="68">
        <v>1298611.3560000001</v>
      </c>
      <c r="G25" s="68">
        <v>1334672.178</v>
      </c>
      <c r="H25" s="68">
        <v>1389380.994</v>
      </c>
      <c r="I25" s="69"/>
    </row>
    <row r="26" spans="1:14" ht="15.75">
      <c r="A26" s="28" t="s">
        <v>73</v>
      </c>
      <c r="B26" s="68">
        <v>8095430</v>
      </c>
      <c r="C26" s="68">
        <v>8362847</v>
      </c>
      <c r="D26" s="68">
        <v>8362847</v>
      </c>
      <c r="E26" s="68">
        <v>7609044.324</v>
      </c>
      <c r="F26" s="68">
        <v>7883793.444</v>
      </c>
      <c r="G26" s="68">
        <v>8463086.298</v>
      </c>
      <c r="H26" s="68">
        <v>9197558.178000001</v>
      </c>
      <c r="I26" s="69"/>
      <c r="J26" s="75"/>
      <c r="K26" s="50"/>
      <c r="L26" s="50"/>
      <c r="M26" s="50"/>
      <c r="N26" s="50"/>
    </row>
    <row r="27" spans="1:14" ht="15.75">
      <c r="A27" s="28" t="s">
        <v>74</v>
      </c>
      <c r="B27" s="68">
        <v>21431603</v>
      </c>
      <c r="C27" s="68">
        <v>22033001</v>
      </c>
      <c r="D27" s="68">
        <v>22033001</v>
      </c>
      <c r="E27" s="68">
        <v>19652997.36</v>
      </c>
      <c r="F27" s="68">
        <v>20206472.232</v>
      </c>
      <c r="G27" s="68">
        <v>22464265.302</v>
      </c>
      <c r="H27" s="68">
        <v>25264296.246</v>
      </c>
      <c r="I27" s="69"/>
      <c r="J27" s="50"/>
      <c r="K27" s="50"/>
      <c r="L27" s="50"/>
      <c r="M27" s="50"/>
      <c r="N27" s="50"/>
    </row>
    <row r="28" spans="1:14" ht="14.25" customHeight="1" hidden="1">
      <c r="A28" s="28" t="s">
        <v>75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9"/>
      <c r="J28" s="50"/>
      <c r="K28" s="50"/>
      <c r="L28" s="50"/>
      <c r="M28" s="50"/>
      <c r="N28" s="50"/>
    </row>
    <row r="29" spans="1:14" ht="15.75">
      <c r="A29" s="28" t="s">
        <v>76</v>
      </c>
      <c r="B29" s="68">
        <v>5086549</v>
      </c>
      <c r="C29" s="68">
        <v>5473352.22</v>
      </c>
      <c r="D29" s="68">
        <v>5473352.22</v>
      </c>
      <c r="E29" s="68">
        <v>4892522.652</v>
      </c>
      <c r="F29" s="68">
        <v>4116613.36278</v>
      </c>
      <c r="G29" s="68">
        <v>4402367.81184</v>
      </c>
      <c r="H29" s="68">
        <v>4769998.7037</v>
      </c>
      <c r="I29" s="69"/>
      <c r="J29" s="76"/>
      <c r="K29" s="76"/>
      <c r="L29" s="77"/>
      <c r="M29" s="50"/>
      <c r="N29" s="50"/>
    </row>
    <row r="30" spans="1:14" ht="15.75">
      <c r="A30" s="28" t="s">
        <v>77</v>
      </c>
      <c r="B30" s="68"/>
      <c r="C30" s="68"/>
      <c r="D30" s="68"/>
      <c r="E30" s="68"/>
      <c r="F30" s="68"/>
      <c r="G30" s="68"/>
      <c r="H30" s="68"/>
      <c r="I30" s="69"/>
      <c r="J30" s="69"/>
      <c r="K30" s="50"/>
      <c r="L30" s="50"/>
      <c r="M30" s="50"/>
      <c r="N30" s="50"/>
    </row>
    <row r="31" spans="1:14" ht="15.75">
      <c r="A31" s="28" t="s">
        <v>78</v>
      </c>
      <c r="B31" s="68">
        <v>4910003</v>
      </c>
      <c r="C31" s="68">
        <v>5344392</v>
      </c>
      <c r="D31" s="68">
        <v>5344392</v>
      </c>
      <c r="E31" s="68">
        <v>4723997.808</v>
      </c>
      <c r="F31" s="68">
        <v>3950603.136</v>
      </c>
      <c r="G31" s="68">
        <v>4227521.328</v>
      </c>
      <c r="H31" s="68">
        <v>4583068.38</v>
      </c>
      <c r="I31" s="69"/>
      <c r="J31" s="50"/>
      <c r="K31" s="50"/>
      <c r="L31" s="50"/>
      <c r="M31" s="50"/>
      <c r="N31" s="50"/>
    </row>
    <row r="32" spans="1:14" ht="15.75">
      <c r="A32" s="28" t="s">
        <v>79</v>
      </c>
      <c r="B32" s="68">
        <v>107542</v>
      </c>
      <c r="C32" s="68">
        <v>97088.45</v>
      </c>
      <c r="D32" s="68">
        <v>97088.45</v>
      </c>
      <c r="E32" s="68">
        <v>98301.138</v>
      </c>
      <c r="F32" s="68">
        <v>101480.33478</v>
      </c>
      <c r="G32" s="68">
        <v>109924.95384</v>
      </c>
      <c r="H32" s="68">
        <v>121255.6437</v>
      </c>
      <c r="I32" s="69"/>
      <c r="J32" s="69"/>
      <c r="K32" s="69"/>
      <c r="L32" s="50"/>
      <c r="M32" s="50"/>
      <c r="N32" s="50"/>
    </row>
    <row r="33" spans="1:14" ht="15.75">
      <c r="A33" s="28" t="s">
        <v>80</v>
      </c>
      <c r="B33" s="68">
        <v>8989</v>
      </c>
      <c r="C33" s="68">
        <v>8546.725</v>
      </c>
      <c r="D33" s="68">
        <v>8546.725</v>
      </c>
      <c r="E33" s="68">
        <v>8676.288</v>
      </c>
      <c r="F33" s="68">
        <v>9308.934000000001</v>
      </c>
      <c r="G33" s="68">
        <v>9700.572</v>
      </c>
      <c r="H33" s="68">
        <v>10453.722</v>
      </c>
      <c r="I33" s="69"/>
      <c r="J33" s="50"/>
      <c r="K33" s="50"/>
      <c r="L33" s="50"/>
      <c r="M33" s="50"/>
      <c r="N33" s="50"/>
    </row>
    <row r="34" spans="1:14" ht="15.75">
      <c r="A34" s="28" t="s">
        <v>81</v>
      </c>
      <c r="B34" s="68">
        <v>3370</v>
      </c>
      <c r="C34" s="68">
        <v>1669.045</v>
      </c>
      <c r="D34" s="68">
        <v>1669.045</v>
      </c>
      <c r="E34" s="68">
        <v>3042.726</v>
      </c>
      <c r="F34" s="68">
        <v>2771.592</v>
      </c>
      <c r="G34" s="68">
        <v>2681.214</v>
      </c>
      <c r="H34" s="68">
        <v>2590.8360000000002</v>
      </c>
      <c r="I34" s="69"/>
      <c r="J34" s="69"/>
      <c r="K34" s="69"/>
      <c r="L34" s="50"/>
      <c r="M34" s="50"/>
      <c r="N34" s="50"/>
    </row>
    <row r="35" spans="1:14" ht="15.75">
      <c r="A35" s="28" t="s">
        <v>82</v>
      </c>
      <c r="B35" s="68">
        <v>56645</v>
      </c>
      <c r="C35" s="68">
        <v>21656</v>
      </c>
      <c r="D35" s="68">
        <v>21656</v>
      </c>
      <c r="E35" s="68">
        <v>52358.988000000005</v>
      </c>
      <c r="F35" s="68">
        <v>52449.366</v>
      </c>
      <c r="G35" s="68">
        <v>52539.744</v>
      </c>
      <c r="H35" s="68">
        <v>52630.122</v>
      </c>
      <c r="I35" s="69"/>
      <c r="J35" s="50"/>
      <c r="K35" s="50"/>
      <c r="L35" s="50"/>
      <c r="M35" s="50"/>
      <c r="N35" s="50"/>
    </row>
    <row r="36" spans="1:14" ht="15.75">
      <c r="A36" s="38" t="s">
        <v>83</v>
      </c>
      <c r="B36" s="73">
        <v>0</v>
      </c>
      <c r="C36" s="73"/>
      <c r="D36" s="73"/>
      <c r="E36" s="68">
        <v>6145.704000000001</v>
      </c>
      <c r="F36" s="73"/>
      <c r="G36" s="73"/>
      <c r="H36" s="73"/>
      <c r="I36" s="69"/>
      <c r="J36" s="50"/>
      <c r="K36" s="50"/>
      <c r="L36" s="50"/>
      <c r="M36" s="50"/>
      <c r="N36" s="50"/>
    </row>
    <row r="37" spans="1:14" ht="15.75">
      <c r="A37" s="32" t="s">
        <v>84</v>
      </c>
      <c r="B37" s="71">
        <v>16717842</v>
      </c>
      <c r="C37" s="71">
        <v>19822001.349999998</v>
      </c>
      <c r="D37" s="71">
        <v>23390365</v>
      </c>
      <c r="E37" s="71">
        <v>23390368.668</v>
      </c>
      <c r="F37" s="71">
        <v>11679006.672</v>
      </c>
      <c r="G37" s="71">
        <v>11623574.832</v>
      </c>
      <c r="H37" s="71">
        <v>14256683.635200001</v>
      </c>
      <c r="I37" s="67"/>
      <c r="J37" s="78"/>
      <c r="K37" s="78"/>
      <c r="L37" s="78"/>
      <c r="M37" s="78"/>
      <c r="N37" s="50"/>
    </row>
    <row r="38" spans="1:14" ht="15.75">
      <c r="A38" s="28" t="s">
        <v>12</v>
      </c>
      <c r="B38" s="68"/>
      <c r="C38" s="68"/>
      <c r="D38" s="68"/>
      <c r="E38" s="68"/>
      <c r="F38" s="68"/>
      <c r="G38" s="68"/>
      <c r="H38" s="68"/>
      <c r="I38" s="69"/>
      <c r="J38" s="79"/>
      <c r="K38" s="79"/>
      <c r="L38" s="79"/>
      <c r="M38" s="79"/>
      <c r="N38" s="50"/>
    </row>
    <row r="39" spans="1:14" ht="15.75">
      <c r="A39" s="28" t="s">
        <v>67</v>
      </c>
      <c r="B39" s="68">
        <v>1465050</v>
      </c>
      <c r="C39" s="68">
        <v>800000</v>
      </c>
      <c r="D39" s="68">
        <v>2569535</v>
      </c>
      <c r="E39" s="68">
        <v>2569535</v>
      </c>
      <c r="F39" s="68">
        <v>843528</v>
      </c>
      <c r="G39" s="68">
        <v>843528</v>
      </c>
      <c r="H39" s="68">
        <v>843528</v>
      </c>
      <c r="I39" s="69"/>
      <c r="J39" s="78"/>
      <c r="K39" s="78"/>
      <c r="L39" s="78"/>
      <c r="M39" s="78"/>
      <c r="N39" s="50"/>
    </row>
    <row r="40" spans="1:14" ht="15.75">
      <c r="A40" s="28" t="s">
        <v>68</v>
      </c>
      <c r="B40" s="68">
        <v>9791920</v>
      </c>
      <c r="C40" s="68">
        <v>11021961.354999997</v>
      </c>
      <c r="D40" s="68">
        <v>9248285</v>
      </c>
      <c r="E40" s="68">
        <v>9248285</v>
      </c>
      <c r="F40" s="68">
        <v>7033276.212</v>
      </c>
      <c r="G40" s="68">
        <v>5206284.942</v>
      </c>
      <c r="H40" s="68">
        <v>6306643.1172</v>
      </c>
      <c r="I40" s="69"/>
      <c r="J40" s="78"/>
      <c r="K40" s="78"/>
      <c r="L40" s="78"/>
      <c r="M40" s="78"/>
      <c r="N40" s="50"/>
    </row>
    <row r="41" spans="1:14" ht="15.75">
      <c r="A41" s="28" t="s">
        <v>69</v>
      </c>
      <c r="B41" s="68">
        <v>1233182</v>
      </c>
      <c r="C41" s="68">
        <v>6800039.995000001</v>
      </c>
      <c r="D41" s="68">
        <v>3280348</v>
      </c>
      <c r="E41" s="68">
        <v>3280348</v>
      </c>
      <c r="F41" s="68">
        <v>2777918.46</v>
      </c>
      <c r="G41" s="68">
        <v>4700107.89</v>
      </c>
      <c r="H41" s="68">
        <v>6232858.518</v>
      </c>
      <c r="I41" s="69"/>
      <c r="J41" s="78"/>
      <c r="K41" s="78"/>
      <c r="L41" s="78"/>
      <c r="M41" s="78"/>
      <c r="N41" s="50"/>
    </row>
    <row r="42" spans="1:14" ht="15.75">
      <c r="A42" s="28" t="s">
        <v>70</v>
      </c>
      <c r="B42" s="68">
        <v>11025102</v>
      </c>
      <c r="C42" s="68">
        <v>17822001.349999998</v>
      </c>
      <c r="D42" s="68">
        <v>12528633</v>
      </c>
      <c r="E42" s="68">
        <v>12528633</v>
      </c>
      <c r="F42" s="68">
        <v>9811194.672</v>
      </c>
      <c r="G42" s="68">
        <v>9906392.832</v>
      </c>
      <c r="H42" s="68">
        <v>12539501.635200001</v>
      </c>
      <c r="I42" s="69"/>
      <c r="J42" s="78"/>
      <c r="K42" s="78"/>
      <c r="L42" s="78"/>
      <c r="M42" s="78"/>
      <c r="N42" s="50"/>
    </row>
    <row r="43" spans="1:14" ht="15.75">
      <c r="A43" s="28" t="s">
        <v>71</v>
      </c>
      <c r="B43" s="68">
        <v>825718</v>
      </c>
      <c r="C43" s="68">
        <v>400000</v>
      </c>
      <c r="D43" s="68">
        <v>3471685</v>
      </c>
      <c r="E43" s="68">
        <v>3471685</v>
      </c>
      <c r="F43" s="68">
        <v>120504</v>
      </c>
      <c r="G43" s="68">
        <v>120504</v>
      </c>
      <c r="H43" s="68">
        <v>120504</v>
      </c>
      <c r="I43" s="69"/>
      <c r="J43" s="78"/>
      <c r="K43" s="78"/>
      <c r="L43" s="78"/>
      <c r="M43" s="78"/>
      <c r="N43" s="50"/>
    </row>
    <row r="44" spans="1:14" ht="15.75">
      <c r="A44" s="28" t="s">
        <v>72</v>
      </c>
      <c r="B44" s="68">
        <v>617484</v>
      </c>
      <c r="C44" s="68">
        <v>400000</v>
      </c>
      <c r="D44" s="68">
        <v>1160227</v>
      </c>
      <c r="E44" s="68">
        <v>1160227</v>
      </c>
      <c r="F44" s="68">
        <v>301260</v>
      </c>
      <c r="G44" s="68">
        <v>150630</v>
      </c>
      <c r="H44" s="68">
        <v>150630</v>
      </c>
      <c r="I44" s="69"/>
      <c r="J44" s="78"/>
      <c r="K44" s="78"/>
      <c r="L44" s="78"/>
      <c r="M44" s="78"/>
      <c r="N44" s="50"/>
    </row>
    <row r="45" spans="1:14" ht="15.75">
      <c r="A45" s="28" t="s">
        <v>73</v>
      </c>
      <c r="B45" s="68">
        <v>1136201</v>
      </c>
      <c r="C45" s="68">
        <v>400000</v>
      </c>
      <c r="D45" s="68">
        <v>2239659</v>
      </c>
      <c r="E45" s="68">
        <v>2239659</v>
      </c>
      <c r="F45" s="68">
        <v>602520</v>
      </c>
      <c r="G45" s="68">
        <v>602520</v>
      </c>
      <c r="H45" s="68">
        <v>602520</v>
      </c>
      <c r="I45" s="69"/>
      <c r="J45" s="50"/>
      <c r="K45" s="50"/>
      <c r="L45" s="50"/>
      <c r="M45" s="50"/>
      <c r="N45" s="50"/>
    </row>
    <row r="46" spans="1:14" ht="15.75">
      <c r="A46" s="28" t="s">
        <v>74</v>
      </c>
      <c r="B46" s="68">
        <v>1374179</v>
      </c>
      <c r="C46" s="68">
        <v>0</v>
      </c>
      <c r="D46" s="68">
        <v>805782</v>
      </c>
      <c r="E46" s="68">
        <v>805782</v>
      </c>
      <c r="F46" s="68">
        <v>0</v>
      </c>
      <c r="G46" s="68">
        <v>0</v>
      </c>
      <c r="H46" s="68">
        <v>0</v>
      </c>
      <c r="I46" s="69"/>
      <c r="J46" s="50"/>
      <c r="K46" s="50"/>
      <c r="L46" s="50"/>
      <c r="M46" s="50"/>
      <c r="N46" s="50"/>
    </row>
    <row r="47" spans="1:14" ht="14.25" customHeight="1" hidden="1">
      <c r="A47" s="28" t="s">
        <v>75</v>
      </c>
      <c r="B47" s="68">
        <v>0</v>
      </c>
      <c r="C47" s="68">
        <v>0</v>
      </c>
      <c r="D47" s="68"/>
      <c r="E47" s="68"/>
      <c r="F47" s="68">
        <v>0</v>
      </c>
      <c r="G47" s="68">
        <v>0</v>
      </c>
      <c r="H47" s="68">
        <v>0</v>
      </c>
      <c r="I47" s="69"/>
      <c r="J47" s="50"/>
      <c r="K47" s="50"/>
      <c r="L47" s="50"/>
      <c r="M47" s="50"/>
      <c r="N47" s="50"/>
    </row>
    <row r="48" spans="1:14" ht="15.75">
      <c r="A48" s="28" t="s">
        <v>76</v>
      </c>
      <c r="B48" s="68">
        <v>274108</v>
      </c>
      <c r="C48" s="68">
        <v>0</v>
      </c>
      <c r="D48" s="68">
        <v>614844</v>
      </c>
      <c r="E48" s="68">
        <v>614844</v>
      </c>
      <c r="F48" s="68">
        <v>0</v>
      </c>
      <c r="G48" s="68">
        <v>0</v>
      </c>
      <c r="H48" s="68">
        <v>0</v>
      </c>
      <c r="I48" s="69"/>
      <c r="J48" s="50"/>
      <c r="K48" s="50"/>
      <c r="L48" s="50"/>
      <c r="M48" s="50"/>
      <c r="N48" s="50"/>
    </row>
    <row r="49" spans="1:9" s="50" customFormat="1" ht="15.75">
      <c r="A49" s="38" t="s">
        <v>85</v>
      </c>
      <c r="B49" s="73">
        <v>4818</v>
      </c>
      <c r="C49" s="73"/>
      <c r="D49" s="73"/>
      <c r="E49" s="73"/>
      <c r="F49" s="73"/>
      <c r="G49" s="73"/>
      <c r="H49" s="73"/>
      <c r="I49" s="69"/>
    </row>
    <row r="50" spans="1:9" ht="15.75">
      <c r="A50" s="32" t="s">
        <v>86</v>
      </c>
      <c r="B50" s="71">
        <v>176183595</v>
      </c>
      <c r="C50" s="71">
        <v>189643410.57</v>
      </c>
      <c r="D50" s="71">
        <v>193211774.22</v>
      </c>
      <c r="E50" s="71">
        <v>186606439.074</v>
      </c>
      <c r="F50" s="71">
        <v>194781115.01478</v>
      </c>
      <c r="G50" s="71">
        <v>207788747.87784</v>
      </c>
      <c r="H50" s="71">
        <v>220523469.30690002</v>
      </c>
      <c r="I50" s="67"/>
    </row>
    <row r="51" spans="1:9" ht="15.75">
      <c r="A51" s="28" t="s">
        <v>12</v>
      </c>
      <c r="B51" s="68"/>
      <c r="C51" s="68"/>
      <c r="D51" s="68"/>
      <c r="E51" s="68"/>
      <c r="F51" s="68"/>
      <c r="G51" s="68"/>
      <c r="H51" s="68"/>
      <c r="I51" s="69"/>
    </row>
    <row r="52" spans="1:9" ht="15.75">
      <c r="A52" s="28" t="s">
        <v>67</v>
      </c>
      <c r="B52" s="68">
        <v>12992587</v>
      </c>
      <c r="C52" s="68">
        <v>12852501</v>
      </c>
      <c r="D52" s="68">
        <v>14622036</v>
      </c>
      <c r="E52" s="68">
        <v>13556730.126</v>
      </c>
      <c r="F52" s="68">
        <v>12212025.99</v>
      </c>
      <c r="G52" s="68">
        <v>13046847.576000001</v>
      </c>
      <c r="H52" s="68">
        <v>14105023.326000001</v>
      </c>
      <c r="I52" s="69"/>
    </row>
    <row r="53" spans="1:9" ht="15.75">
      <c r="A53" s="28" t="s">
        <v>68</v>
      </c>
      <c r="B53" s="68">
        <v>90928984</v>
      </c>
      <c r="C53" s="68">
        <v>99905156.35499999</v>
      </c>
      <c r="D53" s="68">
        <v>98131480</v>
      </c>
      <c r="E53" s="68">
        <v>98781436.818</v>
      </c>
      <c r="F53" s="68">
        <v>114964581.75</v>
      </c>
      <c r="G53" s="68">
        <v>120038191.788</v>
      </c>
      <c r="H53" s="68">
        <v>123430234.78320001</v>
      </c>
      <c r="I53" s="69"/>
    </row>
    <row r="54" spans="1:9" ht="15.75">
      <c r="A54" s="28" t="s">
        <v>69</v>
      </c>
      <c r="B54" s="68">
        <v>28140234</v>
      </c>
      <c r="C54" s="68">
        <v>34820975.995000005</v>
      </c>
      <c r="D54" s="68">
        <v>31301284</v>
      </c>
      <c r="E54" s="68">
        <v>28996516.008</v>
      </c>
      <c r="F54" s="68">
        <v>29464161.906</v>
      </c>
      <c r="G54" s="68">
        <v>33290676.048</v>
      </c>
      <c r="H54" s="68">
        <v>37283244.702</v>
      </c>
      <c r="I54" s="69"/>
    </row>
    <row r="55" spans="1:9" ht="15.75">
      <c r="A55" s="28" t="s">
        <v>70</v>
      </c>
      <c r="B55" s="68">
        <v>119069218</v>
      </c>
      <c r="C55" s="68">
        <v>134726132.35</v>
      </c>
      <c r="D55" s="68">
        <v>129432764</v>
      </c>
      <c r="E55" s="68">
        <v>127777952.826</v>
      </c>
      <c r="F55" s="68">
        <v>144428743.65600002</v>
      </c>
      <c r="G55" s="68">
        <v>153328867.836</v>
      </c>
      <c r="H55" s="68">
        <v>160713479.48520002</v>
      </c>
      <c r="I55" s="69"/>
    </row>
    <row r="56" spans="1:9" ht="15.75">
      <c r="A56" s="28" t="s">
        <v>71</v>
      </c>
      <c r="B56" s="68">
        <v>4557947</v>
      </c>
      <c r="C56" s="68">
        <v>4241516</v>
      </c>
      <c r="D56" s="68">
        <v>7313201</v>
      </c>
      <c r="E56" s="68">
        <v>6966245.862000001</v>
      </c>
      <c r="F56" s="68">
        <v>3731074.974</v>
      </c>
      <c r="G56" s="68">
        <v>3995490.876</v>
      </c>
      <c r="H56" s="68">
        <v>4330582.374</v>
      </c>
      <c r="I56" s="69"/>
    </row>
    <row r="57" spans="1:9" ht="15.75">
      <c r="A57" s="28" t="s">
        <v>72</v>
      </c>
      <c r="B57" s="68">
        <v>2165773</v>
      </c>
      <c r="C57" s="68">
        <v>1554061</v>
      </c>
      <c r="D57" s="68">
        <v>2314288</v>
      </c>
      <c r="E57" s="68">
        <v>2490667.05</v>
      </c>
      <c r="F57" s="68">
        <v>1599871.3560000001</v>
      </c>
      <c r="G57" s="68">
        <v>1485302.178</v>
      </c>
      <c r="H57" s="68">
        <v>1540010.994</v>
      </c>
      <c r="I57" s="69"/>
    </row>
    <row r="58" spans="1:9" ht="15.75">
      <c r="A58" s="28" t="s">
        <v>73</v>
      </c>
      <c r="B58" s="68">
        <v>9231631</v>
      </c>
      <c r="C58" s="68">
        <v>8762847</v>
      </c>
      <c r="D58" s="68">
        <v>10602506</v>
      </c>
      <c r="E58" s="68">
        <v>9848701.542000001</v>
      </c>
      <c r="F58" s="68">
        <v>8486313.444</v>
      </c>
      <c r="G58" s="68">
        <v>9065606.298</v>
      </c>
      <c r="H58" s="68">
        <v>9800078.178000001</v>
      </c>
      <c r="I58" s="69"/>
    </row>
    <row r="59" spans="1:9" ht="15.75">
      <c r="A59" s="28" t="s">
        <v>74</v>
      </c>
      <c r="B59" s="68">
        <v>22805782</v>
      </c>
      <c r="C59" s="68">
        <v>22033001</v>
      </c>
      <c r="D59" s="68">
        <v>22838783</v>
      </c>
      <c r="E59" s="68">
        <v>20458777.482</v>
      </c>
      <c r="F59" s="68">
        <v>20206472.232</v>
      </c>
      <c r="G59" s="68">
        <v>22464265.302</v>
      </c>
      <c r="H59" s="68">
        <v>25264296.246</v>
      </c>
      <c r="I59" s="69"/>
    </row>
    <row r="60" spans="1:9" ht="14.25" customHeight="1" hidden="1">
      <c r="A60" s="28" t="s">
        <v>75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9"/>
    </row>
    <row r="61" spans="1:9" ht="15.75">
      <c r="A61" s="28" t="s">
        <v>76</v>
      </c>
      <c r="B61" s="68">
        <v>5360657</v>
      </c>
      <c r="C61" s="68">
        <v>5473352.22</v>
      </c>
      <c r="D61" s="68">
        <v>6088196.22</v>
      </c>
      <c r="E61" s="68">
        <v>5507364.186000001</v>
      </c>
      <c r="F61" s="68">
        <v>4116613.36278</v>
      </c>
      <c r="G61" s="68">
        <v>4402367.81184</v>
      </c>
      <c r="H61" s="68">
        <v>4769998.7037</v>
      </c>
      <c r="I61" s="69"/>
    </row>
    <row r="62" spans="1:9" ht="15.75">
      <c r="A62" s="38" t="s">
        <v>85</v>
      </c>
      <c r="B62" s="73">
        <v>4818</v>
      </c>
      <c r="C62" s="73"/>
      <c r="D62" s="73"/>
      <c r="E62" s="73">
        <v>6145.704000000001</v>
      </c>
      <c r="F62" s="73"/>
      <c r="G62" s="73"/>
      <c r="H62" s="73"/>
      <c r="I62" s="69"/>
    </row>
    <row r="63" spans="1:9" ht="15.75">
      <c r="A63" s="32" t="s">
        <v>87</v>
      </c>
      <c r="B63" s="71">
        <v>152793230</v>
      </c>
      <c r="C63" s="71">
        <v>167318900.22</v>
      </c>
      <c r="D63" s="71">
        <v>167933744.22</v>
      </c>
      <c r="E63" s="71">
        <v>174927432.402</v>
      </c>
      <c r="F63" s="71">
        <v>183157540.18278003</v>
      </c>
      <c r="G63" s="71">
        <v>193532064.24264</v>
      </c>
      <c r="H63" s="71">
        <v>205733736.22770002</v>
      </c>
      <c r="I63" s="67"/>
    </row>
    <row r="64" spans="1:9" ht="15.75">
      <c r="A64" s="28" t="s">
        <v>12</v>
      </c>
      <c r="B64" s="68"/>
      <c r="C64" s="68"/>
      <c r="D64" s="68"/>
      <c r="E64" s="68"/>
      <c r="F64" s="68"/>
      <c r="G64" s="68"/>
      <c r="H64" s="68"/>
      <c r="I64" s="69"/>
    </row>
    <row r="65" spans="1:9" ht="15.75">
      <c r="A65" s="28" t="s">
        <v>67</v>
      </c>
      <c r="B65" s="68">
        <v>7423052</v>
      </c>
      <c r="C65" s="68">
        <v>7922898</v>
      </c>
      <c r="D65" s="68">
        <v>7922898</v>
      </c>
      <c r="E65" s="68">
        <v>9533583.582</v>
      </c>
      <c r="F65" s="68">
        <v>9736271.31</v>
      </c>
      <c r="G65" s="68">
        <v>10322583.522</v>
      </c>
      <c r="H65" s="68">
        <v>10717384.752</v>
      </c>
      <c r="I65" s="69"/>
    </row>
    <row r="66" spans="1:9" ht="15.75">
      <c r="A66" s="28" t="s">
        <v>68</v>
      </c>
      <c r="B66" s="68">
        <v>115680699</v>
      </c>
      <c r="C66" s="68">
        <v>127402990</v>
      </c>
      <c r="D66" s="68">
        <v>127402990</v>
      </c>
      <c r="E66" s="68">
        <v>128347424.604</v>
      </c>
      <c r="F66" s="68">
        <v>135603121.074</v>
      </c>
      <c r="G66" s="68">
        <v>142781725.11</v>
      </c>
      <c r="H66" s="68">
        <v>152476151.40600002</v>
      </c>
      <c r="I66" s="69"/>
    </row>
    <row r="67" spans="1:9" ht="15.75">
      <c r="A67" s="28" t="s">
        <v>69</v>
      </c>
      <c r="B67" s="68">
        <v>20859886</v>
      </c>
      <c r="C67" s="68">
        <v>22426341</v>
      </c>
      <c r="D67" s="68">
        <v>22426341</v>
      </c>
      <c r="E67" s="68">
        <v>23205997.548</v>
      </c>
      <c r="F67" s="68">
        <v>24764054.016000003</v>
      </c>
      <c r="G67" s="68">
        <v>27057817.53</v>
      </c>
      <c r="H67" s="68">
        <v>29771597.736</v>
      </c>
      <c r="I67" s="69"/>
    </row>
    <row r="68" spans="1:9" ht="14.25" customHeight="1" hidden="1">
      <c r="A68" s="28" t="s">
        <v>88</v>
      </c>
      <c r="B68" s="68"/>
      <c r="C68" s="68"/>
      <c r="D68" s="68"/>
      <c r="E68" s="68">
        <v>0</v>
      </c>
      <c r="F68" s="68">
        <v>0</v>
      </c>
      <c r="G68" s="68">
        <v>0</v>
      </c>
      <c r="H68" s="68">
        <v>0</v>
      </c>
      <c r="I68" s="69"/>
    </row>
    <row r="69" spans="1:9" ht="15.75">
      <c r="A69" s="28" t="s">
        <v>70</v>
      </c>
      <c r="B69" s="68">
        <v>136540585</v>
      </c>
      <c r="C69" s="68">
        <v>149829331</v>
      </c>
      <c r="D69" s="68">
        <v>149829331</v>
      </c>
      <c r="E69" s="68">
        <v>151553422.152</v>
      </c>
      <c r="F69" s="68">
        <v>160367175.09</v>
      </c>
      <c r="G69" s="68">
        <v>169839542.64000002</v>
      </c>
      <c r="H69" s="68">
        <v>182247749.14200002</v>
      </c>
      <c r="I69" s="69"/>
    </row>
    <row r="70" spans="1:9" ht="15.75">
      <c r="A70" s="28" t="s">
        <v>71</v>
      </c>
      <c r="B70" s="68">
        <v>1086262</v>
      </c>
      <c r="C70" s="68">
        <v>1351163</v>
      </c>
      <c r="D70" s="68">
        <v>1351163</v>
      </c>
      <c r="E70" s="68">
        <v>1226610.216</v>
      </c>
      <c r="F70" s="68">
        <v>1304425.674</v>
      </c>
      <c r="G70" s="68">
        <v>1378174.122</v>
      </c>
      <c r="H70" s="68">
        <v>1530189.918</v>
      </c>
      <c r="I70" s="69"/>
    </row>
    <row r="71" spans="1:9" ht="15.75">
      <c r="A71" s="28" t="s">
        <v>72</v>
      </c>
      <c r="B71" s="68">
        <v>1005546</v>
      </c>
      <c r="C71" s="68">
        <v>817710</v>
      </c>
      <c r="D71" s="68">
        <v>817710</v>
      </c>
      <c r="E71" s="68">
        <v>1326417.654</v>
      </c>
      <c r="F71" s="68">
        <v>1616049.0180000002</v>
      </c>
      <c r="G71" s="68">
        <v>1535552.3460000001</v>
      </c>
      <c r="H71" s="68">
        <v>1462918.56</v>
      </c>
      <c r="I71" s="69"/>
    </row>
    <row r="72" spans="1:9" ht="15.75">
      <c r="A72" s="28" t="s">
        <v>73</v>
      </c>
      <c r="B72" s="68">
        <v>1991972</v>
      </c>
      <c r="C72" s="68">
        <v>1924446</v>
      </c>
      <c r="D72" s="68">
        <v>1924446</v>
      </c>
      <c r="E72" s="68">
        <v>5780034.612000001</v>
      </c>
      <c r="F72" s="68">
        <v>6017005.728</v>
      </c>
      <c r="G72" s="68">
        <v>6053843.8008</v>
      </c>
      <c r="H72" s="68">
        <v>5005495.152</v>
      </c>
      <c r="I72" s="69"/>
    </row>
    <row r="73" spans="1:9" ht="14.25" customHeight="1" hidden="1">
      <c r="A73" s="28" t="s">
        <v>75</v>
      </c>
      <c r="B73" s="68"/>
      <c r="C73" s="68"/>
      <c r="D73" s="68"/>
      <c r="E73" s="68">
        <v>0</v>
      </c>
      <c r="F73" s="68">
        <v>0</v>
      </c>
      <c r="G73" s="68">
        <v>0</v>
      </c>
      <c r="H73" s="68">
        <v>0</v>
      </c>
      <c r="I73" s="69"/>
    </row>
    <row r="74" spans="1:9" ht="15.75">
      <c r="A74" s="28" t="s">
        <v>76</v>
      </c>
      <c r="B74" s="68">
        <v>4745813</v>
      </c>
      <c r="C74" s="68">
        <v>5473352.22</v>
      </c>
      <c r="D74" s="68">
        <v>6088196.22</v>
      </c>
      <c r="E74" s="68">
        <v>5507364.186000001</v>
      </c>
      <c r="F74" s="68">
        <v>4116613.36278</v>
      </c>
      <c r="G74" s="68">
        <v>4402367.81184</v>
      </c>
      <c r="H74" s="68">
        <v>4769998.7037</v>
      </c>
      <c r="I74" s="69"/>
    </row>
    <row r="75" spans="1:9" ht="15.75">
      <c r="A75" s="38"/>
      <c r="B75" s="73"/>
      <c r="C75" s="73"/>
      <c r="D75" s="73"/>
      <c r="E75" s="73"/>
      <c r="F75" s="73"/>
      <c r="G75" s="73"/>
      <c r="H75" s="73"/>
      <c r="I75" s="69"/>
    </row>
    <row r="76" spans="1:9" ht="15.75">
      <c r="A76" s="32" t="s">
        <v>89</v>
      </c>
      <c r="B76" s="71">
        <v>6672523</v>
      </c>
      <c r="C76" s="71">
        <v>2502509</v>
      </c>
      <c r="D76" s="71">
        <v>1887665</v>
      </c>
      <c r="E76" s="71">
        <v>-11711361.996000001</v>
      </c>
      <c r="F76" s="71">
        <v>-55431.84</v>
      </c>
      <c r="G76" s="71">
        <v>2633108.8032</v>
      </c>
      <c r="H76" s="71">
        <v>533049.444</v>
      </c>
      <c r="I76" s="67"/>
    </row>
    <row r="77" spans="1:9" ht="15.75">
      <c r="A77" s="28" t="s">
        <v>12</v>
      </c>
      <c r="B77" s="68"/>
      <c r="C77" s="68"/>
      <c r="D77" s="68"/>
      <c r="E77" s="68"/>
      <c r="F77" s="68"/>
      <c r="G77" s="68"/>
      <c r="H77" s="68"/>
      <c r="I77" s="69"/>
    </row>
    <row r="78" spans="1:9" ht="15.75">
      <c r="A78" s="28" t="s">
        <v>67</v>
      </c>
      <c r="B78" s="68">
        <v>4104485</v>
      </c>
      <c r="C78" s="68">
        <v>4129603</v>
      </c>
      <c r="D78" s="68">
        <v>4129603</v>
      </c>
      <c r="E78" s="68">
        <v>1453609.6260000002</v>
      </c>
      <c r="F78" s="68">
        <v>1632226.68</v>
      </c>
      <c r="G78" s="68">
        <v>1880736.054</v>
      </c>
      <c r="H78" s="68">
        <v>2544110.574</v>
      </c>
      <c r="I78" s="69"/>
    </row>
    <row r="79" spans="1:9" ht="15.75">
      <c r="A79" s="28" t="s">
        <v>68</v>
      </c>
      <c r="B79" s="68">
        <v>-34543635</v>
      </c>
      <c r="C79" s="68">
        <v>-38519795</v>
      </c>
      <c r="D79" s="68">
        <v>-38519795</v>
      </c>
      <c r="E79" s="68">
        <v>-38814278.148</v>
      </c>
      <c r="F79" s="68">
        <v>-27671815.536000002</v>
      </c>
      <c r="G79" s="68">
        <v>-27949818.264000002</v>
      </c>
      <c r="H79" s="68">
        <v>-35352559.74</v>
      </c>
      <c r="I79" s="69"/>
    </row>
    <row r="80" spans="1:9" ht="15.75">
      <c r="A80" s="28" t="s">
        <v>69</v>
      </c>
      <c r="B80" s="68">
        <v>6047166</v>
      </c>
      <c r="C80" s="68">
        <v>5594595</v>
      </c>
      <c r="D80" s="68">
        <v>5594595</v>
      </c>
      <c r="E80" s="68">
        <v>2510158.572</v>
      </c>
      <c r="F80" s="68">
        <v>1922189.43</v>
      </c>
      <c r="G80" s="68">
        <v>1532750.628</v>
      </c>
      <c r="H80" s="68">
        <v>1278788.448</v>
      </c>
      <c r="I80" s="69"/>
    </row>
    <row r="81" spans="1:9" ht="15.75">
      <c r="A81" s="28" t="s">
        <v>70</v>
      </c>
      <c r="B81" s="68">
        <v>-28496469</v>
      </c>
      <c r="C81" s="68">
        <v>-32925200</v>
      </c>
      <c r="D81" s="68">
        <v>-32925200</v>
      </c>
      <c r="E81" s="68">
        <v>-36304119.576000005</v>
      </c>
      <c r="F81" s="68">
        <v>-25749626.106000002</v>
      </c>
      <c r="G81" s="68">
        <v>-26417067.636</v>
      </c>
      <c r="H81" s="68">
        <v>-34073771.292</v>
      </c>
      <c r="I81" s="69"/>
    </row>
    <row r="82" spans="1:9" ht="15.75">
      <c r="A82" s="28" t="s">
        <v>71</v>
      </c>
      <c r="B82" s="68">
        <v>2645967</v>
      </c>
      <c r="C82" s="68">
        <v>2490353</v>
      </c>
      <c r="D82" s="68">
        <v>2490353</v>
      </c>
      <c r="E82" s="68">
        <v>2267945.532</v>
      </c>
      <c r="F82" s="68">
        <v>2306145.3</v>
      </c>
      <c r="G82" s="68">
        <v>2496812.754</v>
      </c>
      <c r="H82" s="68">
        <v>2679888.4560000002</v>
      </c>
      <c r="I82" s="69"/>
    </row>
    <row r="83" spans="1:9" ht="15.75">
      <c r="A83" s="28" t="s">
        <v>72</v>
      </c>
      <c r="B83" s="68">
        <v>542743</v>
      </c>
      <c r="C83" s="68">
        <v>336351</v>
      </c>
      <c r="D83" s="68">
        <v>336351</v>
      </c>
      <c r="E83" s="68">
        <v>4036.884</v>
      </c>
      <c r="F83" s="68">
        <v>-317437.662</v>
      </c>
      <c r="G83" s="68">
        <v>-200880.168</v>
      </c>
      <c r="H83" s="68">
        <v>-73537.566</v>
      </c>
      <c r="I83" s="69"/>
    </row>
    <row r="84" spans="1:9" ht="15.75">
      <c r="A84" s="28" t="s">
        <v>73</v>
      </c>
      <c r="B84" s="68">
        <v>6103458</v>
      </c>
      <c r="C84" s="68">
        <v>6438401</v>
      </c>
      <c r="D84" s="68">
        <v>6438401</v>
      </c>
      <c r="E84" s="68">
        <v>1829009.712</v>
      </c>
      <c r="F84" s="68">
        <v>1866787.716</v>
      </c>
      <c r="G84" s="68">
        <v>2409242.4972</v>
      </c>
      <c r="H84" s="68">
        <v>4192063.026</v>
      </c>
      <c r="I84" s="69"/>
    </row>
    <row r="85" spans="1:9" ht="15.75">
      <c r="A85" s="28" t="s">
        <v>74</v>
      </c>
      <c r="B85" s="68">
        <v>21431603</v>
      </c>
      <c r="C85" s="68">
        <v>22033001</v>
      </c>
      <c r="D85" s="68">
        <v>22033001</v>
      </c>
      <c r="E85" s="68">
        <v>19652997.36</v>
      </c>
      <c r="F85" s="68">
        <v>20206472.232</v>
      </c>
      <c r="G85" s="68">
        <v>22464265.302</v>
      </c>
      <c r="H85" s="68">
        <v>25264296.246</v>
      </c>
      <c r="I85" s="69"/>
    </row>
    <row r="86" spans="1:9" ht="14.25" customHeight="1" hidden="1">
      <c r="A86" s="28" t="s">
        <v>75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9"/>
    </row>
    <row r="87" spans="1:9" ht="15.75">
      <c r="A87" s="28" t="s">
        <v>76</v>
      </c>
      <c r="B87" s="68">
        <v>340736</v>
      </c>
      <c r="C87" s="68">
        <v>0</v>
      </c>
      <c r="D87" s="68">
        <v>-614844</v>
      </c>
      <c r="E87" s="68">
        <v>-614841.534</v>
      </c>
      <c r="F87" s="68">
        <v>0</v>
      </c>
      <c r="G87" s="68">
        <v>0</v>
      </c>
      <c r="H87" s="68">
        <v>0</v>
      </c>
      <c r="I87" s="69"/>
    </row>
    <row r="88" spans="1:9" ht="15.75">
      <c r="A88" s="38"/>
      <c r="B88" s="73"/>
      <c r="C88" s="73"/>
      <c r="D88" s="73"/>
      <c r="E88" s="73"/>
      <c r="F88" s="73"/>
      <c r="G88" s="73"/>
      <c r="H88" s="73"/>
      <c r="I88" s="69"/>
    </row>
    <row r="89" spans="1:9" ht="15.75">
      <c r="A89" s="32" t="s">
        <v>90</v>
      </c>
      <c r="B89" s="71">
        <v>23390365</v>
      </c>
      <c r="C89" s="71">
        <v>22324510.349999994</v>
      </c>
      <c r="D89" s="71">
        <v>25278030</v>
      </c>
      <c r="E89" s="71">
        <v>11679006.672</v>
      </c>
      <c r="F89" s="71">
        <v>11623574.832</v>
      </c>
      <c r="G89" s="71">
        <v>14256683.635200001</v>
      </c>
      <c r="H89" s="71">
        <v>14789733.079200001</v>
      </c>
      <c r="I89" s="67"/>
    </row>
    <row r="90" spans="1:9" ht="15.75">
      <c r="A90" s="28" t="s">
        <v>12</v>
      </c>
      <c r="B90" s="68"/>
      <c r="C90" s="68"/>
      <c r="D90" s="68"/>
      <c r="E90" s="68"/>
      <c r="F90" s="68"/>
      <c r="G90" s="68"/>
      <c r="H90" s="68"/>
      <c r="I90" s="69"/>
    </row>
    <row r="91" spans="1:9" ht="15.75">
      <c r="A91" s="28" t="s">
        <v>67</v>
      </c>
      <c r="B91" s="68">
        <v>5569535</v>
      </c>
      <c r="C91" s="68">
        <v>4929603</v>
      </c>
      <c r="D91" s="68">
        <v>6699138</v>
      </c>
      <c r="E91" s="68">
        <v>4023146.544</v>
      </c>
      <c r="F91" s="68">
        <v>2475754.68</v>
      </c>
      <c r="G91" s="68">
        <v>2724264.054</v>
      </c>
      <c r="H91" s="68">
        <v>3387638.574</v>
      </c>
      <c r="I91" s="69"/>
    </row>
    <row r="92" spans="1:9" ht="15.75">
      <c r="A92" s="28" t="s">
        <v>68</v>
      </c>
      <c r="B92" s="68">
        <v>-24751715</v>
      </c>
      <c r="C92" s="68">
        <v>-27497833.64500001</v>
      </c>
      <c r="D92" s="68">
        <v>-29271510</v>
      </c>
      <c r="E92" s="68">
        <v>-29565987.786000002</v>
      </c>
      <c r="F92" s="68">
        <v>-20638539.324</v>
      </c>
      <c r="G92" s="68">
        <v>-22743533.322</v>
      </c>
      <c r="H92" s="68">
        <v>-29045916.622800004</v>
      </c>
      <c r="I92" s="69"/>
    </row>
    <row r="93" spans="1:9" ht="15.75">
      <c r="A93" s="28" t="s">
        <v>69</v>
      </c>
      <c r="B93" s="68">
        <v>7280348</v>
      </c>
      <c r="C93" s="68">
        <v>12394634.995000005</v>
      </c>
      <c r="D93" s="68">
        <v>8874943</v>
      </c>
      <c r="E93" s="68">
        <v>5790518.46</v>
      </c>
      <c r="F93" s="68">
        <v>4700107.89</v>
      </c>
      <c r="G93" s="68">
        <v>6232858.518</v>
      </c>
      <c r="H93" s="68">
        <v>7511646.966</v>
      </c>
      <c r="I93" s="69"/>
    </row>
    <row r="94" spans="1:9" ht="15.75">
      <c r="A94" s="28" t="s">
        <v>70</v>
      </c>
      <c r="B94" s="68">
        <v>-17471367</v>
      </c>
      <c r="C94" s="68">
        <v>-15103198.650000006</v>
      </c>
      <c r="D94" s="68">
        <v>-20396567</v>
      </c>
      <c r="E94" s="68">
        <v>-23775469.326</v>
      </c>
      <c r="F94" s="68">
        <v>-15938431.434</v>
      </c>
      <c r="G94" s="68">
        <v>-16510674.804000001</v>
      </c>
      <c r="H94" s="68">
        <v>-21534269.6568</v>
      </c>
      <c r="I94" s="69"/>
    </row>
    <row r="95" spans="1:9" ht="15.75">
      <c r="A95" s="28" t="s">
        <v>71</v>
      </c>
      <c r="B95" s="68">
        <v>3471685</v>
      </c>
      <c r="C95" s="68">
        <v>2890353</v>
      </c>
      <c r="D95" s="68">
        <v>5962038</v>
      </c>
      <c r="E95" s="68">
        <v>5739635.646000001</v>
      </c>
      <c r="F95" s="68">
        <v>2426649.3</v>
      </c>
      <c r="G95" s="68">
        <v>2617316.754</v>
      </c>
      <c r="H95" s="68">
        <v>2800392.4560000002</v>
      </c>
      <c r="I95" s="69"/>
    </row>
    <row r="96" spans="1:9" ht="15.75">
      <c r="A96" s="28" t="s">
        <v>72</v>
      </c>
      <c r="B96" s="68">
        <v>1160227</v>
      </c>
      <c r="C96" s="68">
        <v>736351</v>
      </c>
      <c r="D96" s="68">
        <v>1496578</v>
      </c>
      <c r="E96" s="68">
        <v>1164249.396</v>
      </c>
      <c r="F96" s="68">
        <v>-16177.662</v>
      </c>
      <c r="G96" s="68">
        <v>-50250.168000000005</v>
      </c>
      <c r="H96" s="68">
        <v>77092.43400000001</v>
      </c>
      <c r="I96" s="69"/>
    </row>
    <row r="97" spans="1:9" ht="15.75">
      <c r="A97" s="28" t="s">
        <v>73</v>
      </c>
      <c r="B97" s="68">
        <v>7239659</v>
      </c>
      <c r="C97" s="68">
        <v>6838401</v>
      </c>
      <c r="D97" s="68">
        <v>8678060</v>
      </c>
      <c r="E97" s="68">
        <v>4068666.93</v>
      </c>
      <c r="F97" s="68">
        <v>2469307.716</v>
      </c>
      <c r="G97" s="68">
        <v>3011762.4972</v>
      </c>
      <c r="H97" s="68">
        <v>4794583.026000001</v>
      </c>
      <c r="I97" s="69"/>
    </row>
    <row r="98" spans="1:9" ht="15.75">
      <c r="A98" s="28" t="s">
        <v>74</v>
      </c>
      <c r="B98" s="68">
        <v>22805782</v>
      </c>
      <c r="C98" s="68">
        <v>22033001</v>
      </c>
      <c r="D98" s="68">
        <v>22838783</v>
      </c>
      <c r="E98" s="68">
        <v>20458777.482</v>
      </c>
      <c r="F98" s="68">
        <v>20206472.232</v>
      </c>
      <c r="G98" s="68">
        <v>22464265.302</v>
      </c>
      <c r="H98" s="68">
        <v>25264296.246</v>
      </c>
      <c r="I98" s="69"/>
    </row>
    <row r="99" spans="1:9" ht="14.25" customHeight="1" hidden="1">
      <c r="A99" s="28" t="s">
        <v>75</v>
      </c>
      <c r="B99" s="68">
        <v>0</v>
      </c>
      <c r="C99" s="68">
        <v>0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9"/>
    </row>
    <row r="100" spans="1:9" ht="15.75">
      <c r="A100" s="38" t="s">
        <v>76</v>
      </c>
      <c r="B100" s="73">
        <v>614844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69"/>
    </row>
    <row r="101" spans="1:9" ht="15.75">
      <c r="A101" s="24" t="s">
        <v>91</v>
      </c>
      <c r="B101" s="66">
        <v>23390365</v>
      </c>
      <c r="C101" s="66">
        <v>22324510.349999994</v>
      </c>
      <c r="D101" s="66">
        <v>25278030</v>
      </c>
      <c r="E101" s="66">
        <v>11679006.672</v>
      </c>
      <c r="F101" s="66">
        <v>11623574.832</v>
      </c>
      <c r="G101" s="66">
        <v>14256683.635200001</v>
      </c>
      <c r="H101" s="66">
        <v>14789733.079200001</v>
      </c>
      <c r="I101" s="67"/>
    </row>
    <row r="102" spans="1:9" ht="15.75">
      <c r="A102" s="28" t="s">
        <v>12</v>
      </c>
      <c r="B102" s="68"/>
      <c r="C102" s="68"/>
      <c r="D102" s="68"/>
      <c r="E102" s="68"/>
      <c r="F102" s="68"/>
      <c r="G102" s="68"/>
      <c r="H102" s="68"/>
      <c r="I102" s="69"/>
    </row>
    <row r="103" spans="1:9" ht="15.75">
      <c r="A103" s="28" t="s">
        <v>67</v>
      </c>
      <c r="B103" s="68">
        <v>2569535</v>
      </c>
      <c r="C103" s="68">
        <v>800000</v>
      </c>
      <c r="D103" s="68">
        <v>3199138</v>
      </c>
      <c r="E103" s="68">
        <v>843528</v>
      </c>
      <c r="F103" s="68">
        <v>843528</v>
      </c>
      <c r="G103" s="68">
        <v>843528</v>
      </c>
      <c r="H103" s="68">
        <v>3387638.574</v>
      </c>
      <c r="I103" s="69"/>
    </row>
    <row r="104" spans="1:9" ht="15.75">
      <c r="A104" s="28" t="s">
        <v>68</v>
      </c>
      <c r="B104" s="68">
        <v>9248285</v>
      </c>
      <c r="C104" s="68">
        <v>14929875.35499999</v>
      </c>
      <c r="D104" s="68">
        <v>1567273</v>
      </c>
      <c r="E104" s="68">
        <v>7033276.212</v>
      </c>
      <c r="F104" s="68">
        <v>5206284.942</v>
      </c>
      <c r="G104" s="68">
        <v>6306643.1172</v>
      </c>
      <c r="H104" s="68">
        <v>-3781620.3768</v>
      </c>
      <c r="I104" s="69"/>
    </row>
    <row r="105" spans="1:9" ht="15.75">
      <c r="A105" s="28" t="s">
        <v>69</v>
      </c>
      <c r="B105" s="68">
        <v>3280348</v>
      </c>
      <c r="C105" s="68">
        <v>5394634.995000005</v>
      </c>
      <c r="D105" s="68">
        <v>8874943</v>
      </c>
      <c r="E105" s="68">
        <v>2777918.46</v>
      </c>
      <c r="F105" s="68">
        <v>4700107.89</v>
      </c>
      <c r="G105" s="68">
        <v>6232858.518</v>
      </c>
      <c r="H105" s="68">
        <v>7511646.966</v>
      </c>
      <c r="I105" s="69"/>
    </row>
    <row r="106" spans="1:9" ht="15.75">
      <c r="A106" s="28" t="s">
        <v>70</v>
      </c>
      <c r="B106" s="68">
        <v>12528633</v>
      </c>
      <c r="C106" s="68">
        <v>20324510.349999994</v>
      </c>
      <c r="D106" s="68">
        <v>10442216</v>
      </c>
      <c r="E106" s="68">
        <v>9811194.672</v>
      </c>
      <c r="F106" s="68">
        <v>9906392.832</v>
      </c>
      <c r="G106" s="68">
        <v>12539501.635200001</v>
      </c>
      <c r="H106" s="68">
        <v>3730026.5892000003</v>
      </c>
      <c r="I106" s="69"/>
    </row>
    <row r="107" spans="1:9" ht="15.75">
      <c r="A107" s="28" t="s">
        <v>71</v>
      </c>
      <c r="B107" s="68">
        <v>3471685</v>
      </c>
      <c r="C107" s="68">
        <v>400000</v>
      </c>
      <c r="D107" s="68">
        <v>5962038</v>
      </c>
      <c r="E107" s="68">
        <v>120504</v>
      </c>
      <c r="F107" s="68">
        <v>120504</v>
      </c>
      <c r="G107" s="68">
        <v>120504</v>
      </c>
      <c r="H107" s="68">
        <v>2800392.4560000002</v>
      </c>
      <c r="I107" s="69"/>
    </row>
    <row r="108" spans="1:9" ht="15.75">
      <c r="A108" s="28" t="s">
        <v>72</v>
      </c>
      <c r="B108" s="68">
        <v>1160227</v>
      </c>
      <c r="C108" s="68">
        <v>400000</v>
      </c>
      <c r="D108" s="68">
        <v>1496578</v>
      </c>
      <c r="E108" s="68">
        <v>301260</v>
      </c>
      <c r="F108" s="68">
        <v>150630</v>
      </c>
      <c r="G108" s="68">
        <v>150630</v>
      </c>
      <c r="H108" s="68">
        <v>77092.43400000001</v>
      </c>
      <c r="I108" s="69"/>
    </row>
    <row r="109" spans="1:9" ht="15.75">
      <c r="A109" s="28" t="s">
        <v>73</v>
      </c>
      <c r="B109" s="68">
        <v>2239659</v>
      </c>
      <c r="C109" s="68">
        <v>400000</v>
      </c>
      <c r="D109" s="68">
        <v>4178060</v>
      </c>
      <c r="E109" s="68">
        <v>602520</v>
      </c>
      <c r="F109" s="68">
        <v>602520</v>
      </c>
      <c r="G109" s="68">
        <v>602520</v>
      </c>
      <c r="H109" s="68">
        <v>4794583.026000001</v>
      </c>
      <c r="I109" s="69"/>
    </row>
    <row r="110" spans="1:9" ht="15.75">
      <c r="A110" s="28" t="s">
        <v>74</v>
      </c>
      <c r="B110" s="68">
        <v>805782</v>
      </c>
      <c r="C110" s="68">
        <v>0</v>
      </c>
      <c r="D110" s="68">
        <v>0</v>
      </c>
      <c r="E110" s="68">
        <v>0</v>
      </c>
      <c r="F110" s="68">
        <v>0</v>
      </c>
      <c r="G110" s="68">
        <v>0</v>
      </c>
      <c r="H110" s="68">
        <v>0</v>
      </c>
      <c r="I110" s="69"/>
    </row>
    <row r="111" spans="1:9" ht="14.25" customHeight="1" hidden="1">
      <c r="A111" s="28" t="s">
        <v>75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9"/>
    </row>
    <row r="112" spans="1:9" ht="15.75">
      <c r="A112" s="38" t="s">
        <v>76</v>
      </c>
      <c r="B112" s="73">
        <v>614844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69"/>
    </row>
    <row r="113" spans="1:9" s="50" customFormat="1" ht="15">
      <c r="A113" s="57"/>
      <c r="C113" s="69"/>
      <c r="D113" s="69"/>
      <c r="E113" s="69"/>
      <c r="F113" s="69"/>
      <c r="G113" s="69"/>
      <c r="H113" s="69"/>
      <c r="I113" s="69"/>
    </row>
    <row r="114" spans="1:9" s="50" customFormat="1" ht="15.75">
      <c r="A114" s="42" t="s">
        <v>92</v>
      </c>
      <c r="C114" s="69"/>
      <c r="D114" s="69"/>
      <c r="E114" s="69"/>
      <c r="F114" s="69"/>
      <c r="G114" s="69"/>
      <c r="H114" s="69"/>
      <c r="I114" s="69"/>
    </row>
    <row r="115" spans="1:9" s="50" customFormat="1" ht="15">
      <c r="A115" s="48"/>
      <c r="C115" s="69"/>
      <c r="D115" s="69"/>
      <c r="E115" s="69"/>
      <c r="F115" s="69"/>
      <c r="G115" s="69"/>
      <c r="H115" s="69"/>
      <c r="I115" s="69"/>
    </row>
    <row r="116" spans="1:9" s="50" customFormat="1" ht="15.75">
      <c r="A116" s="1" t="s">
        <v>93</v>
      </c>
      <c r="B116" s="69"/>
      <c r="C116" s="69"/>
      <c r="D116" s="69"/>
      <c r="E116" s="69"/>
      <c r="F116" s="69"/>
      <c r="G116" s="69"/>
      <c r="H116" s="69"/>
      <c r="I116" s="69"/>
    </row>
    <row r="117" spans="1:9" s="50" customFormat="1" ht="15">
      <c r="A117" s="48"/>
      <c r="B117" s="69"/>
      <c r="C117" s="69"/>
      <c r="D117" s="69"/>
      <c r="E117" s="69"/>
      <c r="F117" s="69"/>
      <c r="G117" s="69"/>
      <c r="H117" s="69"/>
      <c r="I117" s="69"/>
    </row>
  </sheetData>
  <mergeCells count="7">
    <mergeCell ref="E15:E16"/>
    <mergeCell ref="F15:F16"/>
    <mergeCell ref="G15:H15"/>
    <mergeCell ref="A15:A16"/>
    <mergeCell ref="B15:B16"/>
    <mergeCell ref="C15:C16"/>
    <mergeCell ref="D15:D16"/>
  </mergeCells>
  <printOptions/>
  <pageMargins left="0.49" right="0.33" top="0.65" bottom="0.6" header="0.4921259845" footer="0.4921259845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38"/>
  <sheetViews>
    <sheetView workbookViewId="0" topLeftCell="A26">
      <selection activeCell="J8" sqref="J1:S16384"/>
    </sheetView>
  </sheetViews>
  <sheetFormatPr defaultColWidth="9.00390625" defaultRowHeight="14.25"/>
  <cols>
    <col min="1" max="1" width="52.875" style="48" customWidth="1"/>
    <col min="2" max="2" width="12.75390625" style="48" customWidth="1"/>
    <col min="3" max="4" width="13.50390625" style="49" customWidth="1"/>
    <col min="5" max="7" width="11.75390625" style="48" customWidth="1"/>
    <col min="8" max="8" width="13.00390625" style="48" customWidth="1"/>
    <col min="9" max="9" width="13.00390625" style="50" customWidth="1"/>
    <col min="10" max="16384" width="7.00390625" style="48" customWidth="1"/>
  </cols>
  <sheetData>
    <row r="1" ht="24.75" customHeight="1">
      <c r="A1" s="47"/>
    </row>
    <row r="2" ht="31.5" customHeight="1"/>
    <row r="3" spans="1:7" ht="24.75" customHeight="1">
      <c r="A3" s="51"/>
      <c r="B3" s="52"/>
      <c r="G3" s="6"/>
    </row>
    <row r="4" spans="2:7" ht="24.75" customHeight="1">
      <c r="B4" s="53"/>
      <c r="G4" s="6"/>
    </row>
    <row r="5" ht="21.75" customHeight="1">
      <c r="F5" s="54"/>
    </row>
    <row r="6" ht="21.75" customHeight="1">
      <c r="F6" s="54"/>
    </row>
    <row r="7" ht="21.75" customHeight="1"/>
    <row r="8" ht="21.75" customHeight="1">
      <c r="A8" s="47"/>
    </row>
    <row r="9" spans="1:8" ht="21.75" customHeight="1">
      <c r="A9" s="55"/>
      <c r="H9" s="48" t="s">
        <v>109</v>
      </c>
    </row>
    <row r="10" spans="1:8" ht="16.5" customHeight="1">
      <c r="A10" s="11"/>
      <c r="B10" s="56"/>
      <c r="H10" s="48" t="s">
        <v>94</v>
      </c>
    </row>
    <row r="11" spans="1:2" ht="15.75">
      <c r="A11" s="12" t="s">
        <v>53</v>
      </c>
      <c r="B11" s="12"/>
    </row>
    <row r="12" spans="1:2" ht="15">
      <c r="A12" s="57"/>
      <c r="B12" s="57"/>
    </row>
    <row r="13" spans="1:2" ht="15">
      <c r="A13" s="57"/>
      <c r="B13" s="57"/>
    </row>
    <row r="14" spans="5:9" ht="15">
      <c r="E14" s="58"/>
      <c r="H14" s="58" t="s">
        <v>111</v>
      </c>
      <c r="I14" s="59"/>
    </row>
    <row r="15" spans="1:9" ht="27.75" customHeight="1">
      <c r="A15" s="429" t="s">
        <v>3</v>
      </c>
      <c r="B15" s="426" t="s">
        <v>4</v>
      </c>
      <c r="C15" s="426" t="s">
        <v>5</v>
      </c>
      <c r="D15" s="426" t="s">
        <v>113</v>
      </c>
      <c r="E15" s="426" t="s">
        <v>96</v>
      </c>
      <c r="F15" s="426" t="s">
        <v>8</v>
      </c>
      <c r="G15" s="424" t="s">
        <v>9</v>
      </c>
      <c r="H15" s="425"/>
      <c r="I15" s="60"/>
    </row>
    <row r="16" spans="1:9" ht="45" customHeight="1">
      <c r="A16" s="430"/>
      <c r="B16" s="428"/>
      <c r="C16" s="427"/>
      <c r="D16" s="428"/>
      <c r="E16" s="427"/>
      <c r="F16" s="428"/>
      <c r="G16" s="61">
        <v>2011</v>
      </c>
      <c r="H16" s="61">
        <v>2012</v>
      </c>
      <c r="I16" s="62"/>
    </row>
    <row r="17" spans="1:9" ht="15">
      <c r="A17" s="80" t="s">
        <v>10</v>
      </c>
      <c r="B17" s="80">
        <v>1</v>
      </c>
      <c r="C17" s="81">
        <v>2</v>
      </c>
      <c r="D17" s="81">
        <v>3</v>
      </c>
      <c r="E17" s="80">
        <v>4</v>
      </c>
      <c r="F17" s="80">
        <v>5</v>
      </c>
      <c r="G17" s="80">
        <v>6</v>
      </c>
      <c r="H17" s="80">
        <v>7</v>
      </c>
      <c r="I17" s="65"/>
    </row>
    <row r="18" spans="1:9" ht="15.75">
      <c r="A18" s="45"/>
      <c r="B18" s="82"/>
      <c r="C18" s="82"/>
      <c r="D18" s="82"/>
      <c r="E18" s="82"/>
      <c r="F18" s="82"/>
      <c r="G18" s="82"/>
      <c r="H18" s="82"/>
      <c r="I18" s="69"/>
    </row>
    <row r="19" spans="1:9" s="50" customFormat="1" ht="15.75">
      <c r="A19" s="32" t="s">
        <v>97</v>
      </c>
      <c r="B19" s="71">
        <v>23757760.77843186</v>
      </c>
      <c r="C19" s="71">
        <v>21131906</v>
      </c>
      <c r="D19" s="71">
        <v>21131906</v>
      </c>
      <c r="E19" s="71">
        <v>21405517.158</v>
      </c>
      <c r="F19" s="71">
        <v>22164270.594</v>
      </c>
      <c r="G19" s="71">
        <v>23931702.762000002</v>
      </c>
      <c r="H19" s="71">
        <v>26349585.396</v>
      </c>
      <c r="I19" s="67"/>
    </row>
    <row r="20" spans="1:9" s="50" customFormat="1" ht="15.75">
      <c r="A20" s="28" t="s">
        <v>12</v>
      </c>
      <c r="B20" s="68"/>
      <c r="C20" s="68"/>
      <c r="D20" s="68"/>
      <c r="E20" s="68"/>
      <c r="F20" s="68"/>
      <c r="G20" s="68"/>
      <c r="H20" s="68"/>
      <c r="I20" s="69"/>
    </row>
    <row r="21" spans="1:9" s="50" customFormat="1" ht="15.75">
      <c r="A21" s="28" t="s">
        <v>98</v>
      </c>
      <c r="B21" s="68">
        <v>20573349</v>
      </c>
      <c r="C21" s="68">
        <v>18197063</v>
      </c>
      <c r="D21" s="68">
        <v>18197063</v>
      </c>
      <c r="E21" s="68">
        <v>18537280.95</v>
      </c>
      <c r="F21" s="68">
        <v>19134016.758</v>
      </c>
      <c r="G21" s="68">
        <v>20726205.984</v>
      </c>
      <c r="H21" s="68">
        <v>22862621.400000002</v>
      </c>
      <c r="I21" s="69"/>
    </row>
    <row r="22" spans="1:9" s="50" customFormat="1" ht="15.75">
      <c r="A22" s="28" t="s">
        <v>99</v>
      </c>
      <c r="B22" s="68">
        <v>1269195.2835367334</v>
      </c>
      <c r="C22" s="68">
        <v>1073570</v>
      </c>
      <c r="D22" s="68">
        <v>1073570</v>
      </c>
      <c r="E22" s="68">
        <v>1052240.928</v>
      </c>
      <c r="F22" s="68">
        <v>1086102.5520000001</v>
      </c>
      <c r="G22" s="68">
        <v>1176480.5520000001</v>
      </c>
      <c r="H22" s="68">
        <v>1297737.702</v>
      </c>
      <c r="I22" s="69"/>
    </row>
    <row r="23" spans="1:9" s="50" customFormat="1" ht="15.75">
      <c r="A23" s="28" t="s">
        <v>100</v>
      </c>
      <c r="B23" s="68">
        <v>99388.49489512564</v>
      </c>
      <c r="C23" s="68">
        <v>147057</v>
      </c>
      <c r="D23" s="68">
        <v>147057</v>
      </c>
      <c r="E23" s="68">
        <v>73567.69200000001</v>
      </c>
      <c r="F23" s="68">
        <v>75947.64600000001</v>
      </c>
      <c r="G23" s="68">
        <v>82304.232</v>
      </c>
      <c r="H23" s="68">
        <v>90769.638</v>
      </c>
      <c r="I23" s="69"/>
    </row>
    <row r="24" spans="1:9" s="50" customFormat="1" ht="15.75">
      <c r="A24" s="28" t="s">
        <v>101</v>
      </c>
      <c r="B24" s="68">
        <v>1796872</v>
      </c>
      <c r="C24" s="68">
        <v>1709345</v>
      </c>
      <c r="D24" s="68">
        <v>1709345</v>
      </c>
      <c r="E24" s="68">
        <v>1737035.034</v>
      </c>
      <c r="F24" s="68">
        <v>1862238.69</v>
      </c>
      <c r="G24" s="68">
        <v>1940747.046</v>
      </c>
      <c r="H24" s="68">
        <v>2091859.0620000002</v>
      </c>
      <c r="I24" s="69"/>
    </row>
    <row r="25" spans="1:9" s="50" customFormat="1" ht="15.75">
      <c r="A25" s="28" t="s">
        <v>102</v>
      </c>
      <c r="B25" s="68">
        <v>18956</v>
      </c>
      <c r="C25" s="68">
        <v>4871</v>
      </c>
      <c r="D25" s="68">
        <v>4871</v>
      </c>
      <c r="E25" s="68">
        <v>5392.554</v>
      </c>
      <c r="F25" s="68">
        <v>5964.948</v>
      </c>
      <c r="G25" s="68">
        <v>5964.948</v>
      </c>
      <c r="H25" s="68">
        <v>6597.594</v>
      </c>
      <c r="I25" s="69"/>
    </row>
    <row r="26" spans="1:9" s="50" customFormat="1" ht="15.75">
      <c r="A26" s="28"/>
      <c r="B26" s="68"/>
      <c r="C26" s="68"/>
      <c r="D26" s="68"/>
      <c r="E26" s="68"/>
      <c r="F26" s="68"/>
      <c r="G26" s="68"/>
      <c r="H26" s="68"/>
      <c r="I26" s="69"/>
    </row>
    <row r="27" spans="1:9" s="50" customFormat="1" ht="15.75">
      <c r="A27" s="24" t="s">
        <v>103</v>
      </c>
      <c r="B27" s="66">
        <v>24558460.347207</v>
      </c>
      <c r="C27" s="66">
        <v>21694006</v>
      </c>
      <c r="D27" s="66">
        <v>21694006</v>
      </c>
      <c r="E27" s="66">
        <v>22399795.662</v>
      </c>
      <c r="F27" s="66">
        <v>23368256.184</v>
      </c>
      <c r="G27" s="66">
        <v>25046364.762000002</v>
      </c>
      <c r="H27" s="66">
        <v>27379533.084000003</v>
      </c>
      <c r="I27" s="67"/>
    </row>
    <row r="28" spans="1:9" s="50" customFormat="1" ht="15.75">
      <c r="A28" s="28" t="s">
        <v>12</v>
      </c>
      <c r="B28" s="68"/>
      <c r="C28" s="68"/>
      <c r="D28" s="68"/>
      <c r="E28" s="68"/>
      <c r="F28" s="68"/>
      <c r="G28" s="68"/>
      <c r="H28" s="68"/>
      <c r="I28" s="69"/>
    </row>
    <row r="29" spans="1:9" s="50" customFormat="1" ht="15.75">
      <c r="A29" s="28" t="s">
        <v>104</v>
      </c>
      <c r="B29" s="68">
        <v>21892182</v>
      </c>
      <c r="C29" s="68">
        <v>19320602</v>
      </c>
      <c r="D29" s="68">
        <v>19320602</v>
      </c>
      <c r="E29" s="68">
        <v>19564788.432</v>
      </c>
      <c r="F29" s="68">
        <v>20194572.462</v>
      </c>
      <c r="G29" s="68">
        <v>21875060.994000003</v>
      </c>
      <c r="H29" s="68">
        <v>24129871.59</v>
      </c>
      <c r="I29" s="69"/>
    </row>
    <row r="30" spans="1:9" s="50" customFormat="1" ht="15.75">
      <c r="A30" s="28" t="s">
        <v>105</v>
      </c>
      <c r="B30" s="68">
        <v>1787883</v>
      </c>
      <c r="C30" s="68">
        <v>1700798</v>
      </c>
      <c r="D30" s="68">
        <v>1700798</v>
      </c>
      <c r="E30" s="68">
        <v>1728358.746</v>
      </c>
      <c r="F30" s="68">
        <v>1852929.756</v>
      </c>
      <c r="G30" s="68">
        <v>1931046.4740000002</v>
      </c>
      <c r="H30" s="68">
        <v>2081405.34</v>
      </c>
      <c r="I30" s="69"/>
    </row>
    <row r="31" spans="1:9" s="50" customFormat="1" ht="15.75">
      <c r="A31" s="28" t="s">
        <v>106</v>
      </c>
      <c r="B31" s="68">
        <v>18956</v>
      </c>
      <c r="C31" s="68">
        <v>4871</v>
      </c>
      <c r="D31" s="68">
        <v>4871</v>
      </c>
      <c r="E31" s="68">
        <v>5392.554</v>
      </c>
      <c r="F31" s="68">
        <v>5964.948</v>
      </c>
      <c r="G31" s="68">
        <v>5964.948</v>
      </c>
      <c r="H31" s="68">
        <v>6597.594</v>
      </c>
      <c r="I31" s="69"/>
    </row>
    <row r="32" spans="1:9" s="50" customFormat="1" ht="15.75">
      <c r="A32" s="28" t="s">
        <v>107</v>
      </c>
      <c r="B32" s="68">
        <v>7874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9"/>
    </row>
    <row r="33" spans="1:9" s="50" customFormat="1" ht="15.75">
      <c r="A33" s="38" t="s">
        <v>108</v>
      </c>
      <c r="B33" s="73">
        <v>851565.3472069999</v>
      </c>
      <c r="C33" s="73">
        <v>667735</v>
      </c>
      <c r="D33" s="73">
        <v>667735</v>
      </c>
      <c r="E33" s="73">
        <v>1101255.93</v>
      </c>
      <c r="F33" s="73">
        <v>1314789.0180000002</v>
      </c>
      <c r="G33" s="73">
        <v>1234292.3460000001</v>
      </c>
      <c r="H33" s="73">
        <v>1161658.56</v>
      </c>
      <c r="I33" s="69"/>
    </row>
    <row r="34" spans="1:9" s="50" customFormat="1" ht="15">
      <c r="A34" s="57"/>
      <c r="C34" s="69"/>
      <c r="D34" s="69"/>
      <c r="E34" s="69"/>
      <c r="F34" s="69"/>
      <c r="G34" s="69"/>
      <c r="H34" s="69"/>
      <c r="I34" s="69"/>
    </row>
    <row r="35" spans="1:9" s="50" customFormat="1" ht="15.75">
      <c r="A35" s="42" t="s">
        <v>92</v>
      </c>
      <c r="C35" s="69"/>
      <c r="D35" s="69"/>
      <c r="E35" s="69"/>
      <c r="F35" s="69"/>
      <c r="G35" s="69"/>
      <c r="H35" s="69"/>
      <c r="I35" s="69"/>
    </row>
    <row r="36" spans="1:9" s="50" customFormat="1" ht="15">
      <c r="A36" s="48"/>
      <c r="C36" s="69"/>
      <c r="D36" s="69"/>
      <c r="E36" s="69"/>
      <c r="F36" s="69"/>
      <c r="G36" s="69"/>
      <c r="H36" s="69"/>
      <c r="I36" s="69"/>
    </row>
    <row r="37" spans="1:9" s="50" customFormat="1" ht="15.75">
      <c r="A37" s="1"/>
      <c r="B37" s="69"/>
      <c r="C37" s="69"/>
      <c r="D37" s="69"/>
      <c r="E37" s="69"/>
      <c r="F37" s="69"/>
      <c r="G37" s="69"/>
      <c r="H37" s="69"/>
      <c r="I37" s="69"/>
    </row>
    <row r="38" spans="1:9" s="50" customFormat="1" ht="15">
      <c r="A38" s="48"/>
      <c r="B38" s="69"/>
      <c r="C38" s="69"/>
      <c r="D38" s="69"/>
      <c r="E38" s="69"/>
      <c r="F38" s="69"/>
      <c r="G38" s="69"/>
      <c r="H38" s="69"/>
      <c r="I38" s="69"/>
    </row>
  </sheetData>
  <mergeCells count="7">
    <mergeCell ref="G15:H15"/>
    <mergeCell ref="F15:F16"/>
    <mergeCell ref="A15:A16"/>
    <mergeCell ref="B15:B16"/>
    <mergeCell ref="C15:C16"/>
    <mergeCell ref="D15:D16"/>
    <mergeCell ref="E15:E16"/>
  </mergeCells>
  <printOptions/>
  <pageMargins left="0.23" right="0.17" top="0.28" bottom="0.31" header="0.4921259845" footer="0.4921259845"/>
  <pageSetup fitToHeight="1" fitToWidth="1" horizontalDpi="600" verticalDpi="600" orientation="portrait" paperSize="8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0"/>
  <sheetViews>
    <sheetView zoomScale="75" zoomScaleNormal="75" workbookViewId="0" topLeftCell="A1">
      <selection activeCell="E36" sqref="E36"/>
    </sheetView>
  </sheetViews>
  <sheetFormatPr defaultColWidth="9.00390625" defaultRowHeight="14.25"/>
  <cols>
    <col min="1" max="2" width="8.625" style="83" customWidth="1"/>
    <col min="3" max="3" width="9.125" style="83" customWidth="1"/>
    <col min="4" max="4" width="12.375" style="83" customWidth="1"/>
    <col min="5" max="5" width="66.00390625" style="83" customWidth="1"/>
    <col min="6" max="6" width="15.125" style="83" customWidth="1"/>
    <col min="7" max="7" width="15.125" style="85" customWidth="1"/>
    <col min="8" max="8" width="15.25390625" style="83" customWidth="1"/>
    <col min="9" max="9" width="14.00390625" style="83" customWidth="1"/>
    <col min="10" max="10" width="14.875" style="83" customWidth="1"/>
    <col min="11" max="11" width="13.50390625" style="83" customWidth="1"/>
    <col min="12" max="12" width="7.875" style="83" customWidth="1"/>
    <col min="13" max="13" width="16.375" style="83" customWidth="1"/>
    <col min="14" max="14" width="15.375" style="83" customWidth="1"/>
    <col min="15" max="15" width="20.125" style="83" customWidth="1"/>
    <col min="16" max="16384" width="7.875" style="83" customWidth="1"/>
  </cols>
  <sheetData>
    <row r="1" spans="3:11" ht="23.25" customHeight="1">
      <c r="C1" s="84"/>
      <c r="K1" s="86" t="s">
        <v>114</v>
      </c>
    </row>
    <row r="2" spans="5:7" ht="15.75">
      <c r="E2" s="87"/>
      <c r="F2" s="87"/>
      <c r="G2" s="86"/>
    </row>
    <row r="3" spans="1:6" ht="15.75">
      <c r="A3" s="88" t="s">
        <v>115</v>
      </c>
      <c r="E3" s="89"/>
      <c r="F3" s="89"/>
    </row>
    <row r="4" spans="2:6" ht="15.75">
      <c r="B4" s="88"/>
      <c r="E4" s="89"/>
      <c r="F4" s="89"/>
    </row>
    <row r="5" ht="15.75">
      <c r="K5" s="86" t="s">
        <v>2</v>
      </c>
    </row>
    <row r="6" spans="1:11" ht="21.75" customHeight="1">
      <c r="A6" s="70" t="s">
        <v>116</v>
      </c>
      <c r="B6" s="444" t="s">
        <v>117</v>
      </c>
      <c r="C6" s="447" t="s">
        <v>118</v>
      </c>
      <c r="D6" s="450" t="s">
        <v>119</v>
      </c>
      <c r="E6" s="431" t="s">
        <v>120</v>
      </c>
      <c r="F6" s="431" t="s">
        <v>4</v>
      </c>
      <c r="G6" s="102" t="s">
        <v>121</v>
      </c>
      <c r="H6" s="431" t="s">
        <v>122</v>
      </c>
      <c r="I6" s="431" t="s">
        <v>8</v>
      </c>
      <c r="J6" s="218" t="s">
        <v>123</v>
      </c>
      <c r="K6" s="101"/>
    </row>
    <row r="7" spans="1:11" ht="25.5" customHeight="1">
      <c r="A7" s="442"/>
      <c r="B7" s="445"/>
      <c r="C7" s="448"/>
      <c r="D7" s="451"/>
      <c r="E7" s="432"/>
      <c r="F7" s="453"/>
      <c r="G7" s="103"/>
      <c r="H7" s="432"/>
      <c r="I7" s="440"/>
      <c r="J7" s="434">
        <v>2011</v>
      </c>
      <c r="K7" s="437">
        <v>2012</v>
      </c>
    </row>
    <row r="8" spans="1:11" ht="11.25" customHeight="1">
      <c r="A8" s="442"/>
      <c r="B8" s="445"/>
      <c r="C8" s="448"/>
      <c r="D8" s="451"/>
      <c r="E8" s="432"/>
      <c r="F8" s="453"/>
      <c r="G8" s="103"/>
      <c r="H8" s="432"/>
      <c r="I8" s="440"/>
      <c r="J8" s="435"/>
      <c r="K8" s="438"/>
    </row>
    <row r="9" spans="1:11" ht="12" customHeight="1">
      <c r="A9" s="443"/>
      <c r="B9" s="446"/>
      <c r="C9" s="449"/>
      <c r="D9" s="452"/>
      <c r="E9" s="454"/>
      <c r="F9" s="454"/>
      <c r="G9" s="104"/>
      <c r="H9" s="433"/>
      <c r="I9" s="441"/>
      <c r="J9" s="436"/>
      <c r="K9" s="439"/>
    </row>
    <row r="10" spans="1:11" ht="18" customHeight="1">
      <c r="A10" s="91"/>
      <c r="B10" s="92"/>
      <c r="C10" s="93"/>
      <c r="D10" s="92"/>
      <c r="E10" s="94" t="s">
        <v>124</v>
      </c>
      <c r="F10" s="95"/>
      <c r="G10" s="90"/>
      <c r="H10" s="94"/>
      <c r="I10" s="94"/>
      <c r="J10" s="94"/>
      <c r="K10" s="94"/>
    </row>
    <row r="11" spans="1:11" ht="22.5" customHeight="1">
      <c r="A11" s="96">
        <v>100</v>
      </c>
      <c r="B11" s="97"/>
      <c r="C11" s="96"/>
      <c r="D11" s="98"/>
      <c r="E11" s="96" t="s">
        <v>125</v>
      </c>
      <c r="F11" s="99">
        <v>4678095</v>
      </c>
      <c r="G11" s="99">
        <v>5107579</v>
      </c>
      <c r="H11" s="99">
        <v>4501898</v>
      </c>
      <c r="I11" s="99">
        <v>4527768</v>
      </c>
      <c r="J11" s="99">
        <v>4844933</v>
      </c>
      <c r="K11" s="99">
        <v>5252104</v>
      </c>
    </row>
    <row r="12" spans="1:11" ht="21.75" customHeight="1">
      <c r="A12" s="94"/>
      <c r="B12" s="100">
        <v>150</v>
      </c>
      <c r="C12" s="94"/>
      <c r="D12" s="92"/>
      <c r="E12" s="105" t="s">
        <v>126</v>
      </c>
      <c r="F12" s="95">
        <v>4673737</v>
      </c>
      <c r="G12" s="95">
        <v>5103297</v>
      </c>
      <c r="H12" s="95">
        <v>4497616</v>
      </c>
      <c r="I12" s="95">
        <v>4523486</v>
      </c>
      <c r="J12" s="95">
        <v>4840651</v>
      </c>
      <c r="K12" s="95">
        <v>5247822</v>
      </c>
    </row>
    <row r="13" spans="1:11" ht="21.75" customHeight="1">
      <c r="A13" s="94"/>
      <c r="B13" s="100"/>
      <c r="C13" s="94">
        <v>151</v>
      </c>
      <c r="D13" s="100"/>
      <c r="E13" s="94" t="s">
        <v>127</v>
      </c>
      <c r="F13" s="95">
        <v>392007</v>
      </c>
      <c r="G13" s="95">
        <v>411697</v>
      </c>
      <c r="H13" s="95">
        <v>374962</v>
      </c>
      <c r="I13" s="95">
        <v>386709</v>
      </c>
      <c r="J13" s="95">
        <v>415220</v>
      </c>
      <c r="K13" s="95">
        <v>451373</v>
      </c>
    </row>
    <row r="14" spans="1:11" ht="21.75" customHeight="1">
      <c r="A14" s="94"/>
      <c r="B14" s="100"/>
      <c r="C14" s="94"/>
      <c r="D14" s="100"/>
      <c r="E14" s="94"/>
      <c r="F14" s="95"/>
      <c r="G14" s="106"/>
      <c r="H14" s="95"/>
      <c r="I14" s="95"/>
      <c r="J14" s="94"/>
      <c r="K14" s="94"/>
    </row>
    <row r="15" spans="1:11" ht="21.75" customHeight="1">
      <c r="A15" s="94"/>
      <c r="B15" s="100"/>
      <c r="C15" s="94"/>
      <c r="D15" s="107" t="s">
        <v>128</v>
      </c>
      <c r="E15" s="94" t="s">
        <v>129</v>
      </c>
      <c r="F15" s="95">
        <v>167515</v>
      </c>
      <c r="G15" s="106">
        <v>179451</v>
      </c>
      <c r="H15" s="106">
        <v>162972</v>
      </c>
      <c r="I15" s="106">
        <v>169215</v>
      </c>
      <c r="J15" s="106">
        <v>181982</v>
      </c>
      <c r="K15" s="106">
        <v>198169</v>
      </c>
    </row>
    <row r="16" spans="1:11" ht="21.75" customHeight="1">
      <c r="A16" s="94"/>
      <c r="B16" s="100"/>
      <c r="C16" s="94"/>
      <c r="D16" s="107" t="s">
        <v>130</v>
      </c>
      <c r="E16" s="94" t="s">
        <v>131</v>
      </c>
      <c r="F16" s="95">
        <v>35236</v>
      </c>
      <c r="G16" s="106">
        <v>37775</v>
      </c>
      <c r="H16" s="106">
        <v>34306</v>
      </c>
      <c r="I16" s="106">
        <v>35617</v>
      </c>
      <c r="J16" s="106">
        <v>38304</v>
      </c>
      <c r="K16" s="106">
        <v>41711</v>
      </c>
    </row>
    <row r="17" spans="1:11" ht="21.75" customHeight="1">
      <c r="A17" s="94"/>
      <c r="B17" s="100"/>
      <c r="C17" s="94"/>
      <c r="D17" s="107" t="s">
        <v>132</v>
      </c>
      <c r="E17" s="94" t="s">
        <v>133</v>
      </c>
      <c r="F17" s="95">
        <v>167613</v>
      </c>
      <c r="G17" s="106">
        <v>179451</v>
      </c>
      <c r="H17" s="106">
        <v>162972</v>
      </c>
      <c r="I17" s="106">
        <v>169215</v>
      </c>
      <c r="J17" s="106">
        <v>181982</v>
      </c>
      <c r="K17" s="106">
        <v>198169</v>
      </c>
    </row>
    <row r="18" spans="1:11" ht="21.75" customHeight="1">
      <c r="A18" s="94"/>
      <c r="B18" s="100"/>
      <c r="C18" s="94"/>
      <c r="D18" s="107" t="s">
        <v>134</v>
      </c>
      <c r="E18" s="108" t="s">
        <v>135</v>
      </c>
      <c r="F18" s="109">
        <v>15087</v>
      </c>
      <c r="G18" s="106">
        <v>10913</v>
      </c>
      <c r="H18" s="106">
        <v>10913</v>
      </c>
      <c r="I18" s="106">
        <v>8770</v>
      </c>
      <c r="J18" s="106">
        <v>8767</v>
      </c>
      <c r="K18" s="106">
        <v>8767</v>
      </c>
    </row>
    <row r="19" spans="1:11" ht="21.75" customHeight="1">
      <c r="A19" s="94"/>
      <c r="B19" s="100"/>
      <c r="C19" s="94"/>
      <c r="D19" s="107" t="s">
        <v>136</v>
      </c>
      <c r="E19" s="108" t="s">
        <v>137</v>
      </c>
      <c r="F19" s="109">
        <v>6556</v>
      </c>
      <c r="G19" s="106">
        <v>4107</v>
      </c>
      <c r="H19" s="106">
        <v>3799</v>
      </c>
      <c r="I19" s="106">
        <v>3892</v>
      </c>
      <c r="J19" s="106">
        <v>4185</v>
      </c>
      <c r="K19" s="106">
        <v>4557</v>
      </c>
    </row>
    <row r="20" spans="1:11" ht="21.75" customHeight="1">
      <c r="A20" s="94"/>
      <c r="B20" s="100"/>
      <c r="C20" s="94"/>
      <c r="D20" s="107"/>
      <c r="E20" s="108"/>
      <c r="F20" s="109"/>
      <c r="G20" s="106"/>
      <c r="H20" s="95"/>
      <c r="I20" s="95"/>
      <c r="J20" s="94"/>
      <c r="K20" s="94"/>
    </row>
    <row r="21" spans="1:11" ht="21.75" customHeight="1">
      <c r="A21" s="94"/>
      <c r="B21" s="100"/>
      <c r="C21" s="94">
        <v>152</v>
      </c>
      <c r="D21" s="107"/>
      <c r="E21" s="110" t="s">
        <v>138</v>
      </c>
      <c r="F21" s="95">
        <v>2197169</v>
      </c>
      <c r="G21" s="95">
        <v>2529905</v>
      </c>
      <c r="H21" s="95">
        <v>2163679</v>
      </c>
      <c r="I21" s="95">
        <v>2121091</v>
      </c>
      <c r="J21" s="95">
        <v>2236805</v>
      </c>
      <c r="K21" s="95">
        <v>2389124</v>
      </c>
    </row>
    <row r="22" spans="1:11" ht="21.75" customHeight="1">
      <c r="A22" s="94"/>
      <c r="B22" s="100"/>
      <c r="C22" s="94"/>
      <c r="D22" s="107"/>
      <c r="E22" s="94"/>
      <c r="F22" s="95"/>
      <c r="G22" s="106"/>
      <c r="H22" s="95"/>
      <c r="I22" s="95"/>
      <c r="J22" s="94"/>
      <c r="K22" s="94"/>
    </row>
    <row r="23" spans="1:11" ht="21.75" customHeight="1">
      <c r="A23" s="94"/>
      <c r="B23" s="100"/>
      <c r="C23" s="94"/>
      <c r="D23" s="107" t="s">
        <v>128</v>
      </c>
      <c r="E23" s="94" t="s">
        <v>129</v>
      </c>
      <c r="F23" s="95">
        <v>542734</v>
      </c>
      <c r="G23" s="106">
        <v>572098</v>
      </c>
      <c r="H23" s="106">
        <v>519573</v>
      </c>
      <c r="I23" s="106">
        <v>539330</v>
      </c>
      <c r="J23" s="106">
        <v>580018</v>
      </c>
      <c r="K23" s="106">
        <v>631607</v>
      </c>
    </row>
    <row r="24" spans="1:15" ht="21.75" customHeight="1">
      <c r="A24" s="94"/>
      <c r="B24" s="100"/>
      <c r="C24" s="94"/>
      <c r="D24" s="107" t="s">
        <v>130</v>
      </c>
      <c r="E24" s="94" t="s">
        <v>139</v>
      </c>
      <c r="F24" s="95">
        <v>128502</v>
      </c>
      <c r="G24" s="106">
        <v>152687</v>
      </c>
      <c r="H24" s="106">
        <v>119313</v>
      </c>
      <c r="I24" s="106">
        <v>114024</v>
      </c>
      <c r="J24" s="106">
        <v>122346</v>
      </c>
      <c r="K24" s="106">
        <v>132676</v>
      </c>
      <c r="M24" s="111"/>
      <c r="N24" s="111"/>
      <c r="O24" s="112"/>
    </row>
    <row r="25" spans="1:15" ht="21.75" customHeight="1">
      <c r="A25" s="94"/>
      <c r="B25" s="100"/>
      <c r="C25" s="94"/>
      <c r="D25" s="107" t="s">
        <v>132</v>
      </c>
      <c r="E25" s="94" t="s">
        <v>140</v>
      </c>
      <c r="F25" s="95">
        <v>1299673</v>
      </c>
      <c r="G25" s="106">
        <v>1588254</v>
      </c>
      <c r="H25" s="106">
        <v>1313889</v>
      </c>
      <c r="I25" s="106">
        <v>1276070</v>
      </c>
      <c r="J25" s="106">
        <v>1337074</v>
      </c>
      <c r="K25" s="106">
        <v>1417329</v>
      </c>
      <c r="M25" s="111"/>
      <c r="N25" s="111"/>
      <c r="O25" s="112"/>
    </row>
    <row r="26" spans="1:15" ht="21.75" customHeight="1">
      <c r="A26" s="94"/>
      <c r="B26" s="100"/>
      <c r="C26" s="94"/>
      <c r="D26" s="107" t="s">
        <v>141</v>
      </c>
      <c r="E26" s="94" t="s">
        <v>142</v>
      </c>
      <c r="F26" s="95">
        <v>89968</v>
      </c>
      <c r="G26" s="106">
        <v>114829</v>
      </c>
      <c r="H26" s="106">
        <v>108762</v>
      </c>
      <c r="I26" s="106">
        <v>108353</v>
      </c>
      <c r="J26" s="106">
        <v>112827</v>
      </c>
      <c r="K26" s="106">
        <v>121427</v>
      </c>
      <c r="M26" s="111"/>
      <c r="N26" s="111"/>
      <c r="O26" s="112"/>
    </row>
    <row r="27" spans="1:15" ht="21.75" customHeight="1">
      <c r="A27" s="94"/>
      <c r="B27" s="100"/>
      <c r="C27" s="94"/>
      <c r="D27" s="107" t="s">
        <v>143</v>
      </c>
      <c r="E27" s="108" t="s">
        <v>144</v>
      </c>
      <c r="F27" s="109">
        <v>683</v>
      </c>
      <c r="G27" s="106">
        <v>1717</v>
      </c>
      <c r="H27" s="106">
        <v>3737</v>
      </c>
      <c r="I27" s="106">
        <v>1731</v>
      </c>
      <c r="J27" s="106">
        <v>1932</v>
      </c>
      <c r="K27" s="106">
        <v>2156</v>
      </c>
      <c r="M27" s="111"/>
      <c r="N27" s="111"/>
      <c r="O27" s="112"/>
    </row>
    <row r="28" spans="1:15" ht="21.75" customHeight="1">
      <c r="A28" s="94"/>
      <c r="B28" s="100"/>
      <c r="C28" s="94"/>
      <c r="D28" s="107" t="s">
        <v>136</v>
      </c>
      <c r="E28" s="108" t="s">
        <v>135</v>
      </c>
      <c r="F28" s="109">
        <v>125760</v>
      </c>
      <c r="G28" s="106">
        <v>83806</v>
      </c>
      <c r="H28" s="106">
        <v>83805</v>
      </c>
      <c r="I28" s="106">
        <v>67352</v>
      </c>
      <c r="J28" s="106">
        <v>67324</v>
      </c>
      <c r="K28" s="106">
        <v>67324</v>
      </c>
      <c r="M28" s="111"/>
      <c r="N28" s="111"/>
      <c r="O28" s="112"/>
    </row>
    <row r="29" spans="1:15" ht="21.75" customHeight="1">
      <c r="A29" s="94"/>
      <c r="B29" s="100"/>
      <c r="C29" s="94"/>
      <c r="D29" s="107" t="s">
        <v>145</v>
      </c>
      <c r="E29" s="108" t="s">
        <v>146</v>
      </c>
      <c r="F29" s="109">
        <v>9849</v>
      </c>
      <c r="G29" s="106">
        <v>16514</v>
      </c>
      <c r="H29" s="106">
        <v>14600</v>
      </c>
      <c r="I29" s="106">
        <v>14231</v>
      </c>
      <c r="J29" s="106">
        <v>15284</v>
      </c>
      <c r="K29" s="106">
        <v>16605</v>
      </c>
      <c r="M29" s="111"/>
      <c r="N29" s="111"/>
      <c r="O29" s="112"/>
    </row>
    <row r="30" spans="1:15" ht="21.75" customHeight="1">
      <c r="A30" s="94"/>
      <c r="B30" s="100"/>
      <c r="C30" s="94"/>
      <c r="D30" s="107"/>
      <c r="E30" s="108"/>
      <c r="F30" s="109"/>
      <c r="G30" s="106"/>
      <c r="H30" s="95"/>
      <c r="I30" s="95"/>
      <c r="J30" s="94"/>
      <c r="K30" s="94"/>
      <c r="M30" s="111"/>
      <c r="N30" s="111"/>
      <c r="O30" s="112"/>
    </row>
    <row r="31" spans="1:13" ht="21.75" customHeight="1">
      <c r="A31" s="94"/>
      <c r="B31" s="100"/>
      <c r="C31" s="94">
        <v>158</v>
      </c>
      <c r="D31" s="107"/>
      <c r="E31" s="110" t="s">
        <v>147</v>
      </c>
      <c r="F31" s="95">
        <v>922586</v>
      </c>
      <c r="G31" s="95">
        <v>961282</v>
      </c>
      <c r="H31" s="95">
        <v>879826</v>
      </c>
      <c r="I31" s="95">
        <v>909008</v>
      </c>
      <c r="J31" s="95">
        <v>974070</v>
      </c>
      <c r="K31" s="95">
        <v>1058131</v>
      </c>
      <c r="M31" s="111"/>
    </row>
    <row r="32" spans="1:14" ht="21.75" customHeight="1">
      <c r="A32" s="94"/>
      <c r="B32" s="100"/>
      <c r="C32" s="94"/>
      <c r="D32" s="107"/>
      <c r="E32" s="94"/>
      <c r="F32" s="95"/>
      <c r="G32" s="106"/>
      <c r="H32" s="95"/>
      <c r="I32" s="95"/>
      <c r="J32" s="94"/>
      <c r="K32" s="94"/>
      <c r="N32" s="111"/>
    </row>
    <row r="33" spans="1:13" ht="21.75" customHeight="1">
      <c r="A33" s="94"/>
      <c r="B33" s="100"/>
      <c r="C33" s="94"/>
      <c r="D33" s="107" t="s">
        <v>128</v>
      </c>
      <c r="E33" s="94" t="s">
        <v>129</v>
      </c>
      <c r="F33" s="95">
        <v>391801</v>
      </c>
      <c r="G33" s="106">
        <v>413045</v>
      </c>
      <c r="H33" s="106">
        <v>375124</v>
      </c>
      <c r="I33" s="106">
        <v>389385</v>
      </c>
      <c r="J33" s="106">
        <v>418761</v>
      </c>
      <c r="K33" s="106">
        <v>456007</v>
      </c>
      <c r="M33" s="112"/>
    </row>
    <row r="34" spans="1:11" ht="21.75" customHeight="1">
      <c r="A34" s="94"/>
      <c r="B34" s="100"/>
      <c r="C34" s="94"/>
      <c r="D34" s="107" t="s">
        <v>130</v>
      </c>
      <c r="E34" s="94" t="s">
        <v>133</v>
      </c>
      <c r="F34" s="95">
        <v>391928</v>
      </c>
      <c r="G34" s="106">
        <v>413045</v>
      </c>
      <c r="H34" s="106">
        <v>375124</v>
      </c>
      <c r="I34" s="106">
        <v>389385</v>
      </c>
      <c r="J34" s="106">
        <v>418761</v>
      </c>
      <c r="K34" s="106">
        <v>456007</v>
      </c>
    </row>
    <row r="35" spans="1:11" ht="21.75" customHeight="1">
      <c r="A35" s="94"/>
      <c r="B35" s="100"/>
      <c r="C35" s="94"/>
      <c r="D35" s="107" t="s">
        <v>148</v>
      </c>
      <c r="E35" s="94" t="s">
        <v>131</v>
      </c>
      <c r="F35" s="95">
        <v>48122</v>
      </c>
      <c r="G35" s="106">
        <v>50232</v>
      </c>
      <c r="H35" s="106">
        <v>45619</v>
      </c>
      <c r="I35" s="106">
        <v>47363</v>
      </c>
      <c r="J35" s="106">
        <v>50936</v>
      </c>
      <c r="K35" s="106">
        <v>55467</v>
      </c>
    </row>
    <row r="36" spans="1:11" ht="21.75" customHeight="1">
      <c r="A36" s="94"/>
      <c r="B36" s="100"/>
      <c r="C36" s="94"/>
      <c r="D36" s="107" t="s">
        <v>132</v>
      </c>
      <c r="E36" s="108" t="s">
        <v>137</v>
      </c>
      <c r="F36" s="109">
        <v>3669</v>
      </c>
      <c r="G36" s="106">
        <v>5416</v>
      </c>
      <c r="H36" s="106">
        <v>5010</v>
      </c>
      <c r="I36" s="106">
        <v>5131</v>
      </c>
      <c r="J36" s="106">
        <v>5518</v>
      </c>
      <c r="K36" s="106">
        <v>6009</v>
      </c>
    </row>
    <row r="37" spans="1:11" ht="21.75" customHeight="1">
      <c r="A37" s="94"/>
      <c r="B37" s="100"/>
      <c r="C37" s="94"/>
      <c r="D37" s="107" t="s">
        <v>141</v>
      </c>
      <c r="E37" s="94" t="s">
        <v>149</v>
      </c>
      <c r="F37" s="95">
        <v>47403</v>
      </c>
      <c r="G37" s="106">
        <v>53366</v>
      </c>
      <c r="H37" s="106">
        <v>52771</v>
      </c>
      <c r="I37" s="106">
        <v>56706</v>
      </c>
      <c r="J37" s="106">
        <v>59065</v>
      </c>
      <c r="K37" s="106">
        <v>63612</v>
      </c>
    </row>
    <row r="38" spans="1:11" ht="21.75" customHeight="1">
      <c r="A38" s="94"/>
      <c r="B38" s="100"/>
      <c r="C38" s="94"/>
      <c r="D38" s="107" t="s">
        <v>143</v>
      </c>
      <c r="E38" s="108" t="s">
        <v>135</v>
      </c>
      <c r="F38" s="109">
        <v>39663</v>
      </c>
      <c r="G38" s="106">
        <v>26178</v>
      </c>
      <c r="H38" s="106">
        <v>26178</v>
      </c>
      <c r="I38" s="106">
        <v>21038</v>
      </c>
      <c r="J38" s="106">
        <v>21029</v>
      </c>
      <c r="K38" s="106">
        <v>21029</v>
      </c>
    </row>
    <row r="39" spans="1:11" ht="21.75" customHeight="1">
      <c r="A39" s="94"/>
      <c r="B39" s="100"/>
      <c r="C39" s="94"/>
      <c r="D39" s="107"/>
      <c r="E39" s="108"/>
      <c r="F39" s="109"/>
      <c r="G39" s="106"/>
      <c r="H39" s="95"/>
      <c r="I39" s="95"/>
      <c r="J39" s="94"/>
      <c r="K39" s="94"/>
    </row>
    <row r="40" spans="1:12" ht="21.75" customHeight="1">
      <c r="A40" s="94"/>
      <c r="B40" s="100"/>
      <c r="C40" s="94">
        <v>153</v>
      </c>
      <c r="D40" s="107"/>
      <c r="E40" s="108" t="s">
        <v>150</v>
      </c>
      <c r="F40" s="95">
        <v>125446</v>
      </c>
      <c r="G40" s="95">
        <v>130331</v>
      </c>
      <c r="H40" s="95">
        <v>118678</v>
      </c>
      <c r="I40" s="95">
        <v>122414</v>
      </c>
      <c r="J40" s="95">
        <v>131440</v>
      </c>
      <c r="K40" s="95">
        <v>142885</v>
      </c>
      <c r="L40" s="112"/>
    </row>
    <row r="41" spans="1:11" ht="21.75" customHeight="1">
      <c r="A41" s="94"/>
      <c r="B41" s="100"/>
      <c r="C41" s="94"/>
      <c r="D41" s="107"/>
      <c r="E41" s="108"/>
      <c r="F41" s="109"/>
      <c r="G41" s="106"/>
      <c r="H41" s="95"/>
      <c r="I41" s="95"/>
      <c r="J41" s="94"/>
      <c r="K41" s="94"/>
    </row>
    <row r="42" spans="1:11" ht="21.75" customHeight="1">
      <c r="A42" s="94"/>
      <c r="B42" s="100"/>
      <c r="C42" s="94"/>
      <c r="D42" s="107" t="s">
        <v>128</v>
      </c>
      <c r="E42" s="94" t="s">
        <v>133</v>
      </c>
      <c r="F42" s="95">
        <v>120419</v>
      </c>
      <c r="G42" s="106">
        <v>126886</v>
      </c>
      <c r="H42" s="106">
        <v>115233</v>
      </c>
      <c r="I42" s="106">
        <v>119646</v>
      </c>
      <c r="J42" s="106">
        <v>128673</v>
      </c>
      <c r="K42" s="106">
        <v>140118</v>
      </c>
    </row>
    <row r="43" spans="1:11" ht="21.75" customHeight="1">
      <c r="A43" s="94"/>
      <c r="B43" s="100"/>
      <c r="C43" s="94"/>
      <c r="D43" s="107" t="s">
        <v>130</v>
      </c>
      <c r="E43" s="108" t="s">
        <v>135</v>
      </c>
      <c r="F43" s="109">
        <v>5027</v>
      </c>
      <c r="G43" s="106">
        <v>3445</v>
      </c>
      <c r="H43" s="106">
        <v>3445</v>
      </c>
      <c r="I43" s="106">
        <v>2768</v>
      </c>
      <c r="J43" s="106">
        <v>2767</v>
      </c>
      <c r="K43" s="106">
        <v>2767</v>
      </c>
    </row>
    <row r="44" spans="1:11" ht="21.75" customHeight="1">
      <c r="A44" s="94"/>
      <c r="B44" s="100"/>
      <c r="C44" s="94"/>
      <c r="D44" s="107"/>
      <c r="E44" s="94"/>
      <c r="F44" s="95"/>
      <c r="G44" s="106"/>
      <c r="H44" s="95"/>
      <c r="I44" s="95"/>
      <c r="J44" s="94"/>
      <c r="K44" s="94"/>
    </row>
    <row r="45" spans="1:26" s="100" customFormat="1" ht="21.75" customHeight="1">
      <c r="A45" s="94"/>
      <c r="C45" s="94">
        <v>155</v>
      </c>
      <c r="E45" s="94" t="s">
        <v>151</v>
      </c>
      <c r="F45" s="95">
        <v>274586</v>
      </c>
      <c r="G45" s="95">
        <v>286029</v>
      </c>
      <c r="H45" s="95">
        <v>260521</v>
      </c>
      <c r="I45" s="95">
        <v>268644</v>
      </c>
      <c r="J45" s="95">
        <v>288439</v>
      </c>
      <c r="K45" s="95">
        <v>313539</v>
      </c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100" customFormat="1" ht="21.75" customHeight="1">
      <c r="A46" s="94"/>
      <c r="C46" s="94"/>
      <c r="E46" s="94"/>
      <c r="F46" s="95"/>
      <c r="G46" s="106"/>
      <c r="H46" s="95"/>
      <c r="I46" s="95"/>
      <c r="J46" s="94"/>
      <c r="K46" s="94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s="100" customFormat="1" ht="21.75" customHeight="1">
      <c r="A47" s="94"/>
      <c r="C47" s="94"/>
      <c r="D47" s="107" t="s">
        <v>128</v>
      </c>
      <c r="E47" s="94" t="s">
        <v>129</v>
      </c>
      <c r="F47" s="95">
        <v>130189</v>
      </c>
      <c r="G47" s="106">
        <v>137798</v>
      </c>
      <c r="H47" s="106">
        <v>125144</v>
      </c>
      <c r="I47" s="106">
        <v>129938</v>
      </c>
      <c r="J47" s="106">
        <v>139741</v>
      </c>
      <c r="K47" s="106">
        <v>152170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100" customFormat="1" ht="21.75" customHeight="1">
      <c r="A48" s="94"/>
      <c r="C48" s="94"/>
      <c r="D48" s="107" t="s">
        <v>148</v>
      </c>
      <c r="E48" s="94" t="s">
        <v>133</v>
      </c>
      <c r="F48" s="95">
        <v>130233</v>
      </c>
      <c r="G48" s="106">
        <v>137798</v>
      </c>
      <c r="H48" s="106">
        <v>125144</v>
      </c>
      <c r="I48" s="106">
        <v>129938</v>
      </c>
      <c r="J48" s="106">
        <v>139741</v>
      </c>
      <c r="K48" s="106">
        <v>152170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100" customFormat="1" ht="21.75" customHeight="1">
      <c r="A49" s="94"/>
      <c r="C49" s="94"/>
      <c r="D49" s="107" t="s">
        <v>132</v>
      </c>
      <c r="E49" s="108" t="s">
        <v>137</v>
      </c>
      <c r="F49" s="109">
        <v>2399</v>
      </c>
      <c r="G49" s="106">
        <v>2668</v>
      </c>
      <c r="H49" s="106">
        <v>2468</v>
      </c>
      <c r="I49" s="106">
        <v>2528</v>
      </c>
      <c r="J49" s="106">
        <v>2719</v>
      </c>
      <c r="K49" s="106">
        <v>2961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100" customFormat="1" ht="21.75" customHeight="1">
      <c r="A50" s="94"/>
      <c r="C50" s="94"/>
      <c r="D50" s="107" t="s">
        <v>141</v>
      </c>
      <c r="E50" s="108" t="s">
        <v>135</v>
      </c>
      <c r="F50" s="109">
        <v>11765</v>
      </c>
      <c r="G50" s="106">
        <v>7765</v>
      </c>
      <c r="H50" s="106">
        <v>7765</v>
      </c>
      <c r="I50" s="106">
        <v>6240</v>
      </c>
      <c r="J50" s="106">
        <v>6238</v>
      </c>
      <c r="K50" s="106">
        <v>6238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100" customFormat="1" ht="21.75" customHeight="1">
      <c r="A51" s="94"/>
      <c r="C51" s="94"/>
      <c r="D51" s="107"/>
      <c r="E51" s="108"/>
      <c r="F51" s="109"/>
      <c r="G51" s="106"/>
      <c r="H51" s="95"/>
      <c r="I51" s="95"/>
      <c r="J51" s="94"/>
      <c r="K51" s="94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s="100" customFormat="1" ht="21.75" customHeight="1">
      <c r="A52" s="94"/>
      <c r="C52" s="94">
        <v>156</v>
      </c>
      <c r="D52" s="107"/>
      <c r="E52" s="94" t="s">
        <v>152</v>
      </c>
      <c r="F52" s="95">
        <v>26721</v>
      </c>
      <c r="G52" s="95">
        <v>26809</v>
      </c>
      <c r="H52" s="95">
        <v>24289</v>
      </c>
      <c r="I52" s="95">
        <v>25096</v>
      </c>
      <c r="J52" s="95">
        <v>26971</v>
      </c>
      <c r="K52" s="95">
        <v>29347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s="100" customFormat="1" ht="21.75" customHeight="1">
      <c r="A53" s="94"/>
      <c r="C53" s="94"/>
      <c r="D53" s="107"/>
      <c r="E53" s="94"/>
      <c r="F53" s="95"/>
      <c r="G53" s="106"/>
      <c r="H53" s="95"/>
      <c r="I53" s="95"/>
      <c r="J53" s="94"/>
      <c r="K53" s="94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s="100" customFormat="1" ht="21.75" customHeight="1">
      <c r="A54" s="94"/>
      <c r="C54" s="94"/>
      <c r="D54" s="107" t="s">
        <v>128</v>
      </c>
      <c r="E54" s="94" t="s">
        <v>133</v>
      </c>
      <c r="F54" s="95">
        <v>25085</v>
      </c>
      <c r="G54" s="106">
        <v>26246</v>
      </c>
      <c r="H54" s="106">
        <v>23726</v>
      </c>
      <c r="I54" s="106">
        <v>24643</v>
      </c>
      <c r="J54" s="106">
        <v>26518</v>
      </c>
      <c r="K54" s="106">
        <v>28894</v>
      </c>
      <c r="M54" s="111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s="100" customFormat="1" ht="21.75" customHeight="1">
      <c r="A55" s="94"/>
      <c r="C55" s="94"/>
      <c r="D55" s="107" t="s">
        <v>148</v>
      </c>
      <c r="E55" s="108" t="s">
        <v>135</v>
      </c>
      <c r="F55" s="109">
        <v>1636</v>
      </c>
      <c r="G55" s="106">
        <v>563</v>
      </c>
      <c r="H55" s="106">
        <v>563</v>
      </c>
      <c r="I55" s="106">
        <v>453</v>
      </c>
      <c r="J55" s="106">
        <v>453</v>
      </c>
      <c r="K55" s="106">
        <v>453</v>
      </c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s="100" customFormat="1" ht="21.75" customHeight="1">
      <c r="A56" s="94"/>
      <c r="C56" s="94"/>
      <c r="D56" s="107"/>
      <c r="E56" s="108"/>
      <c r="F56" s="109"/>
      <c r="G56" s="106"/>
      <c r="H56" s="95"/>
      <c r="I56" s="95"/>
      <c r="J56" s="94"/>
      <c r="K56" s="94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s="100" customFormat="1" ht="21.75" customHeight="1">
      <c r="A57" s="94"/>
      <c r="C57" s="94">
        <v>157</v>
      </c>
      <c r="D57" s="107"/>
      <c r="E57" s="94" t="s">
        <v>153</v>
      </c>
      <c r="F57" s="95">
        <v>735222</v>
      </c>
      <c r="G57" s="95">
        <v>757244</v>
      </c>
      <c r="H57" s="95">
        <v>675661</v>
      </c>
      <c r="I57" s="95">
        <v>690524</v>
      </c>
      <c r="J57" s="95">
        <v>767706</v>
      </c>
      <c r="K57" s="95">
        <v>863423</v>
      </c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s="100" customFormat="1" ht="21.75" customHeight="1">
      <c r="A58" s="94"/>
      <c r="C58" s="94"/>
      <c r="D58" s="107"/>
      <c r="E58" s="94"/>
      <c r="F58" s="95"/>
      <c r="G58" s="113"/>
      <c r="H58" s="95"/>
      <c r="I58" s="95"/>
      <c r="J58" s="94"/>
      <c r="K58" s="94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s="100" customFormat="1" ht="21.75" customHeight="1">
      <c r="A59" s="94"/>
      <c r="C59" s="94"/>
      <c r="D59" s="107" t="s">
        <v>128</v>
      </c>
      <c r="E59" s="94" t="s">
        <v>133</v>
      </c>
      <c r="F59" s="95">
        <v>644785</v>
      </c>
      <c r="G59" s="106">
        <v>675934</v>
      </c>
      <c r="H59" s="106">
        <v>613754</v>
      </c>
      <c r="I59" s="106">
        <v>637333</v>
      </c>
      <c r="J59" s="106">
        <v>685415</v>
      </c>
      <c r="K59" s="106">
        <v>746378</v>
      </c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s="100" customFormat="1" ht="21.75" customHeight="1">
      <c r="A60" s="94"/>
      <c r="C60" s="94"/>
      <c r="D60" s="107" t="s">
        <v>130</v>
      </c>
      <c r="E60" s="94" t="s">
        <v>131</v>
      </c>
      <c r="F60" s="95">
        <v>40792</v>
      </c>
      <c r="G60" s="106">
        <v>42492</v>
      </c>
      <c r="H60" s="106">
        <v>23696</v>
      </c>
      <c r="I60" s="106">
        <v>16870</v>
      </c>
      <c r="J60" s="106">
        <v>44807</v>
      </c>
      <c r="K60" s="106">
        <v>77664</v>
      </c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s="100" customFormat="1" ht="21.75" customHeight="1">
      <c r="A61" s="94"/>
      <c r="C61" s="94"/>
      <c r="D61" s="107" t="s">
        <v>148</v>
      </c>
      <c r="E61" s="108" t="s">
        <v>137</v>
      </c>
      <c r="F61" s="109">
        <v>2891</v>
      </c>
      <c r="G61" s="106">
        <v>4304</v>
      </c>
      <c r="H61" s="106">
        <v>3981</v>
      </c>
      <c r="I61" s="106">
        <v>4078</v>
      </c>
      <c r="J61" s="106">
        <v>4385</v>
      </c>
      <c r="K61" s="106">
        <v>4776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11" ht="21.75" customHeight="1">
      <c r="A62" s="94"/>
      <c r="B62" s="100"/>
      <c r="C62" s="94"/>
      <c r="D62" s="107" t="s">
        <v>132</v>
      </c>
      <c r="E62" s="108" t="s">
        <v>135</v>
      </c>
      <c r="F62" s="109">
        <v>30694</v>
      </c>
      <c r="G62" s="106">
        <v>16704</v>
      </c>
      <c r="H62" s="106">
        <v>16704</v>
      </c>
      <c r="I62" s="106">
        <v>13424</v>
      </c>
      <c r="J62" s="106">
        <v>13419</v>
      </c>
      <c r="K62" s="106">
        <v>13419</v>
      </c>
    </row>
    <row r="63" spans="1:11" ht="21.75" customHeight="1">
      <c r="A63" s="94"/>
      <c r="B63" s="100"/>
      <c r="C63" s="94"/>
      <c r="D63" s="107" t="s">
        <v>141</v>
      </c>
      <c r="E63" s="108" t="s">
        <v>149</v>
      </c>
      <c r="F63" s="109">
        <v>16060</v>
      </c>
      <c r="G63" s="106">
        <v>17810</v>
      </c>
      <c r="H63" s="106">
        <v>17526</v>
      </c>
      <c r="I63" s="106">
        <v>18819</v>
      </c>
      <c r="J63" s="106">
        <v>19680</v>
      </c>
      <c r="K63" s="106">
        <v>21186</v>
      </c>
    </row>
    <row r="64" spans="1:11" ht="21.75" customHeight="1">
      <c r="A64" s="94"/>
      <c r="B64" s="100"/>
      <c r="C64" s="94"/>
      <c r="D64" s="107"/>
      <c r="E64" s="108"/>
      <c r="F64" s="109"/>
      <c r="G64" s="106"/>
      <c r="H64" s="95"/>
      <c r="I64" s="95"/>
      <c r="J64" s="94"/>
      <c r="K64" s="94"/>
    </row>
    <row r="65" spans="1:26" s="100" customFormat="1" ht="21.75" customHeight="1">
      <c r="A65" s="94"/>
      <c r="B65" s="100">
        <v>170</v>
      </c>
      <c r="C65" s="94">
        <v>170</v>
      </c>
      <c r="D65" s="107"/>
      <c r="E65" s="94" t="s">
        <v>154</v>
      </c>
      <c r="F65" s="95">
        <v>4358</v>
      </c>
      <c r="G65" s="106">
        <v>4282</v>
      </c>
      <c r="H65" s="106">
        <v>4282</v>
      </c>
      <c r="I65" s="106">
        <v>4282</v>
      </c>
      <c r="J65" s="106">
        <v>4282</v>
      </c>
      <c r="K65" s="106">
        <v>4282</v>
      </c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11" ht="21.75" customHeight="1">
      <c r="A66" s="94"/>
      <c r="B66" s="100"/>
      <c r="C66" s="94"/>
      <c r="D66" s="107"/>
      <c r="E66" s="94"/>
      <c r="F66" s="95"/>
      <c r="G66" s="114"/>
      <c r="H66" s="95"/>
      <c r="I66" s="95"/>
      <c r="J66" s="94"/>
      <c r="K66" s="94"/>
    </row>
    <row r="67" spans="1:11" ht="21.75" customHeight="1">
      <c r="A67" s="96">
        <v>200</v>
      </c>
      <c r="B67" s="97"/>
      <c r="C67" s="96"/>
      <c r="D67" s="115"/>
      <c r="E67" s="96" t="s">
        <v>155</v>
      </c>
      <c r="F67" s="116">
        <v>22845</v>
      </c>
      <c r="G67" s="116">
        <v>13730.75370112196</v>
      </c>
      <c r="H67" s="116">
        <v>19973</v>
      </c>
      <c r="I67" s="116">
        <v>14350</v>
      </c>
      <c r="J67" s="116">
        <v>14791</v>
      </c>
      <c r="K67" s="116">
        <v>15306</v>
      </c>
    </row>
    <row r="68" spans="1:11" ht="21.75" customHeight="1">
      <c r="A68" s="94"/>
      <c r="B68" s="100">
        <v>220</v>
      </c>
      <c r="C68" s="94"/>
      <c r="D68" s="107"/>
      <c r="E68" s="94" t="s">
        <v>156</v>
      </c>
      <c r="F68" s="95">
        <v>7940</v>
      </c>
      <c r="G68" s="95">
        <v>6399.283409679347</v>
      </c>
      <c r="H68" s="95">
        <v>8516</v>
      </c>
      <c r="I68" s="95">
        <v>6923</v>
      </c>
      <c r="J68" s="95">
        <v>7258</v>
      </c>
      <c r="K68" s="95">
        <v>7691</v>
      </c>
    </row>
    <row r="69" spans="1:11" ht="21.75" customHeight="1">
      <c r="A69" s="94"/>
      <c r="B69" s="100"/>
      <c r="C69" s="94">
        <v>222</v>
      </c>
      <c r="D69" s="107"/>
      <c r="E69" s="94" t="s">
        <v>157</v>
      </c>
      <c r="F69" s="95"/>
      <c r="G69" s="114"/>
      <c r="H69" s="95"/>
      <c r="I69" s="95"/>
      <c r="J69" s="94"/>
      <c r="K69" s="94"/>
    </row>
    <row r="70" spans="1:11" ht="21.75" customHeight="1">
      <c r="A70" s="94"/>
      <c r="B70" s="100"/>
      <c r="C70" s="94"/>
      <c r="D70" s="107" t="s">
        <v>148</v>
      </c>
      <c r="E70" s="94" t="s">
        <v>158</v>
      </c>
      <c r="F70" s="95">
        <v>3960</v>
      </c>
      <c r="G70" s="114">
        <v>2837.2834096793467</v>
      </c>
      <c r="H70" s="95">
        <v>4864</v>
      </c>
      <c r="I70" s="95">
        <v>3153</v>
      </c>
      <c r="J70" s="95">
        <v>3198</v>
      </c>
      <c r="K70" s="95">
        <v>3233</v>
      </c>
    </row>
    <row r="71" spans="1:11" ht="21.75" customHeight="1">
      <c r="A71" s="94"/>
      <c r="B71" s="100"/>
      <c r="C71" s="94"/>
      <c r="D71" s="107"/>
      <c r="E71" s="94"/>
      <c r="F71" s="95"/>
      <c r="G71" s="106"/>
      <c r="H71" s="95"/>
      <c r="I71" s="95"/>
      <c r="J71" s="95"/>
      <c r="K71" s="95"/>
    </row>
    <row r="72" spans="1:11" ht="21.75" customHeight="1">
      <c r="A72" s="94"/>
      <c r="B72" s="100"/>
      <c r="C72" s="94">
        <v>223</v>
      </c>
      <c r="D72" s="107" t="s">
        <v>128</v>
      </c>
      <c r="E72" s="94" t="s">
        <v>159</v>
      </c>
      <c r="F72" s="95">
        <v>3980</v>
      </c>
      <c r="G72" s="106">
        <v>3562</v>
      </c>
      <c r="H72" s="106">
        <v>3652</v>
      </c>
      <c r="I72" s="106">
        <v>3770</v>
      </c>
      <c r="J72" s="106">
        <v>4060</v>
      </c>
      <c r="K72" s="106">
        <v>4458</v>
      </c>
    </row>
    <row r="73" spans="1:11" ht="21.75" customHeight="1">
      <c r="A73" s="94"/>
      <c r="B73" s="100"/>
      <c r="C73" s="94"/>
      <c r="D73" s="107"/>
      <c r="E73" s="94"/>
      <c r="F73" s="95"/>
      <c r="G73" s="106"/>
      <c r="H73" s="95"/>
      <c r="I73" s="95"/>
      <c r="J73" s="95"/>
      <c r="K73" s="95"/>
    </row>
    <row r="74" spans="1:11" ht="33.75" customHeight="1">
      <c r="A74" s="94"/>
      <c r="B74" s="100">
        <v>240</v>
      </c>
      <c r="C74" s="94"/>
      <c r="D74" s="107"/>
      <c r="E74" s="117" t="s">
        <v>160</v>
      </c>
      <c r="F74" s="95">
        <v>12771</v>
      </c>
      <c r="G74" s="95">
        <v>5569.835822877254</v>
      </c>
      <c r="H74" s="95">
        <v>4582</v>
      </c>
      <c r="I74" s="95">
        <v>2970</v>
      </c>
      <c r="J74" s="95">
        <v>3012</v>
      </c>
      <c r="K74" s="95">
        <v>3045</v>
      </c>
    </row>
    <row r="75" spans="1:13" ht="21.75" customHeight="1">
      <c r="A75" s="94"/>
      <c r="B75" s="100"/>
      <c r="C75" s="94">
        <v>243</v>
      </c>
      <c r="D75" s="107"/>
      <c r="E75" s="94" t="s">
        <v>161</v>
      </c>
      <c r="F75" s="95">
        <v>633</v>
      </c>
      <c r="G75" s="114">
        <v>498.8050189205337</v>
      </c>
      <c r="H75" s="95">
        <v>915</v>
      </c>
      <c r="I75" s="95">
        <v>593</v>
      </c>
      <c r="J75" s="95">
        <v>602</v>
      </c>
      <c r="K75" s="95">
        <v>608</v>
      </c>
      <c r="M75" s="111"/>
    </row>
    <row r="76" spans="1:13" ht="21.75" customHeight="1">
      <c r="A76" s="94"/>
      <c r="B76" s="100"/>
      <c r="C76" s="94">
        <v>244</v>
      </c>
      <c r="D76" s="107"/>
      <c r="E76" s="94" t="s">
        <v>162</v>
      </c>
      <c r="F76" s="95">
        <v>12138</v>
      </c>
      <c r="G76" s="114">
        <v>5071.03080395672</v>
      </c>
      <c r="H76" s="95">
        <v>3667</v>
      </c>
      <c r="I76" s="95">
        <v>2377</v>
      </c>
      <c r="J76" s="95">
        <v>2410</v>
      </c>
      <c r="K76" s="95">
        <v>2437</v>
      </c>
      <c r="M76" s="111"/>
    </row>
    <row r="77" spans="1:11" ht="21.75" customHeight="1">
      <c r="A77" s="94"/>
      <c r="B77" s="100"/>
      <c r="C77" s="94"/>
      <c r="D77" s="107"/>
      <c r="E77" s="94"/>
      <c r="F77" s="95"/>
      <c r="G77" s="114"/>
      <c r="H77" s="95"/>
      <c r="I77" s="95"/>
      <c r="J77" s="95"/>
      <c r="K77" s="95"/>
    </row>
    <row r="78" spans="1:11" ht="21.75" customHeight="1">
      <c r="A78" s="94"/>
      <c r="B78" s="100">
        <v>290</v>
      </c>
      <c r="C78" s="94"/>
      <c r="D78" s="107"/>
      <c r="E78" s="94" t="s">
        <v>163</v>
      </c>
      <c r="F78" s="95"/>
      <c r="G78" s="114"/>
      <c r="H78" s="95"/>
      <c r="I78" s="95"/>
      <c r="J78" s="95"/>
      <c r="K78" s="95"/>
    </row>
    <row r="79" spans="1:11" ht="21.75" customHeight="1">
      <c r="A79" s="94"/>
      <c r="B79" s="100"/>
      <c r="C79" s="94">
        <v>292</v>
      </c>
      <c r="D79" s="107"/>
      <c r="E79" s="94" t="s">
        <v>164</v>
      </c>
      <c r="F79" s="95"/>
      <c r="G79" s="94"/>
      <c r="H79" s="95"/>
      <c r="I79" s="95"/>
      <c r="J79" s="95"/>
      <c r="K79" s="95"/>
    </row>
    <row r="80" spans="1:26" s="87" customFormat="1" ht="21.75" customHeight="1">
      <c r="A80" s="118"/>
      <c r="B80" s="119"/>
      <c r="C80" s="118"/>
      <c r="D80" s="107" t="s">
        <v>165</v>
      </c>
      <c r="E80" s="120" t="s">
        <v>166</v>
      </c>
      <c r="F80" s="121">
        <v>2134</v>
      </c>
      <c r="G80" s="114">
        <v>1761.6344685653587</v>
      </c>
      <c r="H80" s="95">
        <v>6875</v>
      </c>
      <c r="I80" s="95">
        <v>4457</v>
      </c>
      <c r="J80" s="95">
        <v>4521</v>
      </c>
      <c r="K80" s="95">
        <v>4570</v>
      </c>
      <c r="M80" s="111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11" ht="21.75" customHeight="1">
      <c r="A81" s="96">
        <v>300</v>
      </c>
      <c r="B81" s="97"/>
      <c r="C81" s="96"/>
      <c r="D81" s="115"/>
      <c r="E81" s="96" t="s">
        <v>167</v>
      </c>
      <c r="F81" s="99">
        <v>567616</v>
      </c>
      <c r="G81" s="99">
        <v>504548</v>
      </c>
      <c r="H81" s="99">
        <v>875504</v>
      </c>
      <c r="I81" s="99">
        <v>1517216</v>
      </c>
      <c r="J81" s="99">
        <v>1633851</v>
      </c>
      <c r="K81" s="99">
        <v>1561970</v>
      </c>
    </row>
    <row r="82" spans="1:11" ht="21.75" customHeight="1">
      <c r="A82" s="94"/>
      <c r="B82" s="100">
        <v>310</v>
      </c>
      <c r="C82" s="94"/>
      <c r="D82" s="107"/>
      <c r="E82" s="94" t="s">
        <v>168</v>
      </c>
      <c r="F82" s="95"/>
      <c r="G82" s="114"/>
      <c r="H82" s="95"/>
      <c r="I82" s="95"/>
      <c r="J82" s="95"/>
      <c r="K82" s="95"/>
    </row>
    <row r="83" spans="1:11" ht="21.75" customHeight="1">
      <c r="A83" s="94"/>
      <c r="B83" s="100"/>
      <c r="C83" s="94">
        <v>312</v>
      </c>
      <c r="D83" s="107"/>
      <c r="E83" s="94" t="s">
        <v>169</v>
      </c>
      <c r="F83" s="95"/>
      <c r="G83" s="95"/>
      <c r="H83" s="95"/>
      <c r="I83" s="95"/>
      <c r="J83" s="95"/>
      <c r="K83" s="95"/>
    </row>
    <row r="84" spans="1:11" ht="21.75" customHeight="1">
      <c r="A84" s="94"/>
      <c r="B84" s="100"/>
      <c r="C84" s="94"/>
      <c r="D84" s="107" t="s">
        <v>128</v>
      </c>
      <c r="E84" s="94" t="s">
        <v>170</v>
      </c>
      <c r="F84" s="95"/>
      <c r="G84" s="114"/>
      <c r="H84" s="112">
        <v>204</v>
      </c>
      <c r="I84" s="95">
        <v>1441700</v>
      </c>
      <c r="J84" s="114">
        <v>1633851</v>
      </c>
      <c r="K84" s="114">
        <v>1561970</v>
      </c>
    </row>
    <row r="85" spans="1:11" ht="21.75" customHeight="1">
      <c r="A85" s="94"/>
      <c r="B85" s="100"/>
      <c r="C85" s="94"/>
      <c r="D85" s="107" t="s">
        <v>171</v>
      </c>
      <c r="E85" s="94" t="s">
        <v>172</v>
      </c>
      <c r="F85" s="95">
        <v>567616</v>
      </c>
      <c r="G85" s="114">
        <v>504548</v>
      </c>
      <c r="H85" s="114">
        <v>875300</v>
      </c>
      <c r="I85" s="114">
        <v>75516</v>
      </c>
      <c r="J85" s="94">
        <v>0</v>
      </c>
      <c r="K85" s="122">
        <v>0</v>
      </c>
    </row>
    <row r="86" spans="1:26" s="87" customFormat="1" ht="21.75" customHeight="1">
      <c r="A86" s="118"/>
      <c r="B86" s="119"/>
      <c r="C86" s="118"/>
      <c r="D86" s="123"/>
      <c r="E86" s="118"/>
      <c r="F86" s="124"/>
      <c r="G86" s="125"/>
      <c r="H86" s="126"/>
      <c r="I86" s="126"/>
      <c r="J86" s="127"/>
      <c r="K86" s="127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11" ht="21.75" customHeight="1">
      <c r="A87" s="128"/>
      <c r="B87" s="129"/>
      <c r="C87" s="128"/>
      <c r="D87" s="130"/>
      <c r="E87" s="128" t="s">
        <v>173</v>
      </c>
      <c r="F87" s="131"/>
      <c r="G87" s="132"/>
      <c r="H87" s="131"/>
      <c r="I87" s="131"/>
      <c r="J87" s="128"/>
      <c r="K87" s="128"/>
    </row>
    <row r="88" spans="1:11" ht="21.75" customHeight="1">
      <c r="A88" s="94">
        <v>400</v>
      </c>
      <c r="B88" s="100"/>
      <c r="C88" s="94"/>
      <c r="D88" s="107"/>
      <c r="E88" s="94" t="s">
        <v>174</v>
      </c>
      <c r="F88" s="95"/>
      <c r="G88" s="114"/>
      <c r="H88" s="95"/>
      <c r="I88" s="95"/>
      <c r="J88" s="94"/>
      <c r="K88" s="94"/>
    </row>
    <row r="89" spans="1:11" ht="21.75" customHeight="1">
      <c r="A89" s="94"/>
      <c r="B89" s="100">
        <v>410</v>
      </c>
      <c r="C89" s="94"/>
      <c r="D89" s="107"/>
      <c r="E89" s="94" t="s">
        <v>175</v>
      </c>
      <c r="F89" s="95"/>
      <c r="G89" s="114"/>
      <c r="H89" s="95"/>
      <c r="I89" s="95"/>
      <c r="J89" s="94"/>
      <c r="K89" s="94"/>
    </row>
    <row r="90" spans="1:11" ht="21.75" customHeight="1">
      <c r="A90" s="94"/>
      <c r="B90" s="100"/>
      <c r="C90" s="94"/>
      <c r="D90" s="107"/>
      <c r="E90" s="94" t="s">
        <v>176</v>
      </c>
      <c r="F90" s="95"/>
      <c r="G90" s="114"/>
      <c r="H90" s="95"/>
      <c r="I90" s="95"/>
      <c r="J90" s="94"/>
      <c r="K90" s="94"/>
    </row>
    <row r="91" spans="1:11" ht="21.75" customHeight="1">
      <c r="A91" s="94"/>
      <c r="B91" s="100"/>
      <c r="C91" s="94">
        <v>411</v>
      </c>
      <c r="D91" s="107"/>
      <c r="E91" s="94" t="s">
        <v>177</v>
      </c>
      <c r="F91" s="95"/>
      <c r="G91" s="114"/>
      <c r="H91" s="95"/>
      <c r="I91" s="95"/>
      <c r="J91" s="94"/>
      <c r="K91" s="94"/>
    </row>
    <row r="92" spans="1:26" s="100" customFormat="1" ht="21.75" customHeight="1">
      <c r="A92" s="94"/>
      <c r="C92" s="94"/>
      <c r="D92" s="107" t="s">
        <v>136</v>
      </c>
      <c r="E92" s="94" t="s">
        <v>178</v>
      </c>
      <c r="F92" s="95">
        <v>24736</v>
      </c>
      <c r="G92" s="114">
        <v>11179.581756622187</v>
      </c>
      <c r="H92" s="114">
        <v>20406</v>
      </c>
      <c r="I92" s="114">
        <v>18543</v>
      </c>
      <c r="J92" s="114">
        <v>17916</v>
      </c>
      <c r="K92" s="114">
        <v>17423</v>
      </c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s="100" customFormat="1" ht="21.75" customHeight="1">
      <c r="A93" s="94"/>
      <c r="C93" s="94"/>
      <c r="D93" s="107"/>
      <c r="E93" s="94"/>
      <c r="F93" s="95"/>
      <c r="G93" s="114"/>
      <c r="H93" s="95"/>
      <c r="I93" s="95"/>
      <c r="J93" s="94"/>
      <c r="K93" s="94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s="100" customFormat="1" ht="21.75" customHeight="1">
      <c r="A94" s="94"/>
      <c r="B94" s="100">
        <v>450</v>
      </c>
      <c r="C94" s="94"/>
      <c r="D94" s="107"/>
      <c r="E94" s="94" t="s">
        <v>179</v>
      </c>
      <c r="F94" s="95"/>
      <c r="G94" s="114"/>
      <c r="H94" s="95"/>
      <c r="I94" s="95"/>
      <c r="J94" s="94"/>
      <c r="K94" s="94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s="100" customFormat="1" ht="21.75" customHeight="1">
      <c r="A95" s="94"/>
      <c r="C95" s="94">
        <v>453</v>
      </c>
      <c r="D95" s="107"/>
      <c r="E95" s="94" t="s">
        <v>180</v>
      </c>
      <c r="F95" s="95">
        <v>554931</v>
      </c>
      <c r="G95" s="114">
        <v>657969.8931155812</v>
      </c>
      <c r="H95" s="114">
        <v>776418</v>
      </c>
      <c r="I95" s="114">
        <v>387672</v>
      </c>
      <c r="J95" s="114">
        <v>385832</v>
      </c>
      <c r="K95" s="114">
        <v>473235</v>
      </c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s="87" customFormat="1" ht="21.75" customHeight="1">
      <c r="A96" s="127"/>
      <c r="B96" s="133"/>
      <c r="C96" s="127"/>
      <c r="D96" s="133"/>
      <c r="E96" s="127"/>
      <c r="F96" s="126"/>
      <c r="G96" s="134"/>
      <c r="H96" s="127"/>
      <c r="I96" s="127"/>
      <c r="J96" s="127"/>
      <c r="K96" s="127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7" ht="15.75">
      <c r="A97" s="100" t="s">
        <v>181</v>
      </c>
      <c r="D97" s="100"/>
      <c r="F97" s="112"/>
      <c r="G97" s="135"/>
    </row>
    <row r="98" spans="1:6" ht="15.75">
      <c r="A98" s="83" t="s">
        <v>182</v>
      </c>
      <c r="B98" s="100"/>
      <c r="D98" s="100"/>
      <c r="F98" s="112"/>
    </row>
    <row r="99" spans="1:11" ht="15.75">
      <c r="A99" s="83" t="s">
        <v>183</v>
      </c>
      <c r="B99" s="100"/>
      <c r="C99" s="100"/>
      <c r="D99" s="100"/>
      <c r="F99" s="112"/>
      <c r="G99" s="135"/>
      <c r="H99" s="112"/>
      <c r="I99" s="112"/>
      <c r="J99" s="112"/>
      <c r="K99" s="112"/>
    </row>
    <row r="100" spans="2:10" ht="15.75">
      <c r="B100" s="100"/>
      <c r="C100" s="100"/>
      <c r="D100" s="100"/>
      <c r="F100" s="112"/>
      <c r="G100" s="135"/>
      <c r="J100" s="112"/>
    </row>
    <row r="101" spans="4:11" s="100" customFormat="1" ht="15.75">
      <c r="D101" s="107"/>
      <c r="F101" s="136"/>
      <c r="G101" s="136"/>
      <c r="H101" s="136"/>
      <c r="I101" s="136"/>
      <c r="J101" s="136"/>
      <c r="K101" s="136"/>
    </row>
    <row r="102" spans="6:7" s="100" customFormat="1" ht="15.75">
      <c r="F102" s="137"/>
      <c r="G102" s="136"/>
    </row>
    <row r="103" spans="6:11" s="100" customFormat="1" ht="15.75">
      <c r="F103" s="137"/>
      <c r="G103" s="136"/>
      <c r="H103" s="137"/>
      <c r="I103" s="137"/>
      <c r="J103" s="137"/>
      <c r="K103" s="137"/>
    </row>
    <row r="104" spans="6:11" s="100" customFormat="1" ht="18" customHeight="1">
      <c r="F104" s="136"/>
      <c r="G104" s="136"/>
      <c r="H104" s="136"/>
      <c r="I104" s="136"/>
      <c r="J104" s="136"/>
      <c r="K104" s="136"/>
    </row>
    <row r="105" spans="6:11" s="100" customFormat="1" ht="18" customHeight="1">
      <c r="F105" s="136"/>
      <c r="G105" s="136"/>
      <c r="H105" s="136"/>
      <c r="I105" s="136"/>
      <c r="J105" s="136"/>
      <c r="K105" s="136"/>
    </row>
    <row r="106" spans="6:11" s="100" customFormat="1" ht="18" customHeight="1">
      <c r="F106" s="136"/>
      <c r="G106" s="136"/>
      <c r="H106" s="136"/>
      <c r="I106" s="136"/>
      <c r="J106" s="136"/>
      <c r="K106" s="136"/>
    </row>
    <row r="107" spans="6:11" s="100" customFormat="1" ht="18" customHeight="1">
      <c r="F107" s="136"/>
      <c r="G107" s="136"/>
      <c r="H107" s="136"/>
      <c r="I107" s="136"/>
      <c r="J107" s="136"/>
      <c r="K107" s="136"/>
    </row>
    <row r="108" spans="6:11" s="100" customFormat="1" ht="18" customHeight="1">
      <c r="F108" s="136"/>
      <c r="G108" s="136"/>
      <c r="H108" s="136"/>
      <c r="I108" s="136"/>
      <c r="J108" s="136"/>
      <c r="K108" s="136"/>
    </row>
    <row r="109" spans="6:11" s="100" customFormat="1" ht="18" customHeight="1">
      <c r="F109" s="136"/>
      <c r="G109" s="136"/>
      <c r="H109" s="136"/>
      <c r="I109" s="136"/>
      <c r="J109" s="136"/>
      <c r="K109" s="136"/>
    </row>
    <row r="110" spans="6:11" s="100" customFormat="1" ht="18" customHeight="1">
      <c r="F110" s="136"/>
      <c r="G110" s="136"/>
      <c r="H110" s="136"/>
      <c r="I110" s="136"/>
      <c r="J110" s="136"/>
      <c r="K110" s="136"/>
    </row>
    <row r="111" spans="6:11" s="100" customFormat="1" ht="18" customHeight="1">
      <c r="F111" s="136"/>
      <c r="G111" s="136"/>
      <c r="H111" s="136"/>
      <c r="I111" s="136"/>
      <c r="J111" s="136"/>
      <c r="K111" s="136"/>
    </row>
    <row r="112" spans="6:11" s="100" customFormat="1" ht="18" customHeight="1">
      <c r="F112" s="136"/>
      <c r="G112" s="136"/>
      <c r="H112" s="136"/>
      <c r="I112" s="136"/>
      <c r="J112" s="136"/>
      <c r="K112" s="136"/>
    </row>
    <row r="113" spans="6:11" s="100" customFormat="1" ht="18" customHeight="1">
      <c r="F113" s="136"/>
      <c r="G113" s="136"/>
      <c r="H113" s="136"/>
      <c r="I113" s="136"/>
      <c r="J113" s="136"/>
      <c r="K113" s="136"/>
    </row>
    <row r="114" spans="6:11" s="100" customFormat="1" ht="18" customHeight="1">
      <c r="F114" s="136"/>
      <c r="G114" s="136"/>
      <c r="H114" s="136"/>
      <c r="I114" s="136"/>
      <c r="J114" s="136"/>
      <c r="K114" s="136"/>
    </row>
    <row r="115" spans="5:11" s="100" customFormat="1" ht="18" customHeight="1">
      <c r="E115" s="138"/>
      <c r="F115" s="136"/>
      <c r="G115" s="136"/>
      <c r="H115" s="136"/>
      <c r="I115" s="136"/>
      <c r="J115" s="136"/>
      <c r="K115" s="136"/>
    </row>
    <row r="116" spans="6:11" s="100" customFormat="1" ht="18" customHeight="1">
      <c r="F116" s="136"/>
      <c r="G116" s="136"/>
      <c r="H116" s="136"/>
      <c r="I116" s="136"/>
      <c r="J116" s="136"/>
      <c r="K116" s="136"/>
    </row>
    <row r="117" spans="6:11" s="100" customFormat="1" ht="18" customHeight="1">
      <c r="F117" s="136"/>
      <c r="G117" s="136"/>
      <c r="H117" s="136"/>
      <c r="I117" s="136"/>
      <c r="J117" s="136"/>
      <c r="K117" s="136"/>
    </row>
    <row r="118" spans="6:7" s="100" customFormat="1" ht="18" customHeight="1">
      <c r="F118" s="137"/>
      <c r="G118" s="139"/>
    </row>
    <row r="119" spans="6:7" s="100" customFormat="1" ht="18" customHeight="1">
      <c r="F119" s="137"/>
      <c r="G119" s="139"/>
    </row>
    <row r="120" spans="6:7" s="100" customFormat="1" ht="18" customHeight="1">
      <c r="F120" s="137"/>
      <c r="G120" s="139"/>
    </row>
    <row r="121" spans="6:11" s="100" customFormat="1" ht="18" customHeight="1">
      <c r="F121" s="137"/>
      <c r="G121" s="137"/>
      <c r="H121" s="137"/>
      <c r="I121" s="137"/>
      <c r="J121" s="137"/>
      <c r="K121" s="137"/>
    </row>
    <row r="122" spans="6:7" s="100" customFormat="1" ht="18" customHeight="1">
      <c r="F122" s="137"/>
      <c r="G122" s="139"/>
    </row>
    <row r="123" spans="5:11" s="100" customFormat="1" ht="73.5" customHeight="1">
      <c r="E123" s="89"/>
      <c r="F123" s="140"/>
      <c r="G123" s="140"/>
      <c r="H123" s="140"/>
      <c r="I123" s="140"/>
      <c r="J123" s="140"/>
      <c r="K123" s="140"/>
    </row>
    <row r="124" spans="4:11" s="100" customFormat="1" ht="19.5" customHeight="1">
      <c r="D124" s="141"/>
      <c r="F124" s="137"/>
      <c r="G124" s="137"/>
      <c r="H124" s="137"/>
      <c r="I124" s="137"/>
      <c r="J124" s="137"/>
      <c r="K124" s="137"/>
    </row>
    <row r="125" spans="6:11" s="100" customFormat="1" ht="19.5" customHeight="1">
      <c r="F125" s="137"/>
      <c r="G125" s="137"/>
      <c r="H125" s="137"/>
      <c r="I125" s="137"/>
      <c r="J125" s="137"/>
      <c r="K125" s="137"/>
    </row>
    <row r="126" spans="6:11" s="100" customFormat="1" ht="19.5" customHeight="1">
      <c r="F126" s="137"/>
      <c r="G126" s="137"/>
      <c r="H126" s="137"/>
      <c r="I126" s="137"/>
      <c r="J126" s="137"/>
      <c r="K126" s="137"/>
    </row>
    <row r="127" spans="4:11" s="100" customFormat="1" ht="19.5" customHeight="1">
      <c r="D127" s="141"/>
      <c r="F127" s="137"/>
      <c r="G127" s="137"/>
      <c r="H127" s="137"/>
      <c r="I127" s="137"/>
      <c r="J127" s="137"/>
      <c r="K127" s="137"/>
    </row>
    <row r="128" spans="6:11" s="100" customFormat="1" ht="38.25" customHeight="1">
      <c r="F128" s="142"/>
      <c r="G128" s="143"/>
      <c r="H128" s="142"/>
      <c r="I128" s="142"/>
      <c r="J128" s="142"/>
      <c r="K128" s="142"/>
    </row>
    <row r="129" spans="6:11" s="100" customFormat="1" ht="19.5" customHeight="1">
      <c r="F129" s="137"/>
      <c r="G129" s="136"/>
      <c r="H129" s="137"/>
      <c r="I129" s="137"/>
      <c r="J129" s="137"/>
      <c r="K129" s="137"/>
    </row>
    <row r="130" spans="6:7" s="100" customFormat="1" ht="19.5" customHeight="1">
      <c r="F130" s="137"/>
      <c r="G130" s="139"/>
    </row>
    <row r="131" spans="6:11" s="100" customFormat="1" ht="19.5" customHeight="1">
      <c r="F131" s="137"/>
      <c r="G131" s="137"/>
      <c r="H131" s="137"/>
      <c r="I131" s="137"/>
      <c r="J131" s="137"/>
      <c r="K131" s="137"/>
    </row>
    <row r="132" spans="6:7" s="100" customFormat="1" ht="19.5" customHeight="1">
      <c r="F132" s="137"/>
      <c r="G132" s="139"/>
    </row>
    <row r="133" spans="6:11" s="100" customFormat="1" ht="19.5" customHeight="1">
      <c r="F133" s="137"/>
      <c r="G133" s="137"/>
      <c r="H133" s="137"/>
      <c r="I133" s="137"/>
      <c r="J133" s="137"/>
      <c r="K133" s="137"/>
    </row>
    <row r="134" spans="6:11" s="100" customFormat="1" ht="19.5" customHeight="1">
      <c r="F134" s="137"/>
      <c r="G134" s="137"/>
      <c r="H134" s="137"/>
      <c r="I134" s="137"/>
      <c r="J134" s="137"/>
      <c r="K134" s="137"/>
    </row>
    <row r="135" spans="6:11" s="100" customFormat="1" ht="19.5" customHeight="1">
      <c r="F135" s="137"/>
      <c r="G135" s="137"/>
      <c r="H135" s="137"/>
      <c r="I135" s="137"/>
      <c r="J135" s="137"/>
      <c r="K135" s="137"/>
    </row>
    <row r="136" spans="6:11" s="100" customFormat="1" ht="19.5" customHeight="1">
      <c r="F136" s="137"/>
      <c r="G136" s="137"/>
      <c r="H136" s="137"/>
      <c r="I136" s="137"/>
      <c r="J136" s="137"/>
      <c r="K136" s="137"/>
    </row>
    <row r="137" spans="6:11" s="100" customFormat="1" ht="19.5" customHeight="1">
      <c r="F137" s="137"/>
      <c r="G137" s="137"/>
      <c r="H137" s="137"/>
      <c r="I137" s="137"/>
      <c r="J137" s="137"/>
      <c r="K137" s="137"/>
    </row>
    <row r="138" spans="6:8" s="100" customFormat="1" ht="15.75">
      <c r="F138" s="137"/>
      <c r="G138" s="139"/>
      <c r="H138" s="137"/>
    </row>
    <row r="139" spans="6:11" s="100" customFormat="1" ht="15.75">
      <c r="F139" s="137"/>
      <c r="G139" s="137"/>
      <c r="H139" s="137"/>
      <c r="I139" s="137"/>
      <c r="J139" s="137"/>
      <c r="K139" s="137"/>
    </row>
    <row r="140" spans="6:7" s="100" customFormat="1" ht="15.75">
      <c r="F140" s="137"/>
      <c r="G140" s="139"/>
    </row>
    <row r="141" spans="6:7" s="100" customFormat="1" ht="15.75">
      <c r="F141" s="137"/>
      <c r="G141" s="139"/>
    </row>
    <row r="142" spans="6:7" s="100" customFormat="1" ht="15.75">
      <c r="F142" s="137"/>
      <c r="G142" s="139"/>
    </row>
    <row r="143" spans="6:7" s="100" customFormat="1" ht="15.75">
      <c r="F143" s="137"/>
      <c r="G143" s="139"/>
    </row>
    <row r="144" spans="6:7" s="100" customFormat="1" ht="15.75">
      <c r="F144" s="137"/>
      <c r="G144" s="139"/>
    </row>
    <row r="145" spans="6:7" s="100" customFormat="1" ht="15.75">
      <c r="F145" s="137"/>
      <c r="G145" s="139"/>
    </row>
    <row r="146" spans="6:7" s="100" customFormat="1" ht="15.75">
      <c r="F146" s="137"/>
      <c r="G146" s="139"/>
    </row>
    <row r="147" spans="6:7" s="100" customFormat="1" ht="15.75">
      <c r="F147" s="137"/>
      <c r="G147" s="139"/>
    </row>
    <row r="148" spans="6:7" s="100" customFormat="1" ht="19.5" customHeight="1">
      <c r="F148" s="137"/>
      <c r="G148" s="139"/>
    </row>
    <row r="149" spans="6:7" s="100" customFormat="1" ht="19.5" customHeight="1">
      <c r="F149" s="137"/>
      <c r="G149" s="139"/>
    </row>
    <row r="150" spans="6:7" s="100" customFormat="1" ht="19.5" customHeight="1">
      <c r="F150" s="137"/>
      <c r="G150" s="139"/>
    </row>
    <row r="151" spans="6:7" s="100" customFormat="1" ht="19.5" customHeight="1">
      <c r="F151" s="137"/>
      <c r="G151" s="139"/>
    </row>
    <row r="152" spans="6:7" s="100" customFormat="1" ht="19.5" customHeight="1">
      <c r="F152" s="137"/>
      <c r="G152" s="139"/>
    </row>
    <row r="153" spans="6:7" s="100" customFormat="1" ht="19.5" customHeight="1">
      <c r="F153" s="137"/>
      <c r="G153" s="139"/>
    </row>
    <row r="154" spans="6:7" s="100" customFormat="1" ht="19.5" customHeight="1">
      <c r="F154" s="137"/>
      <c r="G154" s="139"/>
    </row>
    <row r="155" spans="6:7" s="100" customFormat="1" ht="19.5" customHeight="1">
      <c r="F155" s="137"/>
      <c r="G155" s="139"/>
    </row>
    <row r="156" spans="6:7" s="100" customFormat="1" ht="19.5" customHeight="1">
      <c r="F156" s="137"/>
      <c r="G156" s="139"/>
    </row>
    <row r="157" spans="6:7" s="100" customFormat="1" ht="19.5" customHeight="1">
      <c r="F157" s="137"/>
      <c r="G157" s="139"/>
    </row>
    <row r="158" spans="6:7" s="100" customFormat="1" ht="19.5" customHeight="1">
      <c r="F158" s="137"/>
      <c r="G158" s="139"/>
    </row>
    <row r="159" spans="6:7" s="100" customFormat="1" ht="19.5" customHeight="1">
      <c r="F159" s="137"/>
      <c r="G159" s="139"/>
    </row>
    <row r="160" spans="6:7" s="100" customFormat="1" ht="19.5" customHeight="1">
      <c r="F160" s="137"/>
      <c r="G160" s="139"/>
    </row>
    <row r="161" spans="6:7" s="100" customFormat="1" ht="19.5" customHeight="1">
      <c r="F161" s="137"/>
      <c r="G161" s="139"/>
    </row>
    <row r="162" spans="6:7" s="100" customFormat="1" ht="19.5" customHeight="1">
      <c r="F162" s="137"/>
      <c r="G162" s="139"/>
    </row>
    <row r="163" spans="6:7" s="100" customFormat="1" ht="19.5" customHeight="1">
      <c r="F163" s="137"/>
      <c r="G163" s="139"/>
    </row>
    <row r="164" spans="6:7" s="100" customFormat="1" ht="19.5" customHeight="1">
      <c r="F164" s="137"/>
      <c r="G164" s="139"/>
    </row>
    <row r="165" spans="6:7" s="100" customFormat="1" ht="19.5" customHeight="1">
      <c r="F165" s="137"/>
      <c r="G165" s="139"/>
    </row>
    <row r="166" spans="6:7" s="100" customFormat="1" ht="19.5" customHeight="1">
      <c r="F166" s="137"/>
      <c r="G166" s="139"/>
    </row>
    <row r="167" spans="6:7" s="100" customFormat="1" ht="19.5" customHeight="1">
      <c r="F167" s="137"/>
      <c r="G167" s="139"/>
    </row>
    <row r="168" spans="6:7" s="100" customFormat="1" ht="19.5" customHeight="1">
      <c r="F168" s="137"/>
      <c r="G168" s="139"/>
    </row>
    <row r="169" spans="6:7" s="100" customFormat="1" ht="19.5" customHeight="1">
      <c r="F169" s="137"/>
      <c r="G169" s="139"/>
    </row>
    <row r="170" spans="6:7" s="100" customFormat="1" ht="19.5" customHeight="1">
      <c r="F170" s="137"/>
      <c r="G170" s="139"/>
    </row>
    <row r="171" spans="6:7" s="100" customFormat="1" ht="19.5" customHeight="1">
      <c r="F171" s="137"/>
      <c r="G171" s="139"/>
    </row>
    <row r="172" spans="6:7" s="100" customFormat="1" ht="15.75">
      <c r="F172" s="137"/>
      <c r="G172" s="139"/>
    </row>
    <row r="173" spans="6:7" s="100" customFormat="1" ht="15.75">
      <c r="F173" s="137"/>
      <c r="G173" s="139"/>
    </row>
    <row r="174" spans="6:7" s="100" customFormat="1" ht="15.75">
      <c r="F174" s="137"/>
      <c r="G174" s="139"/>
    </row>
    <row r="175" spans="6:7" s="100" customFormat="1" ht="15.75">
      <c r="F175" s="137"/>
      <c r="G175" s="139"/>
    </row>
    <row r="176" spans="6:7" s="100" customFormat="1" ht="15.75">
      <c r="F176" s="137"/>
      <c r="G176" s="139"/>
    </row>
    <row r="177" spans="6:7" s="100" customFormat="1" ht="15.75">
      <c r="F177" s="137"/>
      <c r="G177" s="139"/>
    </row>
    <row r="178" spans="6:7" s="100" customFormat="1" ht="15.75">
      <c r="F178" s="137"/>
      <c r="G178" s="139"/>
    </row>
    <row r="179" spans="6:7" s="100" customFormat="1" ht="15.75">
      <c r="F179" s="137"/>
      <c r="G179" s="139"/>
    </row>
    <row r="180" spans="6:7" s="100" customFormat="1" ht="15.75">
      <c r="F180" s="137"/>
      <c r="G180" s="139"/>
    </row>
    <row r="181" spans="6:7" s="100" customFormat="1" ht="15.75">
      <c r="F181" s="137"/>
      <c r="G181" s="139"/>
    </row>
    <row r="182" spans="6:7" s="100" customFormat="1" ht="15.75">
      <c r="F182" s="137"/>
      <c r="G182" s="139"/>
    </row>
    <row r="183" spans="6:7" s="100" customFormat="1" ht="15.75">
      <c r="F183" s="137"/>
      <c r="G183" s="139"/>
    </row>
    <row r="184" spans="6:7" s="100" customFormat="1" ht="15.75">
      <c r="F184" s="137"/>
      <c r="G184" s="139"/>
    </row>
    <row r="185" spans="6:7" s="100" customFormat="1" ht="15.75">
      <c r="F185" s="137"/>
      <c r="G185" s="139"/>
    </row>
    <row r="186" spans="6:7" s="100" customFormat="1" ht="15.75">
      <c r="F186" s="137"/>
      <c r="G186" s="139"/>
    </row>
    <row r="187" spans="6:7" s="100" customFormat="1" ht="15.75">
      <c r="F187" s="137"/>
      <c r="G187" s="139"/>
    </row>
    <row r="188" spans="6:7" s="100" customFormat="1" ht="15.75">
      <c r="F188" s="137"/>
      <c r="G188" s="139"/>
    </row>
    <row r="189" spans="6:7" s="100" customFormat="1" ht="15.75">
      <c r="F189" s="137"/>
      <c r="G189" s="139"/>
    </row>
    <row r="190" spans="6:7" s="100" customFormat="1" ht="15.75">
      <c r="F190" s="137"/>
      <c r="G190" s="139"/>
    </row>
    <row r="191" spans="6:7" s="100" customFormat="1" ht="15.75">
      <c r="F191" s="137"/>
      <c r="G191" s="139"/>
    </row>
    <row r="192" spans="6:7" s="100" customFormat="1" ht="15.75">
      <c r="F192" s="137"/>
      <c r="G192" s="139"/>
    </row>
    <row r="193" spans="6:7" s="100" customFormat="1" ht="15.75">
      <c r="F193" s="137"/>
      <c r="G193" s="139"/>
    </row>
    <row r="194" spans="6:7" s="100" customFormat="1" ht="15.75">
      <c r="F194" s="137"/>
      <c r="G194" s="139"/>
    </row>
    <row r="195" spans="6:7" s="100" customFormat="1" ht="15.75">
      <c r="F195" s="137"/>
      <c r="G195" s="139"/>
    </row>
    <row r="196" s="100" customFormat="1" ht="15.75">
      <c r="G196" s="139"/>
    </row>
    <row r="197" s="100" customFormat="1" ht="15.75">
      <c r="G197" s="139"/>
    </row>
    <row r="198" s="100" customFormat="1" ht="15.75">
      <c r="G198" s="139"/>
    </row>
    <row r="199" s="100" customFormat="1" ht="15.75">
      <c r="G199" s="139"/>
    </row>
    <row r="200" s="100" customFormat="1" ht="15.75">
      <c r="G200" s="139"/>
    </row>
  </sheetData>
  <mergeCells count="12">
    <mergeCell ref="G6:G9"/>
    <mergeCell ref="A6:A9"/>
    <mergeCell ref="B6:B9"/>
    <mergeCell ref="C6:C9"/>
    <mergeCell ref="D6:D9"/>
    <mergeCell ref="F6:F9"/>
    <mergeCell ref="E6:E9"/>
    <mergeCell ref="H6:H9"/>
    <mergeCell ref="J7:J9"/>
    <mergeCell ref="K7:K9"/>
    <mergeCell ref="I6:I9"/>
    <mergeCell ref="J6:K6"/>
  </mergeCells>
  <printOptions horizontalCentered="1" verticalCentered="1"/>
  <pageMargins left="0.37" right="0.21" top="0.23" bottom="0.22" header="0.17" footer="0.17"/>
  <pageSetup fitToHeight="1" fitToWidth="1" horizontalDpi="600" verticalDpi="600" orientation="portrait" paperSize="8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workbookViewId="0" topLeftCell="A1">
      <selection activeCell="D38" sqref="D38"/>
    </sheetView>
  </sheetViews>
  <sheetFormatPr defaultColWidth="9.00390625" defaultRowHeight="14.25"/>
  <cols>
    <col min="1" max="1" width="4.00390625" style="208" customWidth="1"/>
    <col min="2" max="2" width="47.50390625" style="208" customWidth="1"/>
    <col min="3" max="3" width="11.125" style="208" customWidth="1"/>
    <col min="4" max="4" width="11.125" style="209" customWidth="1"/>
    <col min="5" max="5" width="10.375" style="208" customWidth="1"/>
    <col min="6" max="6" width="10.50390625" style="208" customWidth="1"/>
    <col min="7" max="7" width="10.375" style="208" customWidth="1"/>
    <col min="8" max="9" width="8.00390625" style="208" customWidth="1"/>
    <col min="10" max="10" width="8.75390625" style="208" bestFit="1" customWidth="1"/>
    <col min="11" max="16384" width="8.00390625" style="208" customWidth="1"/>
  </cols>
  <sheetData>
    <row r="1" spans="3:4" ht="12">
      <c r="C1" s="209"/>
      <c r="D1" s="210"/>
    </row>
    <row r="2" spans="4:7" ht="12">
      <c r="D2" s="210"/>
      <c r="E2" s="210"/>
      <c r="F2" s="210"/>
      <c r="G2" s="211"/>
    </row>
    <row r="3" spans="2:7" ht="21.75" customHeight="1">
      <c r="B3" s="212" t="s">
        <v>222</v>
      </c>
      <c r="G3" s="213"/>
    </row>
    <row r="4" spans="2:7" ht="21.75" customHeight="1">
      <c r="B4" s="212"/>
      <c r="C4" s="210"/>
      <c r="D4" s="210"/>
      <c r="E4" s="210"/>
      <c r="F4" s="210"/>
      <c r="G4" s="210"/>
    </row>
    <row r="5" spans="3:7" ht="12">
      <c r="C5" s="209"/>
      <c r="D5" s="210"/>
      <c r="E5" s="213"/>
      <c r="F5" s="214"/>
      <c r="G5" s="215" t="s">
        <v>2</v>
      </c>
    </row>
    <row r="6" spans="2:7" ht="18.75" customHeight="1">
      <c r="B6" s="455" t="s">
        <v>3</v>
      </c>
      <c r="C6" s="457" t="s">
        <v>223</v>
      </c>
      <c r="D6" s="457"/>
      <c r="E6" s="457"/>
      <c r="F6" s="457"/>
      <c r="G6" s="458"/>
    </row>
    <row r="7" spans="2:7" ht="16.5" customHeight="1">
      <c r="B7" s="456"/>
      <c r="C7" s="216" t="s">
        <v>224</v>
      </c>
      <c r="D7" s="217" t="s">
        <v>225</v>
      </c>
      <c r="E7" s="219">
        <v>2010</v>
      </c>
      <c r="F7" s="219">
        <v>2011</v>
      </c>
      <c r="G7" s="220">
        <v>2012</v>
      </c>
    </row>
    <row r="8" spans="2:7" ht="12">
      <c r="B8" s="221"/>
      <c r="C8" s="221"/>
      <c r="D8" s="222"/>
      <c r="E8" s="223"/>
      <c r="F8" s="224"/>
      <c r="G8" s="223"/>
    </row>
    <row r="9" spans="2:8" ht="12">
      <c r="B9" s="225" t="s">
        <v>226</v>
      </c>
      <c r="C9" s="226">
        <v>6295007.893115581</v>
      </c>
      <c r="D9" s="226">
        <v>6194199</v>
      </c>
      <c r="E9" s="226">
        <v>6465549</v>
      </c>
      <c r="F9" s="226">
        <v>6897323</v>
      </c>
      <c r="G9" s="227">
        <v>7320038</v>
      </c>
      <c r="H9" s="210"/>
    </row>
    <row r="10" spans="2:8" ht="12">
      <c r="B10" s="221" t="s">
        <v>227</v>
      </c>
      <c r="C10" s="228"/>
      <c r="D10" s="228"/>
      <c r="E10" s="228"/>
      <c r="F10" s="228"/>
      <c r="G10" s="229"/>
      <c r="H10" s="230"/>
    </row>
    <row r="11" spans="2:8" ht="12">
      <c r="B11" s="221" t="s">
        <v>228</v>
      </c>
      <c r="C11" s="228">
        <v>5107579</v>
      </c>
      <c r="D11" s="228">
        <v>4501898</v>
      </c>
      <c r="E11" s="228">
        <v>4527768</v>
      </c>
      <c r="F11" s="228">
        <v>4844933</v>
      </c>
      <c r="G11" s="229">
        <v>5252104</v>
      </c>
      <c r="H11" s="210"/>
    </row>
    <row r="12" spans="2:8" ht="14.25" customHeight="1">
      <c r="B12" s="231" t="s">
        <v>229</v>
      </c>
      <c r="C12" s="228">
        <v>231494</v>
      </c>
      <c r="D12" s="228">
        <v>113234</v>
      </c>
      <c r="E12" s="228">
        <v>0</v>
      </c>
      <c r="F12" s="228">
        <v>0</v>
      </c>
      <c r="G12" s="229">
        <v>0</v>
      </c>
      <c r="H12" s="210"/>
    </row>
    <row r="13" spans="2:8" ht="14.25" customHeight="1">
      <c r="B13" s="231" t="s">
        <v>230</v>
      </c>
      <c r="C13" s="228">
        <v>174472</v>
      </c>
      <c r="D13" s="228">
        <v>171144</v>
      </c>
      <c r="E13" s="228">
        <v>183878</v>
      </c>
      <c r="F13" s="228">
        <v>191572</v>
      </c>
      <c r="G13" s="229">
        <v>206225</v>
      </c>
      <c r="H13" s="210"/>
    </row>
    <row r="14" spans="2:8" ht="12">
      <c r="B14" s="221" t="s">
        <v>231</v>
      </c>
      <c r="C14" s="228">
        <v>13731</v>
      </c>
      <c r="D14" s="228">
        <v>19973</v>
      </c>
      <c r="E14" s="228">
        <v>14350</v>
      </c>
      <c r="F14" s="228">
        <v>14791</v>
      </c>
      <c r="G14" s="229">
        <v>15306</v>
      </c>
      <c r="H14" s="210"/>
    </row>
    <row r="15" spans="2:8" s="209" customFormat="1" ht="12">
      <c r="B15" s="232" t="s">
        <v>232</v>
      </c>
      <c r="C15" s="226">
        <v>504548</v>
      </c>
      <c r="D15" s="226">
        <v>875504</v>
      </c>
      <c r="E15" s="226">
        <v>1517216</v>
      </c>
      <c r="F15" s="226">
        <v>1633851</v>
      </c>
      <c r="G15" s="227">
        <v>1561970</v>
      </c>
      <c r="H15" s="210"/>
    </row>
    <row r="16" spans="2:10" ht="12">
      <c r="B16" s="221" t="s">
        <v>233</v>
      </c>
      <c r="C16" s="228">
        <v>504548</v>
      </c>
      <c r="D16" s="228">
        <v>875300</v>
      </c>
      <c r="E16" s="228">
        <v>75516</v>
      </c>
      <c r="F16" s="221">
        <v>0</v>
      </c>
      <c r="G16" s="223">
        <v>0</v>
      </c>
      <c r="H16" s="209"/>
      <c r="J16" s="213"/>
    </row>
    <row r="17" spans="2:8" ht="12">
      <c r="B17" s="221" t="s">
        <v>234</v>
      </c>
      <c r="C17" s="228">
        <v>0</v>
      </c>
      <c r="D17" s="228">
        <v>204</v>
      </c>
      <c r="E17" s="229">
        <v>1441700</v>
      </c>
      <c r="F17" s="228">
        <v>1633851</v>
      </c>
      <c r="G17" s="229">
        <v>1561970</v>
      </c>
      <c r="H17" s="209"/>
    </row>
    <row r="18" spans="2:8" ht="12">
      <c r="B18" s="233" t="s">
        <v>235</v>
      </c>
      <c r="C18" s="228"/>
      <c r="D18" s="228"/>
      <c r="E18" s="229"/>
      <c r="F18" s="228"/>
      <c r="G18" s="229"/>
      <c r="H18" s="209"/>
    </row>
    <row r="19" spans="2:8" ht="12">
      <c r="B19" s="233" t="s">
        <v>236</v>
      </c>
      <c r="C19" s="228">
        <v>657969.8931155812</v>
      </c>
      <c r="D19" s="228">
        <v>776418</v>
      </c>
      <c r="E19" s="229">
        <v>387672</v>
      </c>
      <c r="F19" s="228">
        <v>385832</v>
      </c>
      <c r="G19" s="229">
        <v>473235</v>
      </c>
      <c r="H19" s="209"/>
    </row>
    <row r="20" spans="2:8" ht="12">
      <c r="B20" s="233" t="s">
        <v>237</v>
      </c>
      <c r="C20" s="228">
        <v>11180</v>
      </c>
      <c r="D20" s="228">
        <v>20406</v>
      </c>
      <c r="E20" s="228">
        <v>18543</v>
      </c>
      <c r="F20" s="228">
        <v>17916</v>
      </c>
      <c r="G20" s="229">
        <v>17423</v>
      </c>
      <c r="H20" s="210"/>
    </row>
    <row r="21" spans="2:8" ht="12">
      <c r="B21" s="221"/>
      <c r="C21" s="228"/>
      <c r="D21" s="228"/>
      <c r="E21" s="229"/>
      <c r="F21" s="228"/>
      <c r="G21" s="229"/>
      <c r="H21" s="209"/>
    </row>
    <row r="22" spans="2:9" ht="12">
      <c r="B22" s="225" t="s">
        <v>238</v>
      </c>
      <c r="C22" s="226">
        <v>5553969.992697338</v>
      </c>
      <c r="D22" s="226">
        <v>5806527</v>
      </c>
      <c r="E22" s="226">
        <v>6079717</v>
      </c>
      <c r="F22" s="226">
        <v>6424088</v>
      </c>
      <c r="G22" s="227">
        <v>6829109</v>
      </c>
      <c r="H22" s="209"/>
      <c r="I22" s="213"/>
    </row>
    <row r="23" spans="2:8" ht="12">
      <c r="B23" s="221" t="s">
        <v>239</v>
      </c>
      <c r="C23" s="228"/>
      <c r="D23" s="228"/>
      <c r="E23" s="228"/>
      <c r="F23" s="228"/>
      <c r="G23" s="229"/>
      <c r="H23" s="209"/>
    </row>
    <row r="24" spans="2:8" ht="12">
      <c r="B24" s="221" t="s">
        <v>240</v>
      </c>
      <c r="C24" s="228">
        <v>5345144.991037642</v>
      </c>
      <c r="D24" s="228">
        <v>5579687</v>
      </c>
      <c r="E24" s="228">
        <v>5889427</v>
      </c>
      <c r="F24" s="228">
        <v>6226985</v>
      </c>
      <c r="G24" s="229">
        <v>6622214</v>
      </c>
      <c r="H24" s="210"/>
    </row>
    <row r="25" spans="2:8" ht="12">
      <c r="B25" s="221" t="s">
        <v>241</v>
      </c>
      <c r="C25" s="228">
        <v>181682.00225718648</v>
      </c>
      <c r="D25" s="228">
        <v>182811</v>
      </c>
      <c r="E25" s="228">
        <v>136647</v>
      </c>
      <c r="F25" s="228">
        <v>146132</v>
      </c>
      <c r="G25" s="229">
        <v>158335</v>
      </c>
      <c r="H25" s="210"/>
    </row>
    <row r="26" spans="2:8" ht="12">
      <c r="B26" s="221" t="s">
        <v>242</v>
      </c>
      <c r="C26" s="228">
        <v>27142.99940250946</v>
      </c>
      <c r="D26" s="228">
        <v>44029</v>
      </c>
      <c r="E26" s="228">
        <v>53643</v>
      </c>
      <c r="F26" s="228">
        <v>50971</v>
      </c>
      <c r="G26" s="229">
        <v>48560</v>
      </c>
      <c r="H26" s="210"/>
    </row>
    <row r="27" spans="2:8" ht="12">
      <c r="B27" s="234"/>
      <c r="C27" s="235"/>
      <c r="D27" s="235"/>
      <c r="E27" s="236"/>
      <c r="F27" s="235"/>
      <c r="G27" s="236"/>
      <c r="H27" s="230"/>
    </row>
    <row r="28" spans="2:8" ht="12">
      <c r="B28" s="221"/>
      <c r="C28" s="228"/>
      <c r="D28" s="228"/>
      <c r="E28" s="229"/>
      <c r="F28" s="229"/>
      <c r="G28" s="228"/>
      <c r="H28" s="209"/>
    </row>
    <row r="29" spans="2:8" ht="12">
      <c r="B29" s="225" t="s">
        <v>90</v>
      </c>
      <c r="C29" s="226">
        <v>741037.9004182434</v>
      </c>
      <c r="D29" s="226">
        <v>387672</v>
      </c>
      <c r="E29" s="226">
        <v>385832</v>
      </c>
      <c r="F29" s="226">
        <v>473235</v>
      </c>
      <c r="G29" s="226">
        <v>490929</v>
      </c>
      <c r="H29" s="209"/>
    </row>
    <row r="30" spans="2:8" ht="12">
      <c r="B30" s="221" t="s">
        <v>243</v>
      </c>
      <c r="C30" s="228">
        <v>-642006.8937130718</v>
      </c>
      <c r="D30" s="228">
        <v>-752795</v>
      </c>
      <c r="E30" s="228">
        <v>-352572</v>
      </c>
      <c r="F30" s="228">
        <v>-352777</v>
      </c>
      <c r="G30" s="228">
        <v>-442098</v>
      </c>
      <c r="H30" s="209"/>
    </row>
    <row r="31" spans="2:8" ht="12">
      <c r="B31" s="221" t="s">
        <v>244</v>
      </c>
      <c r="C31" s="228"/>
      <c r="D31" s="228"/>
      <c r="E31" s="229"/>
      <c r="F31" s="229"/>
      <c r="G31" s="228"/>
      <c r="H31" s="209"/>
    </row>
    <row r="32" spans="2:8" ht="12">
      <c r="B32" s="221" t="s">
        <v>245</v>
      </c>
      <c r="C32" s="228">
        <v>-669149.8931155812</v>
      </c>
      <c r="D32" s="228">
        <v>-796824</v>
      </c>
      <c r="E32" s="228">
        <v>-406215</v>
      </c>
      <c r="F32" s="228">
        <v>-403748</v>
      </c>
      <c r="G32" s="228">
        <v>-490658</v>
      </c>
      <c r="H32" s="209"/>
    </row>
    <row r="33" spans="2:8" ht="12">
      <c r="B33" s="221" t="s">
        <v>246</v>
      </c>
      <c r="C33" s="228">
        <v>27142.99940250946</v>
      </c>
      <c r="D33" s="228">
        <v>44029</v>
      </c>
      <c r="E33" s="228">
        <v>53643</v>
      </c>
      <c r="F33" s="228">
        <v>50971</v>
      </c>
      <c r="G33" s="228">
        <v>48560</v>
      </c>
      <c r="H33" s="209"/>
    </row>
    <row r="34" spans="2:8" ht="12">
      <c r="B34" s="221"/>
      <c r="C34" s="228"/>
      <c r="D34" s="228"/>
      <c r="E34" s="229"/>
      <c r="F34" s="229"/>
      <c r="G34" s="228"/>
      <c r="H34" s="209"/>
    </row>
    <row r="35" spans="2:9" ht="12">
      <c r="B35" s="221" t="s">
        <v>247</v>
      </c>
      <c r="C35" s="228">
        <v>16862.510788023632</v>
      </c>
      <c r="D35" s="228">
        <v>40498</v>
      </c>
      <c r="E35" s="229">
        <v>8674</v>
      </c>
      <c r="F35" s="229">
        <v>17114</v>
      </c>
      <c r="G35" s="228">
        <v>20120</v>
      </c>
      <c r="I35" s="237"/>
    </row>
    <row r="36" spans="2:7" ht="12">
      <c r="B36" s="221" t="s">
        <v>248</v>
      </c>
      <c r="C36" s="228"/>
      <c r="D36" s="228"/>
      <c r="E36" s="229"/>
      <c r="F36" s="229"/>
      <c r="G36" s="228"/>
    </row>
    <row r="37" spans="1:7" ht="15" customHeight="1">
      <c r="A37" s="208" t="s">
        <v>249</v>
      </c>
      <c r="B37" s="221" t="s">
        <v>250</v>
      </c>
      <c r="C37" s="228">
        <v>-47633.273584279355</v>
      </c>
      <c r="D37" s="228">
        <v>-47633</v>
      </c>
      <c r="E37" s="229"/>
      <c r="F37" s="229"/>
      <c r="G37" s="228"/>
    </row>
    <row r="38" spans="2:7" ht="12">
      <c r="B38" s="231" t="s">
        <v>251</v>
      </c>
      <c r="C38" s="228">
        <v>-15962.99940250946</v>
      </c>
      <c r="D38" s="228">
        <v>-23623</v>
      </c>
      <c r="E38" s="228">
        <v>-35100</v>
      </c>
      <c r="F38" s="228">
        <v>-33055</v>
      </c>
      <c r="G38" s="228">
        <v>-31137</v>
      </c>
    </row>
    <row r="39" spans="2:7" ht="12">
      <c r="B39" s="238"/>
      <c r="C39" s="235"/>
      <c r="D39" s="235"/>
      <c r="E39" s="236"/>
      <c r="F39" s="236"/>
      <c r="G39" s="228"/>
    </row>
    <row r="40" spans="2:8" ht="18" customHeight="1">
      <c r="B40" s="239" t="s">
        <v>252</v>
      </c>
      <c r="C40" s="240">
        <v>52297.24450640636</v>
      </c>
      <c r="D40" s="240">
        <v>-395881</v>
      </c>
      <c r="E40" s="240">
        <v>6834</v>
      </c>
      <c r="F40" s="240">
        <v>104517</v>
      </c>
      <c r="G40" s="241">
        <v>37814</v>
      </c>
      <c r="H40" s="213"/>
    </row>
    <row r="41" ht="12">
      <c r="D41" s="210"/>
    </row>
    <row r="42" spans="3:8" ht="12">
      <c r="C42" s="209"/>
      <c r="E42" s="209"/>
      <c r="F42" s="209"/>
      <c r="G42" s="209"/>
      <c r="H42" s="242"/>
    </row>
    <row r="43" spans="3:7" ht="12">
      <c r="C43" s="213"/>
      <c r="D43" s="213"/>
      <c r="E43" s="213"/>
      <c r="F43" s="213"/>
      <c r="G43" s="213"/>
    </row>
    <row r="45" spans="2:8" ht="12">
      <c r="B45" s="243"/>
      <c r="C45" s="213"/>
      <c r="D45" s="213"/>
      <c r="E45" s="213"/>
      <c r="F45" s="213"/>
      <c r="G45" s="213"/>
      <c r="H45" s="213"/>
    </row>
    <row r="46" spans="3:8" ht="12">
      <c r="C46" s="213"/>
      <c r="D46" s="210"/>
      <c r="E46" s="213"/>
      <c r="F46" s="213"/>
      <c r="G46" s="213"/>
      <c r="H46" s="213"/>
    </row>
    <row r="47" spans="3:8" ht="12">
      <c r="C47" s="213"/>
      <c r="D47" s="210"/>
      <c r="E47" s="213"/>
      <c r="F47" s="213"/>
      <c r="G47" s="213"/>
      <c r="H47" s="213"/>
    </row>
    <row r="48" spans="3:8" ht="12">
      <c r="C48" s="213"/>
      <c r="D48" s="210"/>
      <c r="E48" s="213"/>
      <c r="F48" s="213"/>
      <c r="G48" s="213"/>
      <c r="H48" s="213"/>
    </row>
    <row r="49" spans="3:8" ht="12">
      <c r="C49" s="213"/>
      <c r="D49" s="210"/>
      <c r="E49" s="213"/>
      <c r="F49" s="213"/>
      <c r="G49" s="213"/>
      <c r="H49" s="213"/>
    </row>
    <row r="50" spans="3:8" ht="12">
      <c r="C50" s="213"/>
      <c r="D50" s="210"/>
      <c r="E50" s="213"/>
      <c r="F50" s="213"/>
      <c r="G50" s="213"/>
      <c r="H50" s="213"/>
    </row>
    <row r="51" spans="3:8" ht="12">
      <c r="C51" s="213"/>
      <c r="D51" s="210"/>
      <c r="E51" s="213"/>
      <c r="F51" s="213"/>
      <c r="G51" s="213"/>
      <c r="H51" s="213"/>
    </row>
    <row r="52" spans="3:8" ht="12">
      <c r="C52" s="213"/>
      <c r="D52" s="213"/>
      <c r="E52" s="213"/>
      <c r="F52" s="213"/>
      <c r="G52" s="213"/>
      <c r="H52" s="213"/>
    </row>
    <row r="53" spans="3:8" ht="12">
      <c r="C53" s="213"/>
      <c r="D53" s="210"/>
      <c r="E53" s="213"/>
      <c r="F53" s="213"/>
      <c r="G53" s="213"/>
      <c r="H53" s="213"/>
    </row>
    <row r="54" spans="3:8" ht="12">
      <c r="C54" s="210"/>
      <c r="D54" s="210"/>
      <c r="E54" s="210"/>
      <c r="F54" s="210"/>
      <c r="G54" s="210"/>
      <c r="H54" s="213"/>
    </row>
    <row r="55" spans="3:8" ht="12">
      <c r="C55" s="213"/>
      <c r="D55" s="210"/>
      <c r="E55" s="213"/>
      <c r="F55" s="213"/>
      <c r="G55" s="213"/>
      <c r="H55" s="213"/>
    </row>
    <row r="57" spans="3:7" ht="12">
      <c r="C57" s="213"/>
      <c r="D57" s="210"/>
      <c r="E57" s="213"/>
      <c r="F57" s="213"/>
      <c r="G57" s="213"/>
    </row>
    <row r="58" spans="3:7" ht="12">
      <c r="C58" s="210"/>
      <c r="D58" s="210"/>
      <c r="E58" s="213"/>
      <c r="F58" s="213"/>
      <c r="G58" s="213"/>
    </row>
    <row r="59" spans="3:7" ht="12">
      <c r="C59" s="213"/>
      <c r="D59" s="210"/>
      <c r="E59" s="213"/>
      <c r="F59" s="213"/>
      <c r="G59" s="213"/>
    </row>
    <row r="60" spans="3:7" ht="12">
      <c r="C60" s="210"/>
      <c r="D60" s="210"/>
      <c r="E60" s="210"/>
      <c r="F60" s="210"/>
      <c r="G60" s="210"/>
    </row>
    <row r="61" spans="3:7" ht="12">
      <c r="C61" s="213"/>
      <c r="D61" s="210"/>
      <c r="E61" s="213"/>
      <c r="F61" s="213"/>
      <c r="G61" s="213"/>
    </row>
    <row r="62" spans="3:7" ht="12">
      <c r="C62" s="210"/>
      <c r="D62" s="210"/>
      <c r="E62" s="213"/>
      <c r="F62" s="213"/>
      <c r="G62" s="213"/>
    </row>
    <row r="63" spans="3:7" ht="12">
      <c r="C63" s="213"/>
      <c r="D63" s="213"/>
      <c r="E63" s="213"/>
      <c r="F63" s="213"/>
      <c r="G63" s="213"/>
    </row>
    <row r="64" spans="3:7" ht="12">
      <c r="C64" s="210"/>
      <c r="D64" s="210"/>
      <c r="E64" s="213"/>
      <c r="F64" s="213"/>
      <c r="G64" s="213"/>
    </row>
    <row r="65" spans="3:7" ht="12">
      <c r="C65" s="210"/>
      <c r="D65" s="210"/>
      <c r="E65" s="210"/>
      <c r="F65" s="210"/>
      <c r="G65" s="210"/>
    </row>
    <row r="66" spans="3:7" ht="12">
      <c r="C66" s="213"/>
      <c r="D66" s="213"/>
      <c r="E66" s="213"/>
      <c r="F66" s="213"/>
      <c r="G66" s="213"/>
    </row>
    <row r="67" spans="3:7" ht="12">
      <c r="C67" s="213"/>
      <c r="D67" s="213"/>
      <c r="E67" s="213"/>
      <c r="F67" s="213"/>
      <c r="G67" s="213"/>
    </row>
    <row r="68" spans="3:7" ht="12">
      <c r="C68" s="213"/>
      <c r="D68" s="213"/>
      <c r="E68" s="213"/>
      <c r="F68" s="213"/>
      <c r="G68" s="213"/>
    </row>
    <row r="69" spans="3:7" ht="12">
      <c r="C69" s="213"/>
      <c r="D69" s="213"/>
      <c r="E69" s="213"/>
      <c r="F69" s="213"/>
      <c r="G69" s="213"/>
    </row>
    <row r="70" spans="3:7" ht="12">
      <c r="C70" s="213"/>
      <c r="D70" s="213"/>
      <c r="E70" s="213"/>
      <c r="F70" s="213"/>
      <c r="G70" s="213"/>
    </row>
    <row r="71" spans="3:7" ht="12">
      <c r="C71" s="213"/>
      <c r="D71" s="213"/>
      <c r="E71" s="213"/>
      <c r="F71" s="213"/>
      <c r="G71" s="213"/>
    </row>
    <row r="72" spans="3:7" ht="12">
      <c r="C72" s="213"/>
      <c r="D72" s="213"/>
      <c r="E72" s="213"/>
      <c r="F72" s="213"/>
      <c r="G72" s="213"/>
    </row>
    <row r="73" spans="3:7" ht="12">
      <c r="C73" s="213"/>
      <c r="D73" s="213"/>
      <c r="E73" s="213"/>
      <c r="F73" s="213"/>
      <c r="G73" s="213"/>
    </row>
    <row r="74" spans="3:7" ht="12">
      <c r="C74" s="213"/>
      <c r="D74" s="213"/>
      <c r="E74" s="213"/>
      <c r="F74" s="213"/>
      <c r="G74" s="213"/>
    </row>
    <row r="79" spans="3:8" ht="12">
      <c r="C79" s="213"/>
      <c r="D79" s="210"/>
      <c r="E79" s="213"/>
      <c r="F79" s="213"/>
      <c r="G79" s="213"/>
      <c r="H79" s="213"/>
    </row>
    <row r="110" ht="12">
      <c r="B110" s="243"/>
    </row>
    <row r="112" spans="3:8" ht="12">
      <c r="C112" s="244"/>
      <c r="D112" s="245"/>
      <c r="E112" s="244"/>
      <c r="F112" s="246"/>
      <c r="G112" s="246"/>
      <c r="H112" s="246"/>
    </row>
  </sheetData>
  <mergeCells count="2">
    <mergeCell ref="B6:B7"/>
    <mergeCell ref="C6:G6"/>
  </mergeCells>
  <printOptions/>
  <pageMargins left="0.75" right="0.5" top="1" bottom="1" header="0.4921259845" footer="0.4921259845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59"/>
  <sheetViews>
    <sheetView workbookViewId="0" topLeftCell="E1">
      <selection activeCell="G35" sqref="G35"/>
    </sheetView>
  </sheetViews>
  <sheetFormatPr defaultColWidth="9.00390625" defaultRowHeight="14.25"/>
  <cols>
    <col min="1" max="1" width="5.25390625" style="144" customWidth="1"/>
    <col min="2" max="2" width="7.125" style="144" customWidth="1"/>
    <col min="3" max="3" width="4.50390625" style="144" customWidth="1"/>
    <col min="4" max="5" width="7.50390625" style="144" customWidth="1"/>
    <col min="6" max="6" width="7.625" style="144" customWidth="1"/>
    <col min="7" max="7" width="8.00390625" style="144" customWidth="1"/>
    <col min="8" max="8" width="9.375" style="144" customWidth="1"/>
    <col min="9" max="9" width="34.75390625" style="144" customWidth="1"/>
    <col min="10" max="11" width="11.25390625" style="144" customWidth="1"/>
    <col min="12" max="15" width="9.75390625" style="144" bestFit="1" customWidth="1"/>
    <col min="16" max="16" width="11.375" style="144" customWidth="1"/>
    <col min="17" max="17" width="9.875" style="144" customWidth="1"/>
    <col min="18" max="22" width="11.375" style="144" customWidth="1"/>
    <col min="23" max="23" width="12.375" style="144" customWidth="1"/>
    <col min="24" max="16384" width="8.00390625" style="144" customWidth="1"/>
  </cols>
  <sheetData>
    <row r="3" spans="11:15" ht="15">
      <c r="K3" s="145"/>
      <c r="O3" s="144" t="s">
        <v>184</v>
      </c>
    </row>
    <row r="4" ht="12.75">
      <c r="A4" s="146"/>
    </row>
    <row r="5" ht="15">
      <c r="A5" s="147" t="s">
        <v>185</v>
      </c>
    </row>
    <row r="6" ht="12.75">
      <c r="A6" s="146"/>
    </row>
    <row r="7" spans="1:15" ht="12.75">
      <c r="A7" s="146"/>
      <c r="O7" s="148" t="s">
        <v>186</v>
      </c>
    </row>
    <row r="8" spans="1:15" ht="12.75">
      <c r="A8" s="467" t="s">
        <v>187</v>
      </c>
      <c r="B8" s="468"/>
      <c r="C8" s="468"/>
      <c r="D8" s="469"/>
      <c r="E8" s="467" t="s">
        <v>188</v>
      </c>
      <c r="F8" s="468"/>
      <c r="G8" s="468"/>
      <c r="H8" s="469"/>
      <c r="I8" s="149"/>
      <c r="J8" s="459" t="s">
        <v>189</v>
      </c>
      <c r="K8" s="459" t="s">
        <v>190</v>
      </c>
      <c r="L8" s="459" t="s">
        <v>191</v>
      </c>
      <c r="M8" s="459" t="s">
        <v>8</v>
      </c>
      <c r="N8" s="462" t="s">
        <v>123</v>
      </c>
      <c r="O8" s="463"/>
    </row>
    <row r="9" spans="1:15" ht="12.75">
      <c r="A9" s="150"/>
      <c r="B9" s="151"/>
      <c r="C9" s="152"/>
      <c r="D9" s="153"/>
      <c r="E9" s="149"/>
      <c r="F9" s="153"/>
      <c r="G9" s="149"/>
      <c r="H9" s="149"/>
      <c r="I9" s="151"/>
      <c r="J9" s="460"/>
      <c r="K9" s="460"/>
      <c r="L9" s="460"/>
      <c r="M9" s="460"/>
      <c r="N9" s="464">
        <v>2011</v>
      </c>
      <c r="O9" s="466">
        <v>2012</v>
      </c>
    </row>
    <row r="10" spans="1:15" ht="25.5" customHeight="1">
      <c r="A10" s="154" t="s">
        <v>192</v>
      </c>
      <c r="B10" s="155" t="s">
        <v>193</v>
      </c>
      <c r="C10" s="156" t="s">
        <v>194</v>
      </c>
      <c r="D10" s="157" t="s">
        <v>195</v>
      </c>
      <c r="E10" s="158" t="s">
        <v>116</v>
      </c>
      <c r="F10" s="157" t="s">
        <v>117</v>
      </c>
      <c r="G10" s="155" t="s">
        <v>118</v>
      </c>
      <c r="H10" s="155" t="s">
        <v>119</v>
      </c>
      <c r="I10" s="155" t="s">
        <v>196</v>
      </c>
      <c r="J10" s="461"/>
      <c r="K10" s="461"/>
      <c r="L10" s="461"/>
      <c r="M10" s="461"/>
      <c r="N10" s="465"/>
      <c r="O10" s="461"/>
    </row>
    <row r="11" spans="1:15" ht="12.75">
      <c r="A11" s="159"/>
      <c r="B11" s="160"/>
      <c r="C11" s="161"/>
      <c r="D11" s="159"/>
      <c r="E11" s="160">
        <v>600</v>
      </c>
      <c r="F11" s="161"/>
      <c r="G11" s="160"/>
      <c r="H11" s="161"/>
      <c r="I11" s="162" t="s">
        <v>197</v>
      </c>
      <c r="J11" s="163">
        <v>4880896</v>
      </c>
      <c r="K11" s="163">
        <v>5345145</v>
      </c>
      <c r="L11" s="163">
        <v>5579687</v>
      </c>
      <c r="M11" s="163">
        <v>5889427</v>
      </c>
      <c r="N11" s="163">
        <v>6226985</v>
      </c>
      <c r="O11" s="163">
        <v>6622214</v>
      </c>
    </row>
    <row r="12" spans="1:23" ht="12.75">
      <c r="A12" s="164"/>
      <c r="B12" s="165"/>
      <c r="C12" s="146"/>
      <c r="D12" s="164"/>
      <c r="E12" s="165"/>
      <c r="F12" s="146">
        <v>640</v>
      </c>
      <c r="G12" s="165"/>
      <c r="H12" s="146"/>
      <c r="I12" s="162" t="s">
        <v>198</v>
      </c>
      <c r="J12" s="166">
        <v>4880896</v>
      </c>
      <c r="K12" s="166">
        <v>5345145</v>
      </c>
      <c r="L12" s="166">
        <v>5579687</v>
      </c>
      <c r="M12" s="166">
        <v>5889427</v>
      </c>
      <c r="N12" s="166">
        <v>6226985</v>
      </c>
      <c r="O12" s="166">
        <v>6622214</v>
      </c>
      <c r="R12" s="167"/>
      <c r="S12" s="167"/>
      <c r="T12" s="167"/>
      <c r="U12" s="167"/>
      <c r="V12" s="167"/>
      <c r="W12" s="167"/>
    </row>
    <row r="13" spans="1:25" ht="25.5">
      <c r="A13" s="168"/>
      <c r="B13" s="169"/>
      <c r="C13" s="170"/>
      <c r="D13" s="168"/>
      <c r="E13" s="169"/>
      <c r="F13" s="170"/>
      <c r="G13" s="169">
        <v>642</v>
      </c>
      <c r="H13" s="171"/>
      <c r="I13" s="172" t="s">
        <v>199</v>
      </c>
      <c r="J13" s="173">
        <v>4880896</v>
      </c>
      <c r="K13" s="173">
        <v>5345145</v>
      </c>
      <c r="L13" s="173">
        <v>5579687</v>
      </c>
      <c r="M13" s="173">
        <v>5889427</v>
      </c>
      <c r="N13" s="173">
        <v>6226985</v>
      </c>
      <c r="O13" s="173">
        <v>6622214</v>
      </c>
      <c r="R13" s="167"/>
      <c r="S13" s="167"/>
      <c r="T13" s="167"/>
      <c r="U13" s="167"/>
      <c r="V13" s="167"/>
      <c r="W13" s="167"/>
      <c r="X13" s="167"/>
      <c r="Y13" s="167"/>
    </row>
    <row r="14" spans="1:25" ht="12.75">
      <c r="A14" s="164">
        <v>10</v>
      </c>
      <c r="B14" s="165">
        <v>1</v>
      </c>
      <c r="C14" s="146">
        <v>1</v>
      </c>
      <c r="D14" s="164">
        <v>0</v>
      </c>
      <c r="E14" s="165"/>
      <c r="F14" s="146"/>
      <c r="G14" s="165"/>
      <c r="H14" s="174" t="s">
        <v>200</v>
      </c>
      <c r="I14" s="162" t="s">
        <v>201</v>
      </c>
      <c r="J14" s="175">
        <v>246400</v>
      </c>
      <c r="K14" s="176">
        <v>262992</v>
      </c>
      <c r="L14" s="176">
        <v>316457</v>
      </c>
      <c r="M14" s="176">
        <v>323185</v>
      </c>
      <c r="N14" s="176">
        <v>342647</v>
      </c>
      <c r="O14" s="176">
        <v>355752</v>
      </c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ht="12.75">
      <c r="A15" s="164">
        <v>10</v>
      </c>
      <c r="B15" s="165">
        <v>2</v>
      </c>
      <c r="C15" s="146">
        <v>0</v>
      </c>
      <c r="D15" s="164">
        <v>0</v>
      </c>
      <c r="E15" s="165"/>
      <c r="F15" s="146"/>
      <c r="G15" s="165"/>
      <c r="H15" s="174" t="s">
        <v>202</v>
      </c>
      <c r="I15" s="162" t="s">
        <v>203</v>
      </c>
      <c r="J15" s="177">
        <v>3441601</v>
      </c>
      <c r="K15" s="176">
        <v>3784230</v>
      </c>
      <c r="L15" s="178">
        <v>3791715</v>
      </c>
      <c r="M15" s="178">
        <v>4006067</v>
      </c>
      <c r="N15" s="178">
        <v>4218142</v>
      </c>
      <c r="O15" s="178">
        <v>4509502</v>
      </c>
      <c r="P15" s="167"/>
      <c r="R15" s="179"/>
      <c r="S15" s="180"/>
      <c r="T15" s="179"/>
      <c r="U15" s="179"/>
      <c r="V15" s="179"/>
      <c r="W15" s="179"/>
      <c r="X15" s="167"/>
      <c r="Y15" s="167"/>
    </row>
    <row r="16" spans="1:25" ht="12.75">
      <c r="A16" s="164">
        <v>10</v>
      </c>
      <c r="B16" s="165">
        <v>3</v>
      </c>
      <c r="C16" s="146">
        <v>0</v>
      </c>
      <c r="D16" s="164">
        <v>0</v>
      </c>
      <c r="E16" s="165"/>
      <c r="F16" s="146"/>
      <c r="G16" s="165"/>
      <c r="H16" s="174" t="s">
        <v>202</v>
      </c>
      <c r="I16" s="162" t="s">
        <v>203</v>
      </c>
      <c r="J16" s="177">
        <v>398295</v>
      </c>
      <c r="K16" s="176">
        <v>444775</v>
      </c>
      <c r="L16" s="178">
        <v>468639</v>
      </c>
      <c r="M16" s="178">
        <v>495132</v>
      </c>
      <c r="N16" s="178">
        <v>521343</v>
      </c>
      <c r="O16" s="178">
        <v>557354</v>
      </c>
      <c r="R16" s="179"/>
      <c r="S16" s="180"/>
      <c r="T16" s="179"/>
      <c r="U16" s="179"/>
      <c r="V16" s="179"/>
      <c r="W16" s="179"/>
      <c r="X16" s="167"/>
      <c r="Y16" s="167"/>
    </row>
    <row r="17" spans="1:25" ht="12.75">
      <c r="A17" s="164">
        <v>10</v>
      </c>
      <c r="B17" s="165">
        <v>1</v>
      </c>
      <c r="C17" s="146">
        <v>1</v>
      </c>
      <c r="D17" s="164">
        <v>0</v>
      </c>
      <c r="E17" s="165"/>
      <c r="F17" s="146"/>
      <c r="G17" s="165"/>
      <c r="H17" s="174" t="s">
        <v>204</v>
      </c>
      <c r="I17" s="162" t="s">
        <v>205</v>
      </c>
      <c r="J17" s="176">
        <v>34745</v>
      </c>
      <c r="K17" s="176">
        <v>42971</v>
      </c>
      <c r="L17" s="176">
        <v>39117</v>
      </c>
      <c r="M17" s="176">
        <v>41370</v>
      </c>
      <c r="N17" s="176">
        <v>43617</v>
      </c>
      <c r="O17" s="176">
        <v>48418</v>
      </c>
      <c r="Q17" s="181"/>
      <c r="R17" s="182"/>
      <c r="S17" s="182"/>
      <c r="T17" s="167"/>
      <c r="U17" s="167"/>
      <c r="V17" s="167"/>
      <c r="W17" s="167"/>
      <c r="X17" s="167"/>
      <c r="Y17" s="167"/>
    </row>
    <row r="18" spans="1:25" ht="12.75">
      <c r="A18" s="183">
        <v>10</v>
      </c>
      <c r="B18" s="184">
        <v>1</v>
      </c>
      <c r="C18" s="185">
        <v>2</v>
      </c>
      <c r="D18" s="183">
        <v>0</v>
      </c>
      <c r="E18" s="184"/>
      <c r="F18" s="185"/>
      <c r="G18" s="165"/>
      <c r="H18" s="174" t="s">
        <v>206</v>
      </c>
      <c r="I18" s="162" t="s">
        <v>207</v>
      </c>
      <c r="J18" s="177">
        <v>560484</v>
      </c>
      <c r="K18" s="176">
        <v>594524</v>
      </c>
      <c r="L18" s="178">
        <v>616238</v>
      </c>
      <c r="M18" s="178">
        <v>657613</v>
      </c>
      <c r="N18" s="178">
        <v>718524</v>
      </c>
      <c r="O18" s="178">
        <v>786129</v>
      </c>
      <c r="P18" s="167"/>
      <c r="R18" s="179"/>
      <c r="S18" s="180"/>
      <c r="T18" s="179"/>
      <c r="U18" s="179"/>
      <c r="V18" s="179"/>
      <c r="W18" s="179"/>
      <c r="X18" s="167"/>
      <c r="Y18" s="167"/>
    </row>
    <row r="19" spans="1:25" ht="12.75">
      <c r="A19" s="183">
        <v>10</v>
      </c>
      <c r="B19" s="184">
        <v>3</v>
      </c>
      <c r="C19" s="185">
        <v>0</v>
      </c>
      <c r="D19" s="183">
        <v>0</v>
      </c>
      <c r="E19" s="184"/>
      <c r="F19" s="185"/>
      <c r="G19" s="165"/>
      <c r="H19" s="174" t="s">
        <v>206</v>
      </c>
      <c r="I19" s="162" t="s">
        <v>207</v>
      </c>
      <c r="J19" s="177">
        <v>131938</v>
      </c>
      <c r="K19" s="176">
        <v>149894</v>
      </c>
      <c r="L19" s="178">
        <v>154060</v>
      </c>
      <c r="M19" s="178">
        <v>164403</v>
      </c>
      <c r="N19" s="178">
        <v>179631</v>
      </c>
      <c r="O19" s="178">
        <v>196532</v>
      </c>
      <c r="R19" s="179"/>
      <c r="S19" s="180"/>
      <c r="T19" s="179"/>
      <c r="U19" s="179"/>
      <c r="V19" s="179"/>
      <c r="W19" s="179"/>
      <c r="X19" s="167"/>
      <c r="Y19" s="167"/>
    </row>
    <row r="20" spans="1:25" ht="25.5">
      <c r="A20" s="183">
        <v>10</v>
      </c>
      <c r="B20" s="184">
        <v>9</v>
      </c>
      <c r="C20" s="185">
        <v>0</v>
      </c>
      <c r="D20" s="183">
        <v>3</v>
      </c>
      <c r="E20" s="184"/>
      <c r="F20" s="185"/>
      <c r="G20" s="165"/>
      <c r="H20" s="174" t="s">
        <v>208</v>
      </c>
      <c r="I20" s="162" t="s">
        <v>209</v>
      </c>
      <c r="J20" s="176">
        <v>1312</v>
      </c>
      <c r="K20" s="176">
        <v>1879</v>
      </c>
      <c r="L20" s="176">
        <v>1599</v>
      </c>
      <c r="M20" s="176">
        <v>1929</v>
      </c>
      <c r="N20" s="176">
        <v>2130</v>
      </c>
      <c r="O20" s="176">
        <v>2375</v>
      </c>
      <c r="R20" s="167"/>
      <c r="S20" s="167"/>
      <c r="T20" s="179"/>
      <c r="U20" s="167"/>
      <c r="V20" s="167"/>
      <c r="W20" s="167"/>
      <c r="X20" s="167"/>
      <c r="Y20" s="167"/>
    </row>
    <row r="21" spans="1:25" s="193" customFormat="1" ht="12.75">
      <c r="A21" s="186">
        <v>10</v>
      </c>
      <c r="B21" s="187">
        <v>5</v>
      </c>
      <c r="C21" s="188">
        <v>0</v>
      </c>
      <c r="D21" s="186">
        <v>0</v>
      </c>
      <c r="E21" s="187"/>
      <c r="F21" s="188"/>
      <c r="G21" s="187"/>
      <c r="H21" s="189" t="s">
        <v>210</v>
      </c>
      <c r="I21" s="190" t="s">
        <v>211</v>
      </c>
      <c r="J21" s="191">
        <v>66121</v>
      </c>
      <c r="K21" s="192">
        <v>63880</v>
      </c>
      <c r="L21" s="192">
        <v>191862</v>
      </c>
      <c r="M21" s="192">
        <v>199728</v>
      </c>
      <c r="N21" s="192">
        <v>200951</v>
      </c>
      <c r="O21" s="192">
        <v>166152</v>
      </c>
      <c r="S21" s="194"/>
      <c r="T21" s="194"/>
      <c r="U21" s="194"/>
      <c r="V21" s="194"/>
      <c r="W21" s="194"/>
      <c r="X21" s="194"/>
      <c r="Y21" s="194"/>
    </row>
    <row r="22" spans="1:25" ht="12.75">
      <c r="A22" s="183"/>
      <c r="B22" s="184"/>
      <c r="C22" s="185"/>
      <c r="D22" s="183"/>
      <c r="E22" s="184"/>
      <c r="F22" s="185"/>
      <c r="G22" s="184"/>
      <c r="H22" s="174"/>
      <c r="I22" s="162"/>
      <c r="J22" s="175"/>
      <c r="K22" s="176"/>
      <c r="L22" s="176"/>
      <c r="M22" s="176"/>
      <c r="N22" s="176"/>
      <c r="O22" s="176"/>
      <c r="P22" s="167"/>
      <c r="S22" s="167"/>
      <c r="T22" s="167"/>
      <c r="U22" s="167"/>
      <c r="V22" s="167"/>
      <c r="W22" s="167"/>
      <c r="X22" s="167"/>
      <c r="Y22" s="167"/>
    </row>
    <row r="23" spans="1:25" ht="25.5">
      <c r="A23" s="195"/>
      <c r="B23" s="195"/>
      <c r="C23" s="195"/>
      <c r="D23" s="195"/>
      <c r="E23" s="195">
        <v>800</v>
      </c>
      <c r="F23" s="195"/>
      <c r="G23" s="195"/>
      <c r="H23" s="196"/>
      <c r="I23" s="197" t="s">
        <v>212</v>
      </c>
      <c r="J23" s="198">
        <v>33378</v>
      </c>
      <c r="K23" s="198">
        <v>27143</v>
      </c>
      <c r="L23" s="198">
        <v>44029</v>
      </c>
      <c r="M23" s="198">
        <v>53643</v>
      </c>
      <c r="N23" s="198">
        <v>50971</v>
      </c>
      <c r="O23" s="198">
        <v>48560</v>
      </c>
      <c r="T23" s="167"/>
      <c r="U23" s="167"/>
      <c r="V23" s="167"/>
      <c r="W23" s="167"/>
      <c r="X23" s="167"/>
      <c r="Y23" s="167"/>
    </row>
    <row r="24" spans="1:25" ht="25.5" customHeight="1">
      <c r="A24" s="184"/>
      <c r="B24" s="184"/>
      <c r="C24" s="184"/>
      <c r="D24" s="184"/>
      <c r="E24" s="184"/>
      <c r="F24" s="184">
        <v>810</v>
      </c>
      <c r="G24" s="184"/>
      <c r="H24" s="174"/>
      <c r="I24" s="162" t="s">
        <v>213</v>
      </c>
      <c r="J24" s="177">
        <v>33378</v>
      </c>
      <c r="K24" s="176">
        <v>27143</v>
      </c>
      <c r="L24" s="176">
        <v>44029</v>
      </c>
      <c r="M24" s="176">
        <v>53643</v>
      </c>
      <c r="N24" s="176">
        <v>50971</v>
      </c>
      <c r="O24" s="176">
        <v>48560</v>
      </c>
      <c r="T24" s="167"/>
      <c r="U24" s="167"/>
      <c r="V24" s="167"/>
      <c r="W24" s="167"/>
      <c r="X24" s="167"/>
      <c r="Y24" s="167"/>
    </row>
    <row r="25" spans="1:25" ht="25.5">
      <c r="A25" s="184"/>
      <c r="B25" s="184"/>
      <c r="C25" s="184"/>
      <c r="D25" s="184"/>
      <c r="E25" s="184"/>
      <c r="F25" s="184"/>
      <c r="G25" s="184">
        <v>813</v>
      </c>
      <c r="H25" s="174"/>
      <c r="I25" s="162" t="s">
        <v>214</v>
      </c>
      <c r="J25" s="177"/>
      <c r="K25" s="176"/>
      <c r="L25" s="176"/>
      <c r="M25" s="176"/>
      <c r="N25" s="176"/>
      <c r="O25" s="176"/>
      <c r="T25" s="167"/>
      <c r="U25" s="167"/>
      <c r="V25" s="167"/>
      <c r="W25" s="167"/>
      <c r="X25" s="167"/>
      <c r="Y25" s="167"/>
    </row>
    <row r="26" spans="1:25" s="193" customFormat="1" ht="12.75">
      <c r="A26" s="199">
        <v>10</v>
      </c>
      <c r="B26" s="199">
        <v>5</v>
      </c>
      <c r="C26" s="199">
        <v>0</v>
      </c>
      <c r="D26" s="199">
        <v>0</v>
      </c>
      <c r="E26" s="199"/>
      <c r="F26" s="199"/>
      <c r="G26" s="199"/>
      <c r="H26" s="200" t="s">
        <v>128</v>
      </c>
      <c r="I26" s="201" t="s">
        <v>215</v>
      </c>
      <c r="J26" s="202">
        <v>33378</v>
      </c>
      <c r="K26" s="202">
        <v>27143</v>
      </c>
      <c r="L26" s="202">
        <v>44029</v>
      </c>
      <c r="M26" s="202">
        <v>53643</v>
      </c>
      <c r="N26" s="202">
        <v>50971</v>
      </c>
      <c r="O26" s="202">
        <v>48560</v>
      </c>
      <c r="T26" s="203"/>
      <c r="U26" s="203"/>
      <c r="V26" s="203"/>
      <c r="W26" s="203"/>
      <c r="X26" s="194"/>
      <c r="Y26" s="194"/>
    </row>
    <row r="27" spans="1:25" s="204" customFormat="1" ht="12.75">
      <c r="A27" s="185"/>
      <c r="I27" s="185"/>
      <c r="J27" s="185"/>
      <c r="K27" s="182"/>
      <c r="T27" s="205"/>
      <c r="U27" s="205"/>
      <c r="V27" s="205"/>
      <c r="W27" s="205"/>
      <c r="X27" s="206"/>
      <c r="Y27" s="206"/>
    </row>
    <row r="28" spans="1:25" s="204" customFormat="1" ht="12.75">
      <c r="A28" s="185"/>
      <c r="I28" s="185"/>
      <c r="J28" s="182"/>
      <c r="K28" s="182"/>
      <c r="L28" s="206"/>
      <c r="M28" s="206"/>
      <c r="N28" s="206"/>
      <c r="O28" s="206"/>
      <c r="T28" s="205"/>
      <c r="U28" s="205"/>
      <c r="V28" s="205"/>
      <c r="W28" s="205"/>
      <c r="X28" s="206"/>
      <c r="Y28" s="206"/>
    </row>
    <row r="29" spans="1:25" s="204" customFormat="1" ht="12.75">
      <c r="A29" s="185"/>
      <c r="I29" s="185"/>
      <c r="J29" s="182"/>
      <c r="K29" s="182"/>
      <c r="L29" s="206"/>
      <c r="M29" s="206"/>
      <c r="N29" s="206"/>
      <c r="O29" s="206"/>
      <c r="T29" s="206"/>
      <c r="U29" s="206"/>
      <c r="V29" s="206"/>
      <c r="W29" s="206"/>
      <c r="X29" s="206"/>
      <c r="Y29" s="206"/>
    </row>
    <row r="30" spans="1:15" s="204" customFormat="1" ht="12.75">
      <c r="A30" s="185"/>
      <c r="I30" s="206"/>
      <c r="J30" s="206"/>
      <c r="K30" s="206"/>
      <c r="L30" s="206"/>
      <c r="M30" s="206"/>
      <c r="N30" s="206"/>
      <c r="O30" s="206"/>
    </row>
    <row r="31" spans="1:15" s="204" customFormat="1" ht="12.75">
      <c r="A31" s="185"/>
      <c r="J31" s="206"/>
      <c r="K31" s="206"/>
      <c r="L31" s="206"/>
      <c r="M31" s="206"/>
      <c r="N31" s="206"/>
      <c r="O31" s="206"/>
    </row>
    <row r="32" spans="1:15" s="204" customFormat="1" ht="12.75">
      <c r="A32" s="185"/>
      <c r="J32" s="206"/>
      <c r="K32" s="206"/>
      <c r="L32" s="206"/>
      <c r="M32" s="206"/>
      <c r="N32" s="206"/>
      <c r="O32" s="206"/>
    </row>
    <row r="33" spans="1:15" s="204" customFormat="1" ht="12.75">
      <c r="A33" s="185"/>
      <c r="J33" s="206"/>
      <c r="K33" s="206"/>
      <c r="L33" s="206"/>
      <c r="M33" s="206"/>
      <c r="N33" s="206"/>
      <c r="O33" s="206"/>
    </row>
    <row r="34" spans="10:15" s="204" customFormat="1" ht="12.75">
      <c r="J34" s="206"/>
      <c r="K34" s="206"/>
      <c r="L34" s="206"/>
      <c r="M34" s="206"/>
      <c r="N34" s="206"/>
      <c r="O34" s="206"/>
    </row>
    <row r="35" spans="10:11" s="204" customFormat="1" ht="12.75">
      <c r="J35" s="206"/>
      <c r="K35" s="206"/>
    </row>
    <row r="36" spans="10:15" s="204" customFormat="1" ht="12.75">
      <c r="J36" s="205"/>
      <c r="K36" s="205"/>
      <c r="L36" s="205"/>
      <c r="M36" s="205"/>
      <c r="N36" s="205"/>
      <c r="O36" s="205"/>
    </row>
    <row r="37" spans="12:15" s="204" customFormat="1" ht="12.75">
      <c r="L37" s="207"/>
      <c r="M37" s="207"/>
      <c r="N37" s="207"/>
      <c r="O37" s="207"/>
    </row>
    <row r="38" spans="11:15" s="204" customFormat="1" ht="12.75">
      <c r="K38" s="206"/>
      <c r="L38" s="207"/>
      <c r="M38" s="207"/>
      <c r="N38" s="207"/>
      <c r="O38" s="207"/>
    </row>
    <row r="39" spans="12:15" s="204" customFormat="1" ht="12.75">
      <c r="L39" s="206"/>
      <c r="M39" s="206"/>
      <c r="N39" s="206"/>
      <c r="O39" s="206"/>
    </row>
    <row r="40" spans="12:15" s="204" customFormat="1" ht="12.75">
      <c r="L40" s="206"/>
      <c r="M40" s="206"/>
      <c r="N40" s="206"/>
      <c r="O40" s="206"/>
    </row>
    <row r="41" spans="12:15" s="204" customFormat="1" ht="12.75">
      <c r="L41" s="206"/>
      <c r="M41" s="206"/>
      <c r="N41" s="206"/>
      <c r="O41" s="206"/>
    </row>
    <row r="42" spans="10:15" s="204" customFormat="1" ht="12.75">
      <c r="J42" s="206"/>
      <c r="K42" s="206"/>
      <c r="L42" s="206"/>
      <c r="M42" s="206"/>
      <c r="N42" s="206"/>
      <c r="O42" s="206"/>
    </row>
    <row r="43" spans="10:15" s="204" customFormat="1" ht="12.75">
      <c r="J43" s="206"/>
      <c r="K43" s="206"/>
      <c r="L43" s="206"/>
      <c r="M43" s="206"/>
      <c r="N43" s="206"/>
      <c r="O43" s="206"/>
    </row>
    <row r="44" spans="10:15" s="204" customFormat="1" ht="12.75">
      <c r="J44" s="206"/>
      <c r="K44" s="206"/>
      <c r="L44" s="206"/>
      <c r="M44" s="206"/>
      <c r="N44" s="206"/>
      <c r="O44" s="206"/>
    </row>
    <row r="45" spans="12:15" s="204" customFormat="1" ht="12.75">
      <c r="L45" s="206"/>
      <c r="M45" s="206"/>
      <c r="N45" s="206"/>
      <c r="O45" s="206"/>
    </row>
    <row r="46" spans="12:15" s="204" customFormat="1" ht="12.75">
      <c r="L46" s="206"/>
      <c r="M46" s="206"/>
      <c r="N46" s="206"/>
      <c r="O46" s="206"/>
    </row>
    <row r="47" spans="13:15" ht="12.75">
      <c r="M47" s="167"/>
      <c r="N47" s="167"/>
      <c r="O47" s="167"/>
    </row>
    <row r="49" spans="10:15" ht="12.75">
      <c r="J49" s="144" t="s">
        <v>216</v>
      </c>
      <c r="K49" s="144" t="s">
        <v>217</v>
      </c>
      <c r="L49" s="167">
        <v>642020</v>
      </c>
      <c r="M49" s="167">
        <v>657613</v>
      </c>
      <c r="N49" s="167">
        <v>718524</v>
      </c>
      <c r="O49" s="167">
        <v>786129</v>
      </c>
    </row>
    <row r="50" spans="12:15" ht="12.75">
      <c r="L50" s="167">
        <v>642020</v>
      </c>
      <c r="M50" s="167">
        <v>164403</v>
      </c>
      <c r="N50" s="167">
        <v>179631</v>
      </c>
      <c r="O50" s="167">
        <v>196532</v>
      </c>
    </row>
    <row r="51" spans="12:15" ht="12.75">
      <c r="L51" s="167" t="s">
        <v>218</v>
      </c>
      <c r="M51" s="167">
        <v>822016</v>
      </c>
      <c r="N51" s="167">
        <v>898155</v>
      </c>
      <c r="O51" s="167">
        <v>982661</v>
      </c>
    </row>
    <row r="52" spans="11:13" ht="12.75">
      <c r="K52" s="167"/>
      <c r="L52" s="167"/>
      <c r="M52" s="167"/>
    </row>
    <row r="53" spans="11:15" ht="12.75">
      <c r="K53" s="167" t="s">
        <v>219</v>
      </c>
      <c r="L53" s="167">
        <v>642016</v>
      </c>
      <c r="M53" s="167">
        <v>660621</v>
      </c>
      <c r="N53" s="144">
        <v>711694</v>
      </c>
      <c r="O53" s="144">
        <v>795670</v>
      </c>
    </row>
    <row r="54" spans="11:15" ht="12.75">
      <c r="K54" s="167"/>
      <c r="L54" s="167">
        <v>642016</v>
      </c>
      <c r="M54" s="167">
        <v>159024</v>
      </c>
      <c r="N54" s="144">
        <v>174766</v>
      </c>
      <c r="O54" s="144">
        <v>175938</v>
      </c>
    </row>
    <row r="55" spans="12:15" ht="12.75">
      <c r="L55" s="167"/>
      <c r="M55" s="167">
        <v>819645</v>
      </c>
      <c r="N55" s="167">
        <v>886460</v>
      </c>
      <c r="O55" s="167">
        <v>971608</v>
      </c>
    </row>
    <row r="56" ht="12.75">
      <c r="L56" s="167"/>
    </row>
    <row r="57" spans="11:15" ht="12.75">
      <c r="K57" s="144" t="s">
        <v>220</v>
      </c>
      <c r="M57" s="167">
        <v>-2371</v>
      </c>
      <c r="N57" s="167">
        <v>-11695</v>
      </c>
      <c r="O57" s="167">
        <v>-11053</v>
      </c>
    </row>
    <row r="59" spans="11:15" ht="12.75">
      <c r="K59" s="144" t="s">
        <v>221</v>
      </c>
      <c r="M59" s="167">
        <v>-2371</v>
      </c>
      <c r="N59" s="167">
        <v>-11695</v>
      </c>
      <c r="O59" s="167">
        <v>-11053</v>
      </c>
    </row>
  </sheetData>
  <mergeCells count="9">
    <mergeCell ref="A8:D8"/>
    <mergeCell ref="E8:H8"/>
    <mergeCell ref="J8:J10"/>
    <mergeCell ref="K8:K10"/>
    <mergeCell ref="L8:L10"/>
    <mergeCell ref="M8:M10"/>
    <mergeCell ref="N8:O8"/>
    <mergeCell ref="N9:N10"/>
    <mergeCell ref="O9:O10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farkasova_k</cp:lastModifiedBy>
  <cp:lastPrinted>2009-10-01T08:02:02Z</cp:lastPrinted>
  <dcterms:created xsi:type="dcterms:W3CDTF">2009-09-30T08:23:53Z</dcterms:created>
  <dcterms:modified xsi:type="dcterms:W3CDTF">2009-10-01T12:58:51Z</dcterms:modified>
  <cp:category/>
  <cp:version/>
  <cp:contentType/>
  <cp:contentStatus/>
</cp:coreProperties>
</file>