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8" yWindow="96" windowWidth="12120" windowHeight="9120" activeTab="0"/>
  </bookViews>
  <sheets>
    <sheet name="Príloha4" sheetId="1" r:id="rId1"/>
  </sheets>
  <definedNames>
    <definedName name="_xlnm.Print_Area" localSheetId="0">'Príloha4'!$A$1:$F$44</definedName>
  </definedNames>
  <calcPr fullCalcOnLoad="1"/>
</workbook>
</file>

<file path=xl/sharedStrings.xml><?xml version="1.0" encoding="utf-8"?>
<sst xmlns="http://schemas.openxmlformats.org/spreadsheetml/2006/main" count="45" uniqueCount="44">
  <si>
    <t>Sociálne náklady</t>
  </si>
  <si>
    <t>1. VŠEOBECNÉ PREVÁDZKOVÉ NÁKLADY</t>
  </si>
  <si>
    <t>Náklady na zamestnancov</t>
  </si>
  <si>
    <t xml:space="preserve"> zákonné sociálne náklady</t>
  </si>
  <si>
    <t xml:space="preserve"> ostatné sociálne náklady</t>
  </si>
  <si>
    <t xml:space="preserve"> sociálny fond</t>
  </si>
  <si>
    <t>Dane a poplatky</t>
  </si>
  <si>
    <t xml:space="preserve"> daň z nehnuteľností</t>
  </si>
  <si>
    <t xml:space="preserve"> cestná daň</t>
  </si>
  <si>
    <t xml:space="preserve"> poplatky</t>
  </si>
  <si>
    <t>Nakupované výkony</t>
  </si>
  <si>
    <t>Materiálové náklady</t>
  </si>
  <si>
    <t>Nakupovaná energia</t>
  </si>
  <si>
    <t>Služby nemateriálovej povahy</t>
  </si>
  <si>
    <t xml:space="preserve"> Odpisy hmotného majetku</t>
  </si>
  <si>
    <t xml:space="preserve"> Odpisy nehmotného majetku</t>
  </si>
  <si>
    <t>2. OSTATNÉ PREVÁDZKOVÉ NÁKLADY</t>
  </si>
  <si>
    <t>PREVÁDZKOVÉ NÁKLADY SPOLU</t>
  </si>
  <si>
    <t xml:space="preserve"> mzdové náklady </t>
  </si>
  <si>
    <t>NÁKLADY (v tis. Sk)</t>
  </si>
  <si>
    <t xml:space="preserve">  </t>
  </si>
  <si>
    <t xml:space="preserve">Skutočnosť </t>
  </si>
  <si>
    <t>Rozpočet</t>
  </si>
  <si>
    <t>Skutočnosť</t>
  </si>
  <si>
    <t>PREVÁDZKOVÉ</t>
  </si>
  <si>
    <t>na rok 2001</t>
  </si>
  <si>
    <t xml:space="preserve"> z toho :  mimoriadne mzdy</t>
  </si>
  <si>
    <t>za rok 2000</t>
  </si>
  <si>
    <t>Príloha č. 4</t>
  </si>
  <si>
    <t xml:space="preserve">               ostatné osobné náklady</t>
  </si>
  <si>
    <t>za rok 2001</t>
  </si>
  <si>
    <t>Index v %</t>
  </si>
  <si>
    <t>skut. / rozp.</t>
  </si>
  <si>
    <t>skut. 2001 / skut. 2000</t>
  </si>
  <si>
    <t>z toho: drobný majetok</t>
  </si>
  <si>
    <t xml:space="preserve">           spotreba ostatného materiálu a tlačív</t>
  </si>
  <si>
    <t>z toho: spotreba elektrickej energie</t>
  </si>
  <si>
    <t>z toho: opravy a udržiavanie</t>
  </si>
  <si>
    <t xml:space="preserve">          nájomné</t>
  </si>
  <si>
    <t xml:space="preserve">          semináre, školenia</t>
  </si>
  <si>
    <t xml:space="preserve">          cestovné (zahraničné, tuzemské)</t>
  </si>
  <si>
    <t xml:space="preserve">          ostatné služby nemateriálovej povahy</t>
  </si>
  <si>
    <t xml:space="preserve">           kancelárske potreby</t>
  </si>
  <si>
    <t>Prehľad plnenia rozpočtu prevádzkových nákladov za rok 2001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</si>
</sst>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0.0"/>
  </numFmts>
  <fonts count="15">
    <font>
      <sz val="10"/>
      <name val="Arial CE"/>
      <family val="0"/>
    </font>
    <font>
      <b/>
      <sz val="11"/>
      <color indexed="8"/>
      <name val="AT*Switzerland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b/>
      <sz val="10"/>
      <color indexed="8"/>
      <name val="AT*Switzerland"/>
      <family val="0"/>
    </font>
    <font>
      <sz val="10"/>
      <color indexed="8"/>
      <name val="AT*Switzerland"/>
      <family val="0"/>
    </font>
    <font>
      <b/>
      <sz val="12"/>
      <color indexed="8"/>
      <name val="AT*Switzerland"/>
      <family val="0"/>
    </font>
    <font>
      <sz val="12"/>
      <name val="AT*Switzerland"/>
      <family val="0"/>
    </font>
    <font>
      <sz val="10"/>
      <color indexed="12"/>
      <name val="AT*Switzerland"/>
      <family val="0"/>
    </font>
    <font>
      <b/>
      <sz val="14"/>
      <color indexed="12"/>
      <name val="AT*Switzerland"/>
      <family val="0"/>
    </font>
    <font>
      <b/>
      <sz val="12"/>
      <color indexed="12"/>
      <name val="AT*Switzerland"/>
      <family val="0"/>
    </font>
    <font>
      <b/>
      <sz val="11"/>
      <color indexed="12"/>
      <name val="AT*Switzerland"/>
      <family val="0"/>
    </font>
    <font>
      <b/>
      <sz val="11"/>
      <name val="AT*Switzerland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3" fontId="0" fillId="0" borderId="0" xfId="0" applyAlignment="1">
      <alignment/>
    </xf>
    <xf numFmtId="3" fontId="2" fillId="0" borderId="0" xfId="0" applyFont="1" applyAlignment="1">
      <alignment/>
    </xf>
    <xf numFmtId="3" fontId="2" fillId="0" borderId="0" xfId="0" applyFont="1" applyBorder="1" applyAlignment="1">
      <alignment/>
    </xf>
    <xf numFmtId="3" fontId="4" fillId="0" borderId="1" xfId="0" applyFont="1" applyFill="1" applyBorder="1" applyAlignment="1">
      <alignment horizontal="center"/>
    </xf>
    <xf numFmtId="43" fontId="1" fillId="2" borderId="2" xfId="16" applyFont="1" applyFill="1" applyBorder="1" applyAlignment="1">
      <alignment vertical="center"/>
    </xf>
    <xf numFmtId="43" fontId="1" fillId="0" borderId="1" xfId="16" applyFont="1" applyFill="1" applyBorder="1" applyAlignment="1">
      <alignment vertical="center"/>
    </xf>
    <xf numFmtId="43" fontId="6" fillId="2" borderId="3" xfId="16" applyFont="1" applyFill="1" applyBorder="1" applyAlignment="1">
      <alignment vertical="center"/>
    </xf>
    <xf numFmtId="43" fontId="7" fillId="0" borderId="3" xfId="16" applyFont="1" applyFill="1" applyBorder="1" applyAlignment="1">
      <alignment vertical="center"/>
    </xf>
    <xf numFmtId="43" fontId="7" fillId="0" borderId="3" xfId="16" applyFont="1" applyFill="1" applyBorder="1" applyAlignment="1">
      <alignment horizontal="left" vertical="center"/>
    </xf>
    <xf numFmtId="43" fontId="6" fillId="2" borderId="3" xfId="16" applyFont="1" applyFill="1" applyBorder="1" applyAlignment="1">
      <alignment horizontal="left" vertical="center"/>
    </xf>
    <xf numFmtId="43" fontId="6" fillId="0" borderId="3" xfId="16" applyFont="1" applyFill="1" applyBorder="1" applyAlignment="1">
      <alignment horizontal="left" vertical="center"/>
    </xf>
    <xf numFmtId="43" fontId="6" fillId="0" borderId="3" xfId="16" applyFont="1" applyFill="1" applyBorder="1" applyAlignment="1">
      <alignment vertical="center"/>
    </xf>
    <xf numFmtId="43" fontId="7" fillId="0" borderId="1" xfId="16" applyFont="1" applyFill="1" applyBorder="1" applyAlignment="1">
      <alignment vertical="center"/>
    </xf>
    <xf numFmtId="43" fontId="7" fillId="0" borderId="4" xfId="16" applyFont="1" applyFill="1" applyBorder="1" applyAlignment="1">
      <alignment vertical="center"/>
    </xf>
    <xf numFmtId="43" fontId="8" fillId="2" borderId="2" xfId="16" applyFont="1" applyFill="1" applyBorder="1" applyAlignment="1">
      <alignment vertical="center"/>
    </xf>
    <xf numFmtId="3" fontId="1" fillId="0" borderId="1" xfId="16" applyNumberFormat="1" applyFont="1" applyFill="1" applyBorder="1" applyAlignment="1">
      <alignment horizontal="right" vertical="center"/>
    </xf>
    <xf numFmtId="3" fontId="7" fillId="0" borderId="3" xfId="16" applyNumberFormat="1" applyFont="1" applyFill="1" applyBorder="1" applyAlignment="1">
      <alignment horizontal="right" vertical="center"/>
    </xf>
    <xf numFmtId="3" fontId="7" fillId="0" borderId="1" xfId="16" applyNumberFormat="1" applyFont="1" applyFill="1" applyBorder="1" applyAlignment="1">
      <alignment horizontal="right" vertical="center"/>
    </xf>
    <xf numFmtId="3" fontId="7" fillId="0" borderId="4" xfId="16" applyNumberFormat="1" applyFont="1" applyFill="1" applyBorder="1" applyAlignment="1">
      <alignment horizontal="right" vertical="center"/>
    </xf>
    <xf numFmtId="171" fontId="1" fillId="0" borderId="1" xfId="16" applyNumberFormat="1" applyFont="1" applyFill="1" applyBorder="1" applyAlignment="1">
      <alignment horizontal="right" vertical="center"/>
    </xf>
    <xf numFmtId="171" fontId="7" fillId="0" borderId="3" xfId="16" applyNumberFormat="1" applyFont="1" applyFill="1" applyBorder="1" applyAlignment="1">
      <alignment horizontal="right" vertical="center"/>
    </xf>
    <xf numFmtId="171" fontId="7" fillId="0" borderId="1" xfId="16" applyNumberFormat="1" applyFont="1" applyFill="1" applyBorder="1" applyAlignment="1">
      <alignment horizontal="right" vertical="center"/>
    </xf>
    <xf numFmtId="171" fontId="7" fillId="0" borderId="4" xfId="16" applyNumberFormat="1" applyFont="1" applyFill="1" applyBorder="1" applyAlignment="1">
      <alignment horizontal="right" vertical="center"/>
    </xf>
    <xf numFmtId="3" fontId="5" fillId="0" borderId="0" xfId="0" applyFont="1" applyAlignment="1">
      <alignment horizontal="center"/>
    </xf>
    <xf numFmtId="3" fontId="9" fillId="0" borderId="0" xfId="0" applyFont="1" applyAlignment="1">
      <alignment horizontal="right"/>
    </xf>
    <xf numFmtId="3" fontId="5" fillId="0" borderId="0" xfId="0" applyFont="1" applyAlignment="1">
      <alignment horizontal="left"/>
    </xf>
    <xf numFmtId="3" fontId="10" fillId="0" borderId="0" xfId="0" applyFont="1" applyAlignment="1">
      <alignment/>
    </xf>
    <xf numFmtId="3" fontId="11" fillId="0" borderId="0" xfId="0" applyFont="1" applyAlignment="1">
      <alignment horizontal="center"/>
    </xf>
    <xf numFmtId="3" fontId="12" fillId="0" borderId="1" xfId="0" applyNumberFormat="1" applyFont="1" applyFill="1" applyBorder="1" applyAlignment="1">
      <alignment horizontal="right"/>
    </xf>
    <xf numFmtId="3" fontId="13" fillId="0" borderId="1" xfId="16" applyNumberFormat="1" applyFont="1" applyFill="1" applyBorder="1" applyAlignment="1">
      <alignment horizontal="right" vertical="center"/>
    </xf>
    <xf numFmtId="3" fontId="10" fillId="0" borderId="3" xfId="16" applyNumberFormat="1" applyFont="1" applyFill="1" applyBorder="1" applyAlignment="1">
      <alignment horizontal="right" vertical="center"/>
    </xf>
    <xf numFmtId="3" fontId="10" fillId="0" borderId="1" xfId="16" applyNumberFormat="1" applyFont="1" applyFill="1" applyBorder="1" applyAlignment="1">
      <alignment horizontal="right" vertical="center"/>
    </xf>
    <xf numFmtId="3" fontId="10" fillId="0" borderId="4" xfId="16" applyNumberFormat="1" applyFont="1" applyFill="1" applyBorder="1" applyAlignment="1">
      <alignment horizontal="right" vertical="center"/>
    </xf>
    <xf numFmtId="3" fontId="3" fillId="0" borderId="3" xfId="16" applyNumberFormat="1" applyFont="1" applyFill="1" applyBorder="1" applyAlignment="1">
      <alignment horizontal="right" vertical="center"/>
    </xf>
    <xf numFmtId="3" fontId="2" fillId="0" borderId="3" xfId="16" applyNumberFormat="1" applyFont="1" applyFill="1" applyBorder="1" applyAlignment="1">
      <alignment horizontal="right" vertical="center"/>
    </xf>
    <xf numFmtId="171" fontId="2" fillId="0" borderId="3" xfId="16" applyNumberFormat="1" applyFont="1" applyFill="1" applyBorder="1" applyAlignment="1">
      <alignment horizontal="right" vertical="center"/>
    </xf>
    <xf numFmtId="3" fontId="2" fillId="0" borderId="3" xfId="16" applyNumberFormat="1" applyFont="1" applyFill="1" applyBorder="1" applyAlignment="1">
      <alignment horizontal="right" vertical="justify"/>
    </xf>
    <xf numFmtId="171" fontId="2" fillId="0" borderId="3" xfId="16" applyNumberFormat="1" applyFont="1" applyFill="1" applyBorder="1" applyAlignment="1">
      <alignment horizontal="right" vertical="justify"/>
    </xf>
    <xf numFmtId="3" fontId="14" fillId="2" borderId="2" xfId="16" applyNumberFormat="1" applyFont="1" applyFill="1" applyBorder="1" applyAlignment="1">
      <alignment horizontal="right" vertical="center"/>
    </xf>
    <xf numFmtId="3" fontId="3" fillId="2" borderId="3" xfId="16" applyNumberFormat="1" applyFont="1" applyFill="1" applyBorder="1" applyAlignment="1">
      <alignment horizontal="right" vertical="center"/>
    </xf>
    <xf numFmtId="171" fontId="3" fillId="2" borderId="3" xfId="16" applyNumberFormat="1" applyFont="1" applyFill="1" applyBorder="1" applyAlignment="1">
      <alignment horizontal="right" vertical="center"/>
    </xf>
    <xf numFmtId="3" fontId="4" fillId="2" borderId="2" xfId="16" applyNumberFormat="1" applyFont="1" applyFill="1" applyBorder="1" applyAlignment="1">
      <alignment horizontal="right" vertical="center"/>
    </xf>
    <xf numFmtId="43" fontId="3" fillId="2" borderId="3" xfId="16" applyFont="1" applyFill="1" applyBorder="1" applyAlignment="1">
      <alignment horizontal="left" vertical="center"/>
    </xf>
    <xf numFmtId="43" fontId="2" fillId="0" borderId="3" xfId="16" applyFont="1" applyFill="1" applyBorder="1" applyAlignment="1">
      <alignment horizontal="left" vertical="center"/>
    </xf>
    <xf numFmtId="3" fontId="4" fillId="2" borderId="5" xfId="0" applyFont="1" applyFill="1" applyBorder="1" applyAlignment="1">
      <alignment horizontal="left"/>
    </xf>
    <xf numFmtId="3" fontId="3" fillId="2" borderId="5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71" fontId="14" fillId="2" borderId="2" xfId="19" applyNumberFormat="1" applyFont="1" applyFill="1" applyBorder="1" applyAlignment="1">
      <alignment horizontal="right" vertical="center"/>
    </xf>
    <xf numFmtId="171" fontId="3" fillId="2" borderId="3" xfId="19" applyNumberFormat="1" applyFont="1" applyFill="1" applyBorder="1" applyAlignment="1">
      <alignment horizontal="right" vertical="center"/>
    </xf>
    <xf numFmtId="171" fontId="2" fillId="0" borderId="3" xfId="19" applyNumberFormat="1" applyFont="1" applyFill="1" applyBorder="1" applyAlignment="1">
      <alignment horizontal="right" vertical="center"/>
    </xf>
    <xf numFmtId="171" fontId="2" fillId="0" borderId="3" xfId="19" applyNumberFormat="1" applyFont="1" applyFill="1" applyBorder="1" applyAlignment="1">
      <alignment horizontal="right" vertical="justify"/>
    </xf>
    <xf numFmtId="171" fontId="3" fillId="0" borderId="3" xfId="19" applyNumberFormat="1" applyFont="1" applyFill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60" workbookViewId="0" topLeftCell="A1">
      <selection activeCell="D44" sqref="D44"/>
    </sheetView>
  </sheetViews>
  <sheetFormatPr defaultColWidth="9.00390625" defaultRowHeight="12.75"/>
  <cols>
    <col min="1" max="1" width="47.50390625" style="1" customWidth="1"/>
    <col min="2" max="2" width="11.625" style="1" bestFit="1" customWidth="1"/>
    <col min="3" max="3" width="11.625" style="26" customWidth="1"/>
    <col min="4" max="6" width="11.625" style="1" customWidth="1"/>
    <col min="7" max="7" width="14.625" style="1" customWidth="1"/>
    <col min="8" max="16384" width="9.125" style="1" customWidth="1"/>
  </cols>
  <sheetData>
    <row r="1" ht="20.25" customHeight="1">
      <c r="F1" s="24" t="s">
        <v>28</v>
      </c>
    </row>
    <row r="2" spans="1:3" ht="21" customHeight="1">
      <c r="A2" s="25" t="s">
        <v>43</v>
      </c>
      <c r="B2" s="23"/>
      <c r="C2" s="27"/>
    </row>
    <row r="3" ht="18" customHeight="1" thickBot="1"/>
    <row r="4" spans="1:6" ht="22.5" customHeight="1">
      <c r="A4" s="44" t="s">
        <v>24</v>
      </c>
      <c r="B4" s="45" t="s">
        <v>21</v>
      </c>
      <c r="C4" s="45" t="s">
        <v>22</v>
      </c>
      <c r="D4" s="45" t="s">
        <v>23</v>
      </c>
      <c r="E4" s="45" t="s">
        <v>31</v>
      </c>
      <c r="F4" s="45" t="s">
        <v>31</v>
      </c>
    </row>
    <row r="5" spans="1:6" s="2" customFormat="1" ht="27" thickBot="1">
      <c r="A5" s="46" t="s">
        <v>19</v>
      </c>
      <c r="B5" s="47" t="s">
        <v>27</v>
      </c>
      <c r="C5" s="47" t="s">
        <v>25</v>
      </c>
      <c r="D5" s="47" t="s">
        <v>30</v>
      </c>
      <c r="E5" s="47" t="s">
        <v>32</v>
      </c>
      <c r="F5" s="47" t="s">
        <v>33</v>
      </c>
    </row>
    <row r="6" spans="1:6" ht="15.75" thickBot="1">
      <c r="A6" s="3"/>
      <c r="B6" s="28"/>
      <c r="C6" s="28"/>
      <c r="D6" s="3"/>
      <c r="E6" s="3"/>
      <c r="F6" s="3"/>
    </row>
    <row r="7" spans="1:6" ht="14.25" thickBot="1">
      <c r="A7" s="4" t="s">
        <v>1</v>
      </c>
      <c r="B7" s="38">
        <f>B9+B14+B19+B24+B38+B40</f>
        <v>173058</v>
      </c>
      <c r="C7" s="38">
        <f>C9+C14+C19+C24+C38+C40</f>
        <v>207306</v>
      </c>
      <c r="D7" s="38">
        <f>D9+D14+D19+D24+D38+D40</f>
        <v>162676</v>
      </c>
      <c r="E7" s="48">
        <f>D7/C7</f>
        <v>0.7847143835682517</v>
      </c>
      <c r="F7" s="48">
        <f>D7/B7</f>
        <v>0.9400085520461349</v>
      </c>
    </row>
    <row r="8" spans="1:6" ht="13.5">
      <c r="A8" s="5"/>
      <c r="B8" s="29"/>
      <c r="C8" s="29"/>
      <c r="D8" s="15"/>
      <c r="E8" s="19"/>
      <c r="F8" s="19"/>
    </row>
    <row r="9" spans="1:6" ht="12.75">
      <c r="A9" s="6" t="s">
        <v>2</v>
      </c>
      <c r="B9" s="39">
        <f>B10</f>
        <v>41064</v>
      </c>
      <c r="C9" s="39">
        <f>C10</f>
        <v>44880</v>
      </c>
      <c r="D9" s="39">
        <f>D10</f>
        <v>39411</v>
      </c>
      <c r="E9" s="49">
        <f>D9/C9</f>
        <v>0.8781417112299466</v>
      </c>
      <c r="F9" s="49">
        <f>D9/B9</f>
        <v>0.9597457627118644</v>
      </c>
    </row>
    <row r="10" spans="1:6" ht="12.75">
      <c r="A10" s="7" t="s">
        <v>18</v>
      </c>
      <c r="B10" s="34">
        <v>41064</v>
      </c>
      <c r="C10" s="34">
        <v>44880</v>
      </c>
      <c r="D10" s="34">
        <v>39411</v>
      </c>
      <c r="E10" s="50">
        <f>D10/C10</f>
        <v>0.8781417112299466</v>
      </c>
      <c r="F10" s="50">
        <f>D10/B10</f>
        <v>0.9597457627118644</v>
      </c>
    </row>
    <row r="11" spans="1:6" ht="12.75">
      <c r="A11" s="7" t="s">
        <v>26</v>
      </c>
      <c r="B11" s="34">
        <v>3153</v>
      </c>
      <c r="C11" s="34">
        <v>3200</v>
      </c>
      <c r="D11" s="34">
        <v>2908</v>
      </c>
      <c r="E11" s="35">
        <f>D11/C11</f>
        <v>0.90875</v>
      </c>
      <c r="F11" s="35">
        <f>D11/B11</f>
        <v>0.9222962258166826</v>
      </c>
    </row>
    <row r="12" spans="1:6" ht="12.75">
      <c r="A12" s="7" t="s">
        <v>29</v>
      </c>
      <c r="B12" s="34">
        <v>639</v>
      </c>
      <c r="C12" s="34">
        <v>700</v>
      </c>
      <c r="D12" s="34">
        <v>76</v>
      </c>
      <c r="E12" s="35">
        <f>D12/C12</f>
        <v>0.10857142857142857</v>
      </c>
      <c r="F12" s="35">
        <f>D12/B12</f>
        <v>0.1189358372456964</v>
      </c>
    </row>
    <row r="13" spans="1:6" ht="12.75">
      <c r="A13" s="7"/>
      <c r="B13" s="34"/>
      <c r="C13" s="34"/>
      <c r="D13" s="34"/>
      <c r="E13" s="35"/>
      <c r="F13" s="35"/>
    </row>
    <row r="14" spans="1:6" ht="12.75">
      <c r="A14" s="6" t="s">
        <v>0</v>
      </c>
      <c r="B14" s="39">
        <f>SUM(B15:B17)</f>
        <v>13565</v>
      </c>
      <c r="C14" s="39">
        <f>SUM(C15:C17)</f>
        <v>15022</v>
      </c>
      <c r="D14" s="39">
        <f>SUM(D15:D17)</f>
        <v>13297</v>
      </c>
      <c r="E14" s="49">
        <f>D14/C14</f>
        <v>0.8851684196511783</v>
      </c>
      <c r="F14" s="49">
        <f>D14/B14</f>
        <v>0.9802432731293771</v>
      </c>
    </row>
    <row r="15" spans="1:6" ht="14.25" customHeight="1">
      <c r="A15" s="7" t="s">
        <v>3</v>
      </c>
      <c r="B15" s="36">
        <f>2955+1070+6761+787+951</f>
        <v>12524</v>
      </c>
      <c r="C15" s="36">
        <v>13260</v>
      </c>
      <c r="D15" s="36">
        <f>12241</f>
        <v>12241</v>
      </c>
      <c r="E15" s="51">
        <f>D15/C15</f>
        <v>0.9231523378582203</v>
      </c>
      <c r="F15" s="51">
        <f>D15/B15</f>
        <v>0.9774033854998403</v>
      </c>
    </row>
    <row r="16" spans="1:6" ht="12.75">
      <c r="A16" s="7" t="s">
        <v>4</v>
      </c>
      <c r="B16" s="34">
        <v>703</v>
      </c>
      <c r="C16" s="34">
        <v>1313</v>
      </c>
      <c r="D16" s="34">
        <v>726</v>
      </c>
      <c r="E16" s="35">
        <f>D16/C16</f>
        <v>0.5529322162985529</v>
      </c>
      <c r="F16" s="35">
        <f>D16/B16</f>
        <v>1.0327169274537695</v>
      </c>
    </row>
    <row r="17" spans="1:6" ht="12.75">
      <c r="A17" s="7" t="s">
        <v>5</v>
      </c>
      <c r="B17" s="34">
        <v>338</v>
      </c>
      <c r="C17" s="34">
        <v>449</v>
      </c>
      <c r="D17" s="34">
        <v>330</v>
      </c>
      <c r="E17" s="35">
        <f>D17/C17</f>
        <v>0.734966592427617</v>
      </c>
      <c r="F17" s="35">
        <f>D17/B17</f>
        <v>0.9763313609467456</v>
      </c>
    </row>
    <row r="18" spans="1:6" ht="12.75">
      <c r="A18" s="7"/>
      <c r="B18" s="34"/>
      <c r="C18" s="34"/>
      <c r="D18" s="34"/>
      <c r="E18" s="35"/>
      <c r="F18" s="35"/>
    </row>
    <row r="19" spans="1:6" ht="12.75">
      <c r="A19" s="6" t="s">
        <v>6</v>
      </c>
      <c r="B19" s="39">
        <f>SUM(B20:B22)</f>
        <v>225</v>
      </c>
      <c r="C19" s="39">
        <f>SUM(C20:C22)</f>
        <v>370</v>
      </c>
      <c r="D19" s="39">
        <f>SUM(D20:D22)</f>
        <v>314</v>
      </c>
      <c r="E19" s="49">
        <f>D19/C19</f>
        <v>0.8486486486486486</v>
      </c>
      <c r="F19" s="49">
        <f>D19/B19</f>
        <v>1.3955555555555557</v>
      </c>
    </row>
    <row r="20" spans="1:6" ht="12.75">
      <c r="A20" s="8" t="s">
        <v>7</v>
      </c>
      <c r="B20" s="34">
        <v>61</v>
      </c>
      <c r="C20" s="34">
        <v>90</v>
      </c>
      <c r="D20" s="34">
        <v>60</v>
      </c>
      <c r="E20" s="35">
        <f>D20/C20</f>
        <v>0.6666666666666666</v>
      </c>
      <c r="F20" s="35">
        <f>D20/B20</f>
        <v>0.9836065573770492</v>
      </c>
    </row>
    <row r="21" spans="1:6" ht="12.75">
      <c r="A21" s="8" t="s">
        <v>8</v>
      </c>
      <c r="B21" s="34">
        <v>67</v>
      </c>
      <c r="C21" s="34">
        <v>100</v>
      </c>
      <c r="D21" s="34">
        <v>57</v>
      </c>
      <c r="E21" s="35">
        <f>D21/C21</f>
        <v>0.57</v>
      </c>
      <c r="F21" s="35">
        <f>D21/B21</f>
        <v>0.8507462686567164</v>
      </c>
    </row>
    <row r="22" spans="1:6" ht="12.75" customHeight="1">
      <c r="A22" s="8" t="s">
        <v>9</v>
      </c>
      <c r="B22" s="36">
        <f>30+15+52</f>
        <v>97</v>
      </c>
      <c r="C22" s="36">
        <v>180</v>
      </c>
      <c r="D22" s="36">
        <v>197</v>
      </c>
      <c r="E22" s="37">
        <f>D22/C22</f>
        <v>1.0944444444444446</v>
      </c>
      <c r="F22" s="37">
        <f>D22/B22</f>
        <v>2.0309278350515463</v>
      </c>
    </row>
    <row r="23" spans="1:6" ht="12.75">
      <c r="A23" s="8"/>
      <c r="B23" s="30"/>
      <c r="C23" s="30"/>
      <c r="D23" s="16"/>
      <c r="E23" s="20"/>
      <c r="F23" s="20"/>
    </row>
    <row r="24" spans="1:6" ht="12.75">
      <c r="A24" s="9" t="s">
        <v>10</v>
      </c>
      <c r="B24" s="39">
        <f>B25+B29+B31</f>
        <v>55952</v>
      </c>
      <c r="C24" s="39">
        <f>C25+C29+C31</f>
        <v>79655</v>
      </c>
      <c r="D24" s="39">
        <f>D25+D29+D31</f>
        <v>50249</v>
      </c>
      <c r="E24" s="49">
        <f>D24/C24</f>
        <v>0.6308329671709246</v>
      </c>
      <c r="F24" s="49">
        <f>D24/B24</f>
        <v>0.898073348584501</v>
      </c>
    </row>
    <row r="25" spans="1:6" ht="12.75">
      <c r="A25" s="10" t="s">
        <v>11</v>
      </c>
      <c r="B25" s="33">
        <v>4684</v>
      </c>
      <c r="C25" s="33">
        <v>14473</v>
      </c>
      <c r="D25" s="33">
        <v>6073</v>
      </c>
      <c r="E25" s="52">
        <f>D25/C25</f>
        <v>0.41960892696745666</v>
      </c>
      <c r="F25" s="52">
        <f>D25/B25</f>
        <v>1.296541417591802</v>
      </c>
    </row>
    <row r="26" spans="1:6" ht="12.75">
      <c r="A26" s="7" t="s">
        <v>34</v>
      </c>
      <c r="B26" s="34">
        <f>494+99</f>
        <v>593</v>
      </c>
      <c r="C26" s="34">
        <v>1315</v>
      </c>
      <c r="D26" s="34">
        <f>670+36</f>
        <v>706</v>
      </c>
      <c r="E26" s="35">
        <f>D26/C26</f>
        <v>0.5368821292775665</v>
      </c>
      <c r="F26" s="35">
        <f>D26/B26</f>
        <v>1.190556492411467</v>
      </c>
    </row>
    <row r="27" spans="1:6" ht="12.75">
      <c r="A27" s="7" t="s">
        <v>42</v>
      </c>
      <c r="B27" s="34">
        <v>1256</v>
      </c>
      <c r="C27" s="34">
        <v>2800</v>
      </c>
      <c r="D27" s="34">
        <v>1499</v>
      </c>
      <c r="E27" s="35">
        <f>D27/C27</f>
        <v>0.5353571428571429</v>
      </c>
      <c r="F27" s="35">
        <f>D27/B27</f>
        <v>1.1934713375796178</v>
      </c>
    </row>
    <row r="28" spans="1:6" ht="12.75" customHeight="1">
      <c r="A28" s="7" t="s">
        <v>35</v>
      </c>
      <c r="B28" s="36">
        <f>148+1218+309</f>
        <v>1675</v>
      </c>
      <c r="C28" s="36">
        <v>8458</v>
      </c>
      <c r="D28" s="36">
        <f>878+12+513+726+46</f>
        <v>2175</v>
      </c>
      <c r="E28" s="37">
        <f>D28/C28</f>
        <v>0.25715299125088675</v>
      </c>
      <c r="F28" s="37">
        <f>D28/B28</f>
        <v>1.2985074626865671</v>
      </c>
    </row>
    <row r="29" spans="1:6" ht="12.75">
      <c r="A29" s="11" t="s">
        <v>12</v>
      </c>
      <c r="B29" s="33">
        <v>1400</v>
      </c>
      <c r="C29" s="33">
        <v>2220</v>
      </c>
      <c r="D29" s="33">
        <v>1475</v>
      </c>
      <c r="E29" s="52">
        <f>D29/C29</f>
        <v>0.6644144144144144</v>
      </c>
      <c r="F29" s="52">
        <f>D29/B29</f>
        <v>1.0535714285714286</v>
      </c>
    </row>
    <row r="30" spans="1:6" ht="12.75">
      <c r="A30" s="7" t="s">
        <v>36</v>
      </c>
      <c r="B30" s="34">
        <f>1035</f>
        <v>1035</v>
      </c>
      <c r="C30" s="34">
        <v>1750</v>
      </c>
      <c r="D30" s="34">
        <v>1165</v>
      </c>
      <c r="E30" s="35">
        <f>D30/C30</f>
        <v>0.6657142857142857</v>
      </c>
      <c r="F30" s="35">
        <f>D30/B30</f>
        <v>1.1256038647342994</v>
      </c>
    </row>
    <row r="31" spans="1:6" ht="12.75">
      <c r="A31" s="11" t="s">
        <v>13</v>
      </c>
      <c r="B31" s="33">
        <v>49868</v>
      </c>
      <c r="C31" s="33">
        <v>62962</v>
      </c>
      <c r="D31" s="33">
        <v>42701</v>
      </c>
      <c r="E31" s="52">
        <f>D31/C31</f>
        <v>0.6782027254534481</v>
      </c>
      <c r="F31" s="52">
        <f>D31/B31</f>
        <v>0.8562805807331355</v>
      </c>
    </row>
    <row r="32" spans="1:6" ht="12.75">
      <c r="A32" s="7" t="s">
        <v>37</v>
      </c>
      <c r="B32" s="34">
        <f>2280+9393</f>
        <v>11673</v>
      </c>
      <c r="C32" s="34">
        <v>14222</v>
      </c>
      <c r="D32" s="34">
        <v>14950</v>
      </c>
      <c r="E32" s="35">
        <f>D32/C32</f>
        <v>1.0511882998171846</v>
      </c>
      <c r="F32" s="35">
        <f>D32/B32</f>
        <v>1.2807333161997774</v>
      </c>
    </row>
    <row r="33" spans="1:6" ht="12.75" customHeight="1">
      <c r="A33" s="7" t="s">
        <v>38</v>
      </c>
      <c r="B33" s="36">
        <f>744+820+9172+4241</f>
        <v>14977</v>
      </c>
      <c r="C33" s="36">
        <v>6770</v>
      </c>
      <c r="D33" s="36">
        <v>2407</v>
      </c>
      <c r="E33" s="37">
        <f>D33/C33</f>
        <v>0.3555391432791728</v>
      </c>
      <c r="F33" s="37">
        <f>D33/B33</f>
        <v>0.16071309340989517</v>
      </c>
    </row>
    <row r="34" spans="1:6" ht="12.75">
      <c r="A34" s="8" t="s">
        <v>39</v>
      </c>
      <c r="B34" s="34">
        <v>1716</v>
      </c>
      <c r="C34" s="34">
        <v>3300</v>
      </c>
      <c r="D34" s="34">
        <v>3076</v>
      </c>
      <c r="E34" s="35">
        <f>D34/C34</f>
        <v>0.9321212121212121</v>
      </c>
      <c r="F34" s="35">
        <f>D34/B34</f>
        <v>1.7925407925407926</v>
      </c>
    </row>
    <row r="35" spans="1:6" ht="12.75" customHeight="1">
      <c r="A35" s="7" t="s">
        <v>40</v>
      </c>
      <c r="B35" s="36">
        <f>121+95+2171+398</f>
        <v>2785</v>
      </c>
      <c r="C35" s="36">
        <v>4800</v>
      </c>
      <c r="D35" s="36">
        <f>122+104+2678+247</f>
        <v>3151</v>
      </c>
      <c r="E35" s="37">
        <f>D35/C35</f>
        <v>0.6564583333333334</v>
      </c>
      <c r="F35" s="37">
        <f>D35/B35</f>
        <v>1.1314183123877917</v>
      </c>
    </row>
    <row r="36" spans="1:6" ht="12.75" customHeight="1">
      <c r="A36" s="7" t="s">
        <v>41</v>
      </c>
      <c r="B36" s="36">
        <f>9412+307</f>
        <v>9719</v>
      </c>
      <c r="C36" s="36">
        <v>20800</v>
      </c>
      <c r="D36" s="36">
        <v>8066</v>
      </c>
      <c r="E36" s="37">
        <f>D36/C36</f>
        <v>0.3877884615384615</v>
      </c>
      <c r="F36" s="37">
        <f>D36/B36</f>
        <v>0.8299207737421546</v>
      </c>
    </row>
    <row r="37" spans="1:6" ht="12.75">
      <c r="A37" s="7"/>
      <c r="B37" s="30"/>
      <c r="C37" s="30"/>
      <c r="D37" s="16"/>
      <c r="E37" s="20"/>
      <c r="F37" s="20"/>
    </row>
    <row r="38" spans="1:6" ht="12.75">
      <c r="A38" s="42" t="s">
        <v>14</v>
      </c>
      <c r="B38" s="39">
        <v>23604</v>
      </c>
      <c r="C38" s="39">
        <v>25010</v>
      </c>
      <c r="D38" s="39">
        <v>21353</v>
      </c>
      <c r="E38" s="49">
        <f>D38/C38</f>
        <v>0.8537784886045582</v>
      </c>
      <c r="F38" s="49">
        <f>D38/B38</f>
        <v>0.9046348076597187</v>
      </c>
    </row>
    <row r="39" spans="1:6" ht="12.75">
      <c r="A39" s="43"/>
      <c r="B39" s="34"/>
      <c r="C39" s="34"/>
      <c r="D39" s="34"/>
      <c r="E39" s="35"/>
      <c r="F39" s="35"/>
    </row>
    <row r="40" spans="1:6" ht="12.75">
      <c r="A40" s="42" t="s">
        <v>15</v>
      </c>
      <c r="B40" s="39">
        <v>38648</v>
      </c>
      <c r="C40" s="39">
        <v>42369</v>
      </c>
      <c r="D40" s="39">
        <v>38052</v>
      </c>
      <c r="E40" s="40">
        <f>D40/C40</f>
        <v>0.8981094668271614</v>
      </c>
      <c r="F40" s="40">
        <f>D40/B40</f>
        <v>0.9845787621610432</v>
      </c>
    </row>
    <row r="41" spans="1:6" ht="13.5" thickBot="1">
      <c r="A41" s="12"/>
      <c r="B41" s="31"/>
      <c r="C41" s="31"/>
      <c r="D41" s="17"/>
      <c r="E41" s="21"/>
      <c r="F41" s="21"/>
    </row>
    <row r="42" spans="1:6" ht="14.25" thickBot="1">
      <c r="A42" s="4" t="s">
        <v>16</v>
      </c>
      <c r="B42" s="38">
        <v>2182</v>
      </c>
      <c r="C42" s="38">
        <v>3185</v>
      </c>
      <c r="D42" s="38">
        <v>1842</v>
      </c>
      <c r="E42" s="48">
        <f>D42/C42</f>
        <v>0.5783359497645212</v>
      </c>
      <c r="F42" s="48">
        <f>D42/B42</f>
        <v>0.844179651695692</v>
      </c>
    </row>
    <row r="43" spans="1:6" ht="13.5" thickBot="1">
      <c r="A43" s="13" t="s">
        <v>20</v>
      </c>
      <c r="B43" s="32"/>
      <c r="C43" s="32"/>
      <c r="D43" s="18"/>
      <c r="E43" s="22"/>
      <c r="F43" s="22"/>
    </row>
    <row r="44" spans="1:6" ht="15.75" thickBot="1">
      <c r="A44" s="14" t="s">
        <v>17</v>
      </c>
      <c r="B44" s="41">
        <f>B7+B42</f>
        <v>175240</v>
      </c>
      <c r="C44" s="41">
        <f>C7+C42</f>
        <v>210491</v>
      </c>
      <c r="D44" s="41">
        <f>D7+D42</f>
        <v>164518</v>
      </c>
      <c r="E44" s="48">
        <f>D44/C44</f>
        <v>0.7815916119929118</v>
      </c>
      <c r="F44" s="48">
        <f>D44/B44</f>
        <v>0.938815338963707</v>
      </c>
    </row>
  </sheetData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2002-05-27T13:25:57Z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