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355" windowHeight="6390" firstSheet="2" activeTab="3"/>
  </bookViews>
  <sheets>
    <sheet name="Príloha č.2 (kvantifikácia) " sheetId="1" r:id="rId1"/>
    <sheet name="Tabuľka č.1 (TP 14920 Sk)" sheetId="2" r:id="rId2"/>
    <sheet name="Tabuľka č.2 (TP 17000 Sk)" sheetId="3" r:id="rId3"/>
    <sheet name="Tabuľka č.3 (TP 18300 Sk)" sheetId="4" r:id="rId4"/>
    <sheet name="Kvantifikácia (3)" sheetId="5" state="hidden" r:id="rId5"/>
    <sheet name="Kvantifikácia" sheetId="6" state="hidden" r:id="rId6"/>
  </sheets>
  <definedNames/>
  <calcPr fullCalcOnLoad="1"/>
</workbook>
</file>

<file path=xl/sharedStrings.xml><?xml version="1.0" encoding="utf-8"?>
<sst xmlns="http://schemas.openxmlformats.org/spreadsheetml/2006/main" count="244" uniqueCount="85">
  <si>
    <t>Spolu</t>
  </si>
  <si>
    <t>SPOLU</t>
  </si>
  <si>
    <t xml:space="preserve">Mesačná potreba /tarifné platy/ </t>
  </si>
  <si>
    <t>tis. Sk</t>
  </si>
  <si>
    <t>rozdiel spolu</t>
  </si>
  <si>
    <t>Potreba na rok 2002 (TP17000 Sk)</t>
  </si>
  <si>
    <t>Potreba na rok 2001 (TP14920 Sk)</t>
  </si>
  <si>
    <t>SPOLU NA TARIFNÉ PLATY</t>
  </si>
  <si>
    <t>rozdiel  (júl.01 sept.00)</t>
  </si>
  <si>
    <t>rozdiel  (sept.01 júl.01)</t>
  </si>
  <si>
    <t>podiel  0901/0701</t>
  </si>
  <si>
    <t>podiel  0701/0900</t>
  </si>
  <si>
    <t>podiel  0901/0900</t>
  </si>
  <si>
    <t>Potreba na rok 2002 (TP18300 Sk)</t>
  </si>
  <si>
    <t>Potreba na rok 2002 (TP14920 Sk)</t>
  </si>
  <si>
    <t>TP a nadtarifné zložky 2%</t>
  </si>
  <si>
    <t>TP a nadtarifné zložky 6%</t>
  </si>
  <si>
    <t>TP a nadtarifné zložky 9%</t>
  </si>
  <si>
    <t>ODVODY DO FONDOV 37,75%</t>
  </si>
  <si>
    <t>na tarifné platy zvýšenie o</t>
  </si>
  <si>
    <t>MZDY a ODVODY SPOLU</t>
  </si>
  <si>
    <t>ukazovateľ</t>
  </si>
  <si>
    <t xml:space="preserve"> k 17000 Sk</t>
  </si>
  <si>
    <t xml:space="preserve">východisko k tabuľkám </t>
  </si>
  <si>
    <t>x</t>
  </si>
  <si>
    <t>variant 2%</t>
  </si>
  <si>
    <t>variant 6%</t>
  </si>
  <si>
    <t>variant 9%</t>
  </si>
  <si>
    <t>rozdiel  MZDY a ODVODY (návrh MŠ SR-r.2001)</t>
  </si>
  <si>
    <t>valorizácie 7. a 9.</t>
  </si>
  <si>
    <t>k r.2001</t>
  </si>
  <si>
    <t>Platový</t>
  </si>
  <si>
    <t xml:space="preserve">Roky </t>
  </si>
  <si>
    <t xml:space="preserve"> P   l   a   t   o   v   á          t   r   i   e   d   a</t>
  </si>
  <si>
    <t>stupeň</t>
  </si>
  <si>
    <t>praxe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</si>
  <si>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</si>
  <si>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</si>
  <si>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</si>
  <si>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</si>
  <si>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</si>
  <si>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</si>
  <si>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</si>
  <si>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</si>
  <si>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</si>
  <si>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</si>
  <si>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</si>
  <si>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</si>
  <si>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t>ROK v Sk</t>
  </si>
  <si>
    <t>Platový stupeň</t>
  </si>
  <si>
    <t>Platová trieda</t>
  </si>
  <si>
    <t>v 1 až 12</t>
  </si>
  <si>
    <t>spolu</t>
  </si>
  <si>
    <t>SPOLU v Sk</t>
  </si>
  <si>
    <t>Stupnica platových taríf pre  pedagogických zamestnancov podľa platových tried a platových stupňov od 1.9.2001 (Nar.vlády SR č.249/92 Zb.)</t>
  </si>
  <si>
    <r>
      <t xml:space="preserve">Počet pedagogických zamestnancov podľa platových tried a platových stupňov </t>
    </r>
    <r>
      <rPr>
        <sz val="8"/>
        <rFont val="Arial CE"/>
        <family val="2"/>
      </rPr>
      <t>(štatistické zisťovanie MF SR k 1.3.2000)</t>
    </r>
  </si>
  <si>
    <t>Kvantifikácia  potreby finančných prostriedkov na tarifné platy pedagogických zamestnancov podľa platových tried a platových stupňov</t>
  </si>
  <si>
    <t xml:space="preserve">Spolu </t>
  </si>
  <si>
    <t xml:space="preserve"> v 1 až 12</t>
  </si>
  <si>
    <t>Spolu:</t>
  </si>
  <si>
    <t>Pomer 12 ku 1:</t>
  </si>
  <si>
    <t>Spolu  v Sk</t>
  </si>
  <si>
    <r>
      <t xml:space="preserve">Predpokladané </t>
    </r>
    <r>
      <rPr>
        <b/>
        <sz val="8"/>
        <rFont val="Times New Roman CE"/>
        <family val="1"/>
      </rPr>
      <t xml:space="preserve">nové </t>
    </r>
    <r>
      <rPr>
        <sz val="8"/>
        <rFont val="Times New Roman CE"/>
        <family val="1"/>
      </rPr>
      <t xml:space="preserve">zaradenie </t>
    </r>
    <r>
      <rPr>
        <b/>
        <sz val="8"/>
        <rFont val="Times New Roman CE"/>
        <family val="1"/>
      </rPr>
      <t xml:space="preserve">pedagogických </t>
    </r>
    <r>
      <rPr>
        <sz val="8"/>
        <rFont val="Times New Roman CE"/>
        <family val="1"/>
      </rPr>
      <t xml:space="preserve">zamestnancov </t>
    </r>
    <r>
      <rPr>
        <b/>
        <sz val="8"/>
        <rFont val="Times New Roman CE"/>
        <family val="1"/>
      </rPr>
      <t>do 14 platových tried a 12 platových stupňov</t>
    </r>
  </si>
  <si>
    <t xml:space="preserve">Počet pedagogických zamestnancov podľa platových tried a platových stupňov  </t>
  </si>
  <si>
    <r>
      <t xml:space="preserve">Stupnica platových taríf podľa platových tried a platových stupňov </t>
    </r>
    <r>
      <rPr>
        <sz val="8"/>
        <color indexed="8"/>
        <rFont val="Courier New CE"/>
        <family val="3"/>
      </rPr>
      <t>(návrh zákona o verejnej službe)</t>
    </r>
  </si>
  <si>
    <t xml:space="preserve">Kvantifikácia finančných prostriedkov potrebných na tarifné platy podľa platových tried a platových stupňov  </t>
  </si>
  <si>
    <t>na tarifné platy</t>
  </si>
  <si>
    <t>odvody do poistných fondov</t>
  </si>
  <si>
    <t>kvantifikácia</t>
  </si>
  <si>
    <t xml:space="preserve">Spolu v ročnom vyjadrení </t>
  </si>
  <si>
    <t>pedagogickí zamestnanci</t>
  </si>
  <si>
    <t>počet</t>
  </si>
  <si>
    <t>výdavky spolu</t>
  </si>
  <si>
    <t>mzdy a platy vrátane osob.prípl.</t>
  </si>
  <si>
    <t>Rozdiel tabuliek      č.3 k č.2</t>
  </si>
  <si>
    <t>k tabuľke č. 3        (TP 18300Sk)</t>
  </si>
  <si>
    <t>Rozdiel tabuliek      č.2 k č.1</t>
  </si>
  <si>
    <t>k tabuľke č. 2        (TP 17000Sk)</t>
  </si>
  <si>
    <t>k tabuľke č. 1        (TP 14920Sk)</t>
  </si>
  <si>
    <t>na osobné príplatky</t>
  </si>
  <si>
    <t>na nadtarifné zložky (nárokové)</t>
  </si>
  <si>
    <t>Kvantifikácia potreby mzdových prostriedkov pri účinnosti tabuľky od 01.04.2002</t>
  </si>
  <si>
    <t>TP 14920 na I až III.2002</t>
  </si>
  <si>
    <t>TP 18300 na IV až XII.2002</t>
  </si>
  <si>
    <t>spolu za rok 2002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</si>
</sst>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00"/>
    <numFmt numFmtId="166" formatCode="0.0000"/>
    <numFmt numFmtId="167" formatCode="0.000"/>
    <numFmt numFmtId="168" formatCode="#,##0.000"/>
    <numFmt numFmtId="169" formatCode="#,##0.0"/>
    <numFmt numFmtId="170" formatCode="0.0%"/>
    <numFmt numFmtId="171" formatCode="#,##0.0000"/>
    <numFmt numFmtId="172" formatCode="General_)"/>
  </numFmts>
  <fonts count="28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12"/>
      <name val="Courier"/>
      <family val="0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8"/>
      <name val="Courier New CE"/>
      <family val="0"/>
    </font>
    <font>
      <sz val="8"/>
      <color indexed="8"/>
      <name val="Courier"/>
      <family val="3"/>
    </font>
    <font>
      <sz val="8"/>
      <color indexed="8"/>
      <name val="AT*Zurich Calligraphic"/>
      <family val="0"/>
    </font>
    <font>
      <sz val="8"/>
      <name val="Times New Roman"/>
      <family val="1"/>
    </font>
    <font>
      <sz val="8"/>
      <name val="Courier"/>
      <family val="0"/>
    </font>
    <font>
      <sz val="8"/>
      <color indexed="8"/>
      <name val="Courier New CE"/>
      <family val="3"/>
    </font>
    <font>
      <sz val="11"/>
      <name val="Times New Roman CE"/>
      <family val="0"/>
    </font>
    <font>
      <i/>
      <sz val="8"/>
      <name val="Times New Roman"/>
      <family val="1"/>
    </font>
    <font>
      <i/>
      <sz val="8"/>
      <name val="Arial CE"/>
      <family val="2"/>
    </font>
    <font>
      <i/>
      <sz val="8"/>
      <name val="Times New Roman CE"/>
      <family val="1"/>
    </font>
    <font>
      <sz val="8"/>
      <color indexed="8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172" fontId="13" fillId="0" borderId="0">
      <alignment/>
      <protection/>
    </xf>
    <xf numFmtId="172" fontId="10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168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9" fontId="8" fillId="0" borderId="9" xfId="0" applyNumberFormat="1" applyFont="1" applyBorder="1" applyAlignment="1">
      <alignment horizontal="center"/>
    </xf>
    <xf numFmtId="9" fontId="9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 shrinkToFi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70" fontId="9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shrinkToFit="1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2" fillId="0" borderId="0" xfId="0" applyFont="1" applyAlignment="1">
      <alignment/>
    </xf>
    <xf numFmtId="172" fontId="18" fillId="0" borderId="19" xfId="23" applyFont="1" applyFill="1" applyBorder="1" applyAlignment="1" applyProtection="1">
      <alignment horizontal="center"/>
      <protection/>
    </xf>
    <xf numFmtId="172" fontId="18" fillId="0" borderId="9" xfId="23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172" fontId="18" fillId="0" borderId="15" xfId="23" applyFont="1" applyFill="1" applyBorder="1" applyAlignment="1" applyProtection="1">
      <alignment horizontal="center"/>
      <protection/>
    </xf>
    <xf numFmtId="172" fontId="18" fillId="0" borderId="27" xfId="23" applyFont="1" applyFill="1" applyBorder="1" applyAlignment="1" applyProtection="1">
      <alignment horizontal="center"/>
      <protection/>
    </xf>
    <xf numFmtId="172" fontId="19" fillId="0" borderId="28" xfId="23" applyNumberFormat="1" applyFont="1" applyFill="1" applyBorder="1" applyAlignment="1" applyProtection="1">
      <alignment horizontal="center"/>
      <protection/>
    </xf>
    <xf numFmtId="172" fontId="19" fillId="0" borderId="29" xfId="23" applyNumberFormat="1" applyFont="1" applyFill="1" applyBorder="1" applyAlignment="1" applyProtection="1">
      <alignment horizontal="center"/>
      <protection/>
    </xf>
    <xf numFmtId="172" fontId="19" fillId="0" borderId="30" xfId="23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172" fontId="19" fillId="0" borderId="31" xfId="23" applyNumberFormat="1" applyFont="1" applyFill="1" applyBorder="1" applyAlignment="1" applyProtection="1">
      <alignment horizontal="center" vertical="center"/>
      <protection/>
    </xf>
    <xf numFmtId="172" fontId="18" fillId="0" borderId="32" xfId="23" applyNumberFormat="1" applyFont="1" applyFill="1" applyBorder="1" applyAlignment="1" applyProtection="1">
      <alignment horizontal="center" vertical="center"/>
      <protection/>
    </xf>
    <xf numFmtId="172" fontId="20" fillId="0" borderId="33" xfId="23" applyFont="1" applyBorder="1" applyAlignment="1" applyProtection="1">
      <alignment horizontal="right" vertical="center"/>
      <protection/>
    </xf>
    <xf numFmtId="172" fontId="20" fillId="0" borderId="34" xfId="23" applyFont="1" applyBorder="1" applyAlignment="1" applyProtection="1">
      <alignment horizontal="right" vertical="center"/>
      <protection/>
    </xf>
    <xf numFmtId="172" fontId="19" fillId="0" borderId="25" xfId="23" applyNumberFormat="1" applyFont="1" applyFill="1" applyBorder="1" applyAlignment="1" applyProtection="1">
      <alignment horizontal="center" vertical="center"/>
      <protection/>
    </xf>
    <xf numFmtId="172" fontId="18" fillId="0" borderId="35" xfId="23" applyNumberFormat="1" applyFont="1" applyFill="1" applyBorder="1" applyAlignment="1" applyProtection="1">
      <alignment horizontal="center" vertical="center"/>
      <protection/>
    </xf>
    <xf numFmtId="172" fontId="20" fillId="0" borderId="36" xfId="23" applyFont="1" applyBorder="1" applyAlignment="1" applyProtection="1">
      <alignment horizontal="right" vertical="center"/>
      <protection/>
    </xf>
    <xf numFmtId="172" fontId="20" fillId="0" borderId="37" xfId="23" applyFont="1" applyBorder="1" applyAlignment="1" applyProtection="1">
      <alignment horizontal="right" vertical="center"/>
      <protection/>
    </xf>
    <xf numFmtId="172" fontId="21" fillId="0" borderId="35" xfId="23" applyFont="1" applyBorder="1" applyAlignment="1" applyProtection="1">
      <alignment horizontal="center" vertical="center"/>
      <protection/>
    </xf>
    <xf numFmtId="172" fontId="19" fillId="0" borderId="23" xfId="23" applyNumberFormat="1" applyFont="1" applyFill="1" applyBorder="1" applyAlignment="1" applyProtection="1">
      <alignment horizontal="center" vertical="center"/>
      <protection/>
    </xf>
    <xf numFmtId="172" fontId="21" fillId="0" borderId="38" xfId="23" applyFont="1" applyBorder="1" applyAlignment="1" applyProtection="1">
      <alignment horizontal="center" vertical="center"/>
      <protection/>
    </xf>
    <xf numFmtId="172" fontId="20" fillId="0" borderId="39" xfId="23" applyFont="1" applyBorder="1" applyAlignment="1" applyProtection="1">
      <alignment horizontal="right" vertical="center"/>
      <protection/>
    </xf>
    <xf numFmtId="172" fontId="20" fillId="0" borderId="40" xfId="23" applyFont="1" applyBorder="1" applyAlignment="1" applyProtection="1">
      <alignment horizontal="right" vertical="center"/>
      <protection/>
    </xf>
    <xf numFmtId="0" fontId="2" fillId="0" borderId="16" xfId="0" applyFont="1" applyBorder="1" applyAlignment="1">
      <alignment/>
    </xf>
    <xf numFmtId="0" fontId="2" fillId="0" borderId="41" xfId="0" applyFont="1" applyBorder="1" applyAlignment="1">
      <alignment/>
    </xf>
    <xf numFmtId="172" fontId="2" fillId="0" borderId="42" xfId="0" applyNumberFormat="1" applyFont="1" applyBorder="1" applyAlignment="1">
      <alignment horizontal="right"/>
    </xf>
    <xf numFmtId="172" fontId="2" fillId="0" borderId="43" xfId="0" applyNumberFormat="1" applyFont="1" applyBorder="1" applyAlignment="1">
      <alignment horizontal="right"/>
    </xf>
    <xf numFmtId="0" fontId="15" fillId="0" borderId="4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172" fontId="19" fillId="0" borderId="31" xfId="23" applyNumberFormat="1" applyFont="1" applyFill="1" applyBorder="1" applyAlignment="1" applyProtection="1">
      <alignment horizontal="center"/>
      <protection/>
    </xf>
    <xf numFmtId="172" fontId="19" fillId="0" borderId="32" xfId="23" applyNumberFormat="1" applyFont="1" applyFill="1" applyBorder="1" applyAlignment="1" applyProtection="1">
      <alignment horizontal="center"/>
      <protection/>
    </xf>
    <xf numFmtId="172" fontId="18" fillId="0" borderId="0" xfId="23" applyNumberFormat="1" applyFont="1" applyFill="1" applyBorder="1" applyAlignment="1" applyProtection="1">
      <alignment horizontal="center" vertical="center"/>
      <protection/>
    </xf>
    <xf numFmtId="172" fontId="18" fillId="0" borderId="45" xfId="23" applyNumberFormat="1" applyFont="1" applyFill="1" applyBorder="1" applyAlignment="1" applyProtection="1">
      <alignment horizontal="center" vertical="center"/>
      <protection/>
    </xf>
    <xf numFmtId="172" fontId="21" fillId="0" borderId="45" xfId="23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right"/>
    </xf>
    <xf numFmtId="172" fontId="20" fillId="0" borderId="1" xfId="23" applyFont="1" applyBorder="1" applyAlignment="1" applyProtection="1">
      <alignment horizontal="right" vertical="center"/>
      <protection/>
    </xf>
    <xf numFmtId="172" fontId="20" fillId="0" borderId="26" xfId="23" applyFont="1" applyBorder="1" applyAlignment="1" applyProtection="1">
      <alignment horizontal="right" vertical="center"/>
      <protection/>
    </xf>
    <xf numFmtId="172" fontId="19" fillId="0" borderId="0" xfId="23" applyNumberFormat="1" applyFont="1" applyFill="1" applyBorder="1" applyAlignment="1" applyProtection="1">
      <alignment horizontal="center"/>
      <protection/>
    </xf>
    <xf numFmtId="0" fontId="16" fillId="0" borderId="10" xfId="0" applyFont="1" applyBorder="1" applyAlignment="1">
      <alignment horizontal="center" shrinkToFit="1"/>
    </xf>
    <xf numFmtId="3" fontId="15" fillId="0" borderId="15" xfId="0" applyNumberFormat="1" applyFont="1" applyBorder="1" applyAlignment="1">
      <alignment horizontal="right"/>
    </xf>
    <xf numFmtId="172" fontId="20" fillId="0" borderId="16" xfId="23" applyFont="1" applyBorder="1" applyAlignment="1" applyProtection="1">
      <alignment horizontal="right" vertical="center"/>
      <protection/>
    </xf>
    <xf numFmtId="172" fontId="20" fillId="0" borderId="20" xfId="23" applyFont="1" applyBorder="1" applyAlignment="1" applyProtection="1">
      <alignment horizontal="right" vertical="center"/>
      <protection/>
    </xf>
    <xf numFmtId="172" fontId="20" fillId="0" borderId="21" xfId="23" applyFont="1" applyBorder="1" applyAlignment="1" applyProtection="1">
      <alignment horizontal="right" vertical="center"/>
      <protection/>
    </xf>
    <xf numFmtId="3" fontId="16" fillId="0" borderId="46" xfId="0" applyNumberFormat="1" applyFont="1" applyBorder="1" applyAlignment="1">
      <alignment horizontal="right"/>
    </xf>
    <xf numFmtId="172" fontId="20" fillId="0" borderId="22" xfId="23" applyFont="1" applyBorder="1" applyAlignment="1" applyProtection="1">
      <alignment horizontal="right" vertical="center"/>
      <protection/>
    </xf>
    <xf numFmtId="3" fontId="16" fillId="0" borderId="47" xfId="0" applyNumberFormat="1" applyFont="1" applyBorder="1" applyAlignment="1">
      <alignment horizontal="right"/>
    </xf>
    <xf numFmtId="172" fontId="20" fillId="0" borderId="23" xfId="23" applyFont="1" applyBorder="1" applyAlignment="1" applyProtection="1">
      <alignment horizontal="right" vertical="center"/>
      <protection/>
    </xf>
    <xf numFmtId="172" fontId="20" fillId="0" borderId="14" xfId="23" applyFont="1" applyBorder="1" applyAlignment="1" applyProtection="1">
      <alignment horizontal="right" vertical="center"/>
      <protection/>
    </xf>
    <xf numFmtId="3" fontId="16" fillId="0" borderId="48" xfId="0" applyNumberFormat="1" applyFont="1" applyBorder="1" applyAlignment="1">
      <alignment horizontal="right"/>
    </xf>
    <xf numFmtId="172" fontId="19" fillId="0" borderId="17" xfId="23" applyNumberFormat="1" applyFont="1" applyFill="1" applyBorder="1" applyAlignment="1" applyProtection="1">
      <alignment horizontal="center"/>
      <protection/>
    </xf>
    <xf numFmtId="172" fontId="19" fillId="0" borderId="49" xfId="23" applyNumberFormat="1" applyFont="1" applyFill="1" applyBorder="1" applyAlignment="1" applyProtection="1">
      <alignment horizontal="center"/>
      <protection/>
    </xf>
    <xf numFmtId="172" fontId="19" fillId="0" borderId="12" xfId="23" applyNumberFormat="1" applyFont="1" applyFill="1" applyBorder="1" applyAlignment="1" applyProtection="1">
      <alignment horizontal="center"/>
      <protection/>
    </xf>
    <xf numFmtId="172" fontId="19" fillId="0" borderId="3" xfId="23" applyNumberFormat="1" applyFont="1" applyFill="1" applyBorder="1" applyAlignment="1" applyProtection="1">
      <alignment horizontal="center"/>
      <protection/>
    </xf>
    <xf numFmtId="172" fontId="19" fillId="0" borderId="20" xfId="23" applyNumberFormat="1" applyFont="1" applyFill="1" applyBorder="1" applyAlignment="1" applyProtection="1">
      <alignment horizontal="center"/>
      <protection/>
    </xf>
    <xf numFmtId="172" fontId="19" fillId="0" borderId="50" xfId="23" applyNumberFormat="1" applyFont="1" applyFill="1" applyBorder="1" applyAlignment="1" applyProtection="1">
      <alignment horizontal="center"/>
      <protection/>
    </xf>
    <xf numFmtId="172" fontId="19" fillId="0" borderId="51" xfId="23" applyNumberFormat="1" applyFont="1" applyFill="1" applyBorder="1" applyAlignment="1" applyProtection="1">
      <alignment horizontal="center"/>
      <protection/>
    </xf>
    <xf numFmtId="172" fontId="19" fillId="0" borderId="46" xfId="23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172" fontId="1" fillId="0" borderId="2" xfId="0" applyNumberFormat="1" applyFont="1" applyBorder="1" applyAlignment="1">
      <alignment horizontal="right"/>
    </xf>
    <xf numFmtId="172" fontId="1" fillId="0" borderId="52" xfId="0" applyNumberFormat="1" applyFont="1" applyBorder="1" applyAlignment="1">
      <alignment horizontal="right"/>
    </xf>
    <xf numFmtId="172" fontId="1" fillId="0" borderId="53" xfId="0" applyNumberFormat="1" applyFont="1" applyBorder="1" applyAlignment="1">
      <alignment horizontal="right"/>
    </xf>
    <xf numFmtId="172" fontId="16" fillId="0" borderId="0" xfId="22" applyFont="1" applyBorder="1" applyAlignment="1" applyProtection="1">
      <alignment horizontal="left"/>
      <protection/>
    </xf>
    <xf numFmtId="0" fontId="2" fillId="0" borderId="27" xfId="0" applyFont="1" applyBorder="1" applyAlignment="1">
      <alignment horizontal="center" shrinkToFit="1"/>
    </xf>
    <xf numFmtId="172" fontId="16" fillId="0" borderId="1" xfId="22" applyFont="1" applyBorder="1" applyAlignment="1">
      <alignment horizontal="right"/>
      <protection/>
    </xf>
    <xf numFmtId="0" fontId="16" fillId="0" borderId="1" xfId="0" applyFont="1" applyBorder="1" applyAlignment="1">
      <alignment horizontal="right"/>
    </xf>
    <xf numFmtId="172" fontId="16" fillId="0" borderId="50" xfId="22" applyFont="1" applyBorder="1" applyAlignment="1" applyProtection="1">
      <alignment horizontal="center"/>
      <protection/>
    </xf>
    <xf numFmtId="172" fontId="16" fillId="0" borderId="41" xfId="22" applyFont="1" applyBorder="1" applyAlignment="1">
      <alignment horizontal="center"/>
      <protection/>
    </xf>
    <xf numFmtId="172" fontId="16" fillId="0" borderId="41" xfId="22" applyFont="1" applyBorder="1" applyAlignment="1" applyProtection="1">
      <alignment horizontal="center"/>
      <protection/>
    </xf>
    <xf numFmtId="0" fontId="15" fillId="0" borderId="54" xfId="0" applyFont="1" applyBorder="1" applyAlignment="1">
      <alignment/>
    </xf>
    <xf numFmtId="172" fontId="18" fillId="0" borderId="10" xfId="23" applyFont="1" applyFill="1" applyBorder="1" applyAlignment="1" applyProtection="1">
      <alignment horizontal="center"/>
      <protection/>
    </xf>
    <xf numFmtId="172" fontId="16" fillId="0" borderId="4" xfId="22" applyFont="1" applyBorder="1" applyAlignment="1" applyProtection="1">
      <alignment horizontal="center"/>
      <protection/>
    </xf>
    <xf numFmtId="172" fontId="16" fillId="0" borderId="5" xfId="22" applyFont="1" applyBorder="1" applyAlignment="1">
      <alignment horizontal="center"/>
      <protection/>
    </xf>
    <xf numFmtId="172" fontId="16" fillId="0" borderId="5" xfId="22" applyFont="1" applyBorder="1" applyAlignment="1" applyProtection="1">
      <alignment horizontal="center"/>
      <protection/>
    </xf>
    <xf numFmtId="172" fontId="16" fillId="0" borderId="6" xfId="22" applyFont="1" applyBorder="1" applyAlignment="1">
      <alignment horizontal="center"/>
      <protection/>
    </xf>
    <xf numFmtId="172" fontId="16" fillId="0" borderId="44" xfId="22" applyFont="1" applyBorder="1" applyAlignment="1">
      <alignment horizontal="right"/>
      <protection/>
    </xf>
    <xf numFmtId="0" fontId="16" fillId="0" borderId="44" xfId="0" applyFont="1" applyBorder="1" applyAlignment="1">
      <alignment horizontal="right"/>
    </xf>
    <xf numFmtId="0" fontId="16" fillId="0" borderId="32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16" fillId="0" borderId="17" xfId="0" applyFont="1" applyBorder="1" applyAlignment="1">
      <alignment horizontal="center"/>
    </xf>
    <xf numFmtId="0" fontId="16" fillId="0" borderId="2" xfId="0" applyFont="1" applyBorder="1" applyAlignment="1" applyProtection="1">
      <alignment horizontal="center"/>
      <protection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 applyProtection="1">
      <alignment horizontal="center"/>
      <protection/>
    </xf>
    <xf numFmtId="0" fontId="15" fillId="0" borderId="40" xfId="0" applyFont="1" applyBorder="1" applyAlignment="1">
      <alignment/>
    </xf>
    <xf numFmtId="172" fontId="16" fillId="0" borderId="26" xfId="22" applyFont="1" applyBorder="1" applyAlignment="1">
      <alignment horizontal="right"/>
      <protection/>
    </xf>
    <xf numFmtId="172" fontId="16" fillId="0" borderId="26" xfId="0" applyNumberFormat="1" applyFont="1" applyBorder="1" applyAlignment="1">
      <alignment horizontal="right"/>
    </xf>
    <xf numFmtId="3" fontId="16" fillId="0" borderId="55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3" fontId="24" fillId="0" borderId="21" xfId="23" applyNumberFormat="1" applyFont="1" applyBorder="1" applyAlignment="1" applyProtection="1">
      <alignment horizontal="right" vertical="center"/>
      <protection/>
    </xf>
    <xf numFmtId="3" fontId="24" fillId="0" borderId="46" xfId="23" applyNumberFormat="1" applyFont="1" applyBorder="1" applyAlignment="1" applyProtection="1">
      <alignment horizontal="right" vertical="center"/>
      <protection/>
    </xf>
    <xf numFmtId="3" fontId="24" fillId="0" borderId="1" xfId="23" applyNumberFormat="1" applyFont="1" applyBorder="1" applyAlignment="1" applyProtection="1">
      <alignment horizontal="right" vertical="center"/>
      <protection/>
    </xf>
    <xf numFmtId="3" fontId="26" fillId="0" borderId="1" xfId="21" applyNumberFormat="1" applyFont="1" applyBorder="1" applyAlignment="1" applyProtection="1">
      <alignment horizontal="right" vertical="center"/>
      <protection/>
    </xf>
    <xf numFmtId="3" fontId="24" fillId="0" borderId="47" xfId="23" applyNumberFormat="1" applyFont="1" applyBorder="1" applyAlignment="1" applyProtection="1">
      <alignment horizontal="right" vertical="center"/>
      <protection/>
    </xf>
    <xf numFmtId="3" fontId="24" fillId="0" borderId="14" xfId="23" applyNumberFormat="1" applyFont="1" applyBorder="1" applyAlignment="1" applyProtection="1">
      <alignment horizontal="right" vertical="center"/>
      <protection/>
    </xf>
    <xf numFmtId="3" fontId="24" fillId="0" borderId="48" xfId="23" applyNumberFormat="1" applyFont="1" applyBorder="1" applyAlignment="1" applyProtection="1">
      <alignment horizontal="right" vertical="center"/>
      <protection/>
    </xf>
    <xf numFmtId="3" fontId="24" fillId="0" borderId="33" xfId="23" applyNumberFormat="1" applyFont="1" applyBorder="1" applyAlignment="1" applyProtection="1">
      <alignment horizontal="right" vertical="center"/>
      <protection/>
    </xf>
    <xf numFmtId="3" fontId="24" fillId="0" borderId="34" xfId="23" applyNumberFormat="1" applyFont="1" applyBorder="1" applyAlignment="1" applyProtection="1">
      <alignment horizontal="right" vertical="center"/>
      <protection/>
    </xf>
    <xf numFmtId="3" fontId="24" fillId="0" borderId="59" xfId="23" applyNumberFormat="1" applyFont="1" applyBorder="1" applyAlignment="1" applyProtection="1">
      <alignment horizontal="right" vertical="center"/>
      <protection/>
    </xf>
    <xf numFmtId="3" fontId="24" fillId="0" borderId="36" xfId="23" applyNumberFormat="1" applyFont="1" applyBorder="1" applyAlignment="1" applyProtection="1">
      <alignment horizontal="right" vertical="center"/>
      <protection/>
    </xf>
    <xf numFmtId="3" fontId="24" fillId="0" borderId="37" xfId="23" applyNumberFormat="1" applyFont="1" applyBorder="1" applyAlignment="1" applyProtection="1">
      <alignment horizontal="right" vertical="center"/>
      <protection/>
    </xf>
    <xf numFmtId="3" fontId="24" fillId="0" borderId="55" xfId="23" applyNumberFormat="1" applyFont="1" applyBorder="1" applyAlignment="1" applyProtection="1">
      <alignment horizontal="right" vertical="center"/>
      <protection/>
    </xf>
    <xf numFmtId="3" fontId="24" fillId="0" borderId="39" xfId="23" applyNumberFormat="1" applyFont="1" applyBorder="1" applyAlignment="1" applyProtection="1">
      <alignment horizontal="right" vertical="center"/>
      <protection/>
    </xf>
    <xf numFmtId="3" fontId="24" fillId="0" borderId="40" xfId="23" applyNumberFormat="1" applyFont="1" applyBorder="1" applyAlignment="1" applyProtection="1">
      <alignment horizontal="right" vertical="center"/>
      <protection/>
    </xf>
    <xf numFmtId="3" fontId="24" fillId="0" borderId="48" xfId="23" applyNumberFormat="1" applyFont="1" applyBorder="1" applyAlignment="1" applyProtection="1">
      <alignment horizontal="right" vertical="center"/>
      <protection/>
    </xf>
    <xf numFmtId="3" fontId="25" fillId="0" borderId="1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3" xfId="0" applyBorder="1" applyAlignment="1">
      <alignment horizontal="center" vertical="center" wrapText="1" shrinkToFit="1"/>
    </xf>
    <xf numFmtId="3" fontId="0" fillId="0" borderId="0" xfId="0" applyNumberFormat="1" applyBorder="1" applyAlignment="1">
      <alignment/>
    </xf>
    <xf numFmtId="0" fontId="0" fillId="0" borderId="60" xfId="0" applyBorder="1" applyAlignment="1">
      <alignment horizontal="center" vertical="center" wrapText="1" shrinkToFit="1"/>
    </xf>
    <xf numFmtId="3" fontId="0" fillId="0" borderId="61" xfId="0" applyNumberFormat="1" applyBorder="1" applyAlignment="1">
      <alignment/>
    </xf>
    <xf numFmtId="0" fontId="0" fillId="0" borderId="6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3" fillId="0" borderId="6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justify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12" xfId="0" applyBorder="1" applyAlignment="1">
      <alignment horizontal="center" vertical="justify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3" fontId="0" fillId="0" borderId="13" xfId="0" applyNumberFormat="1" applyBorder="1" applyAlignment="1">
      <alignment/>
    </xf>
    <xf numFmtId="0" fontId="3" fillId="0" borderId="33" xfId="0" applyFont="1" applyBorder="1" applyAlignment="1">
      <alignment horizontal="center" vertical="center" wrapText="1" shrinkToFit="1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 shrinkToFit="1"/>
    </xf>
    <xf numFmtId="3" fontId="0" fillId="0" borderId="11" xfId="0" applyNumberFormat="1" applyBorder="1" applyAlignment="1">
      <alignment/>
    </xf>
    <xf numFmtId="0" fontId="27" fillId="0" borderId="21" xfId="0" applyFont="1" applyBorder="1" applyAlignment="1">
      <alignment/>
    </xf>
    <xf numFmtId="0" fontId="27" fillId="0" borderId="46" xfId="0" applyFont="1" applyBorder="1" applyAlignment="1">
      <alignment/>
    </xf>
    <xf numFmtId="0" fontId="27" fillId="0" borderId="1" xfId="0" applyFont="1" applyBorder="1" applyAlignment="1">
      <alignment/>
    </xf>
    <xf numFmtId="0" fontId="27" fillId="0" borderId="47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55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justify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65" xfId="0" applyNumberFormat="1" applyBorder="1" applyAlignment="1">
      <alignment/>
    </xf>
    <xf numFmtId="3" fontId="3" fillId="0" borderId="43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 vertical="center" wrapText="1" shrinkToFit="1"/>
    </xf>
    <xf numFmtId="0" fontId="0" fillId="0" borderId="24" xfId="0" applyBorder="1" applyAlignment="1">
      <alignment/>
    </xf>
    <xf numFmtId="0" fontId="0" fillId="0" borderId="19" xfId="0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4" fillId="0" borderId="7" xfId="0" applyFont="1" applyBorder="1" applyAlignment="1">
      <alignment horizontal="center" shrinkToFit="1"/>
    </xf>
    <xf numFmtId="0" fontId="0" fillId="0" borderId="8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shrinkToFit="1"/>
    </xf>
    <xf numFmtId="0" fontId="2" fillId="0" borderId="61" xfId="0" applyFont="1" applyBorder="1" applyAlignment="1">
      <alignment horizontal="center" shrinkToFit="1"/>
    </xf>
    <xf numFmtId="0" fontId="2" fillId="0" borderId="66" xfId="0" applyFont="1" applyBorder="1" applyAlignment="1">
      <alignment horizontal="center" shrinkToFit="1"/>
    </xf>
    <xf numFmtId="0" fontId="1" fillId="0" borderId="64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shrinkToFit="1"/>
    </xf>
    <xf numFmtId="0" fontId="16" fillId="0" borderId="0" xfId="0" applyFont="1" applyAlignment="1">
      <alignment shrinkToFit="1"/>
    </xf>
    <xf numFmtId="0" fontId="0" fillId="0" borderId="0" xfId="0" applyAlignment="1">
      <alignment shrinkToFit="1"/>
    </xf>
    <xf numFmtId="172" fontId="17" fillId="0" borderId="0" xfId="23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shrinkToFit="1"/>
    </xf>
    <xf numFmtId="172" fontId="17" fillId="0" borderId="64" xfId="23" applyNumberFormat="1" applyFont="1" applyFill="1" applyBorder="1" applyAlignment="1" applyProtection="1">
      <alignment horizontal="center" vertical="center"/>
      <protection/>
    </xf>
    <xf numFmtId="172" fontId="17" fillId="0" borderId="12" xfId="23" applyNumberFormat="1" applyFont="1" applyFill="1" applyBorder="1" applyAlignment="1" applyProtection="1">
      <alignment horizontal="center" vertical="center"/>
      <protection/>
    </xf>
    <xf numFmtId="172" fontId="17" fillId="0" borderId="13" xfId="23" applyNumberFormat="1" applyFont="1" applyFill="1" applyBorder="1" applyAlignment="1" applyProtection="1">
      <alignment horizontal="center" vertical="center"/>
      <protection/>
    </xf>
    <xf numFmtId="172" fontId="17" fillId="0" borderId="64" xfId="23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Fikt.stupnice" xfId="21"/>
    <cellStyle name="normální_Štátni" xfId="22"/>
    <cellStyle name="normální_Učitelia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workbookViewId="0" topLeftCell="B11">
      <selection activeCell="C5" sqref="C5"/>
    </sheetView>
  </sheetViews>
  <sheetFormatPr defaultColWidth="9.00390625" defaultRowHeight="12.75"/>
  <cols>
    <col min="1" max="1" width="30.125" style="0" customWidth="1"/>
    <col min="2" max="2" width="14.875" style="0" customWidth="1"/>
    <col min="3" max="4" width="14.25390625" style="0" customWidth="1"/>
    <col min="5" max="5" width="15.875" style="0" customWidth="1"/>
    <col min="6" max="6" width="12.75390625" style="0" customWidth="1"/>
    <col min="7" max="7" width="12.625" style="0" customWidth="1"/>
    <col min="8" max="8" width="13.375" style="0" customWidth="1"/>
    <col min="10" max="10" width="12.00390625" style="0" bestFit="1" customWidth="1"/>
  </cols>
  <sheetData>
    <row r="6" ht="13.5" thickBot="1"/>
    <row r="7" spans="1:8" ht="16.5" thickBot="1">
      <c r="A7" s="256" t="s">
        <v>68</v>
      </c>
      <c r="B7" s="258" t="s">
        <v>69</v>
      </c>
      <c r="C7" s="258"/>
      <c r="D7" s="258"/>
      <c r="E7" s="258"/>
      <c r="F7" s="258"/>
      <c r="G7" s="258"/>
      <c r="H7" s="259"/>
    </row>
    <row r="8" spans="1:8" ht="38.25">
      <c r="A8" s="257"/>
      <c r="B8" s="208" t="s">
        <v>70</v>
      </c>
      <c r="C8" s="207" t="s">
        <v>66</v>
      </c>
      <c r="D8" s="207" t="s">
        <v>80</v>
      </c>
      <c r="E8" s="207" t="s">
        <v>79</v>
      </c>
      <c r="F8" s="207" t="s">
        <v>73</v>
      </c>
      <c r="G8" s="207" t="s">
        <v>67</v>
      </c>
      <c r="H8" s="213" t="s">
        <v>72</v>
      </c>
    </row>
    <row r="9" spans="1:8" ht="13.5" thickBot="1">
      <c r="A9" s="257"/>
      <c r="B9" s="214" t="s">
        <v>71</v>
      </c>
      <c r="C9" s="215" t="s">
        <v>3</v>
      </c>
      <c r="D9" s="215" t="s">
        <v>3</v>
      </c>
      <c r="E9" s="215" t="s">
        <v>3</v>
      </c>
      <c r="F9" s="215" t="s">
        <v>3</v>
      </c>
      <c r="G9" s="215" t="s">
        <v>3</v>
      </c>
      <c r="H9" s="215" t="s">
        <v>3</v>
      </c>
    </row>
    <row r="10" spans="1:8" ht="30.75" customHeight="1" thickBot="1">
      <c r="A10" s="216"/>
      <c r="B10" s="217"/>
      <c r="C10" s="218"/>
      <c r="D10" s="250"/>
      <c r="E10" s="250">
        <v>0.09</v>
      </c>
      <c r="F10" s="218"/>
      <c r="G10" s="218"/>
      <c r="H10" s="219"/>
    </row>
    <row r="11" spans="1:8" ht="13.5" thickBot="1">
      <c r="A11" s="203" t="s">
        <v>78</v>
      </c>
      <c r="B11" s="220">
        <v>111216</v>
      </c>
      <c r="C11" s="204">
        <v>13265904</v>
      </c>
      <c r="D11" s="209">
        <f>SUM(C11*3/100)+335000</f>
        <v>732977.12</v>
      </c>
      <c r="E11" s="220">
        <f>SUM(C11+D11)*0.09</f>
        <v>1259899.3007999999</v>
      </c>
      <c r="F11" s="220">
        <f>SUM(C11:E11)</f>
        <v>15258780.420799999</v>
      </c>
      <c r="G11" s="220">
        <f>SUM(F11*37.75/100)</f>
        <v>5760189.608851999</v>
      </c>
      <c r="H11" s="220">
        <f>SUM(F11+G11)</f>
        <v>21018970.029652</v>
      </c>
    </row>
    <row r="12" spans="1:8" ht="24.75" customHeight="1" thickBot="1">
      <c r="A12" s="216"/>
      <c r="B12" s="217"/>
      <c r="C12" s="218"/>
      <c r="D12" s="250"/>
      <c r="E12" s="250">
        <v>0.02</v>
      </c>
      <c r="F12" s="210"/>
      <c r="G12" s="210"/>
      <c r="H12" s="222"/>
    </row>
    <row r="13" spans="1:8" ht="13.5" thickBot="1">
      <c r="A13" s="205" t="s">
        <v>77</v>
      </c>
      <c r="B13" s="209">
        <v>111216</v>
      </c>
      <c r="C13" s="206">
        <v>14932073</v>
      </c>
      <c r="D13" s="227">
        <f>SUM(C13*3/100)+335000</f>
        <v>782962.19</v>
      </c>
      <c r="E13" s="220">
        <f>SUM(C13+D13)*0.02</f>
        <v>314300.7038</v>
      </c>
      <c r="F13" s="209">
        <f>SUM(C13:E13)</f>
        <v>16029335.8938</v>
      </c>
      <c r="G13" s="209">
        <f>SUM(F13*37.75/100)</f>
        <v>6051074.2999094995</v>
      </c>
      <c r="H13" s="209">
        <f>SUM(F13:G13)</f>
        <v>22080410.1937095</v>
      </c>
    </row>
    <row r="14" spans="1:8" ht="24" customHeight="1" thickBot="1">
      <c r="A14" s="223" t="s">
        <v>76</v>
      </c>
      <c r="B14" s="224">
        <f aca="true" t="shared" si="0" ref="B14:H14">SUM(B13-B11)</f>
        <v>0</v>
      </c>
      <c r="C14" s="211">
        <f t="shared" si="0"/>
        <v>1666169</v>
      </c>
      <c r="D14" s="225">
        <f t="shared" si="0"/>
        <v>49985.06999999995</v>
      </c>
      <c r="E14" s="211">
        <f t="shared" si="0"/>
        <v>-945598.5969999998</v>
      </c>
      <c r="F14" s="224">
        <f t="shared" si="0"/>
        <v>770555.4730000012</v>
      </c>
      <c r="G14" s="224">
        <f t="shared" si="0"/>
        <v>290884.69105750043</v>
      </c>
      <c r="H14" s="224">
        <f t="shared" si="0"/>
        <v>1061440.1640575007</v>
      </c>
    </row>
    <row r="15" spans="1:8" ht="27.75" customHeight="1" thickBot="1">
      <c r="A15" s="216"/>
      <c r="B15" s="217"/>
      <c r="C15" s="218"/>
      <c r="D15" s="250"/>
      <c r="E15" s="250">
        <v>0.06</v>
      </c>
      <c r="F15" s="51"/>
      <c r="G15" s="51"/>
      <c r="H15" s="52"/>
    </row>
    <row r="16" spans="1:8" ht="13.5" thickBot="1">
      <c r="A16" s="205" t="s">
        <v>75</v>
      </c>
      <c r="B16" s="209">
        <v>111216</v>
      </c>
      <c r="C16" s="209">
        <v>15932649</v>
      </c>
      <c r="D16" s="204">
        <f>SUM(C16*3/100)+335000</f>
        <v>812979.47</v>
      </c>
      <c r="E16" s="220">
        <f>SUM(C16+D16)*0.06</f>
        <v>1004737.7082</v>
      </c>
      <c r="F16" s="209">
        <f>SUM(C16:E16)</f>
        <v>17750366.1782</v>
      </c>
      <c r="G16" s="209">
        <f>SUM(F16*37.75/100)</f>
        <v>6700763.2322705</v>
      </c>
      <c r="H16" s="209">
        <f>SUM(F16+G16)</f>
        <v>24451129.4104705</v>
      </c>
    </row>
    <row r="17" spans="1:10" ht="26.25" customHeight="1" thickBot="1">
      <c r="A17" s="212" t="s">
        <v>74</v>
      </c>
      <c r="B17" s="211">
        <f aca="true" t="shared" si="1" ref="B17:H17">SUM(B16-B13)</f>
        <v>0</v>
      </c>
      <c r="C17" s="211">
        <f t="shared" si="1"/>
        <v>1000576</v>
      </c>
      <c r="D17" s="211">
        <f t="shared" si="1"/>
        <v>30017.280000000028</v>
      </c>
      <c r="E17" s="211">
        <f t="shared" si="1"/>
        <v>690437.0044</v>
      </c>
      <c r="F17" s="211">
        <f t="shared" si="1"/>
        <v>1721030.2843999993</v>
      </c>
      <c r="G17" s="211">
        <f t="shared" si="1"/>
        <v>649688.9323610002</v>
      </c>
      <c r="H17" s="211">
        <f t="shared" si="1"/>
        <v>2370719.2167610005</v>
      </c>
      <c r="J17" s="234"/>
    </row>
    <row r="18" spans="1:7" ht="12.75">
      <c r="A18" s="53"/>
      <c r="B18" s="202"/>
      <c r="C18" s="202"/>
      <c r="D18" s="202"/>
      <c r="E18" s="202"/>
      <c r="F18" s="202"/>
      <c r="G18" s="202"/>
    </row>
    <row r="19" spans="1:8" ht="13.5" thickBot="1">
      <c r="A19" s="161"/>
      <c r="B19" s="204"/>
      <c r="C19" s="204"/>
      <c r="D19" s="204"/>
      <c r="E19" s="204"/>
      <c r="F19" s="204"/>
      <c r="G19" s="204"/>
      <c r="H19" s="4"/>
    </row>
    <row r="20" spans="1:8" ht="38.25">
      <c r="A20" s="254" t="s">
        <v>81</v>
      </c>
      <c r="B20" s="208" t="s">
        <v>70</v>
      </c>
      <c r="C20" s="248" t="s">
        <v>66</v>
      </c>
      <c r="D20" s="208" t="s">
        <v>80</v>
      </c>
      <c r="E20" s="248" t="s">
        <v>79</v>
      </c>
      <c r="F20" s="208" t="s">
        <v>73</v>
      </c>
      <c r="G20" s="248" t="s">
        <v>67</v>
      </c>
      <c r="H20" s="246" t="s">
        <v>72</v>
      </c>
    </row>
    <row r="21" spans="1:8" ht="13.5" thickBot="1">
      <c r="A21" s="255"/>
      <c r="B21" s="238" t="s">
        <v>71</v>
      </c>
      <c r="C21" s="249" t="s">
        <v>3</v>
      </c>
      <c r="D21" s="247" t="s">
        <v>3</v>
      </c>
      <c r="E21" s="249" t="s">
        <v>3</v>
      </c>
      <c r="F21" s="247" t="s">
        <v>3</v>
      </c>
      <c r="G21" s="249" t="s">
        <v>3</v>
      </c>
      <c r="H21" s="247" t="s">
        <v>3</v>
      </c>
    </row>
    <row r="22" spans="1:8" ht="12.75">
      <c r="A22" s="235" t="s">
        <v>82</v>
      </c>
      <c r="B22" s="239">
        <v>111216</v>
      </c>
      <c r="C22" s="239">
        <f aca="true" t="shared" si="2" ref="C22:H22">SUM(C11/12)*3</f>
        <v>3316476</v>
      </c>
      <c r="D22" s="239">
        <f t="shared" si="2"/>
        <v>183244.28</v>
      </c>
      <c r="E22" s="239">
        <f t="shared" si="2"/>
        <v>314974.82519999996</v>
      </c>
      <c r="F22" s="239">
        <f t="shared" si="2"/>
        <v>3814695.1051999996</v>
      </c>
      <c r="G22" s="239">
        <f t="shared" si="2"/>
        <v>1440047.4022129998</v>
      </c>
      <c r="H22" s="245">
        <f t="shared" si="2"/>
        <v>5254742.507413</v>
      </c>
    </row>
    <row r="23" spans="1:8" ht="12.75">
      <c r="A23" s="236" t="s">
        <v>83</v>
      </c>
      <c r="B23" s="240">
        <v>111216</v>
      </c>
      <c r="C23" s="240">
        <f aca="true" t="shared" si="3" ref="C23:H23">SUM(C16/12*9)</f>
        <v>11949486.75</v>
      </c>
      <c r="D23" s="240">
        <f t="shared" si="3"/>
        <v>609734.6025</v>
      </c>
      <c r="E23" s="240">
        <f t="shared" si="3"/>
        <v>753553.2811499999</v>
      </c>
      <c r="F23" s="240">
        <f t="shared" si="3"/>
        <v>13312774.63365</v>
      </c>
      <c r="G23" s="240">
        <f t="shared" si="3"/>
        <v>5025572.424202874</v>
      </c>
      <c r="H23" s="243">
        <f t="shared" si="3"/>
        <v>18338347.057852875</v>
      </c>
    </row>
    <row r="24" spans="1:8" ht="13.5" thickBot="1">
      <c r="A24" s="237" t="s">
        <v>84</v>
      </c>
      <c r="B24" s="241">
        <v>111216</v>
      </c>
      <c r="C24" s="242">
        <f aca="true" t="shared" si="4" ref="C24:H24">SUM(C22:C23)</f>
        <v>15265962.75</v>
      </c>
      <c r="D24" s="242">
        <f t="shared" si="4"/>
        <v>792978.8825000001</v>
      </c>
      <c r="E24" s="242">
        <f t="shared" si="4"/>
        <v>1068528.10635</v>
      </c>
      <c r="F24" s="242">
        <f t="shared" si="4"/>
        <v>17127469.738849998</v>
      </c>
      <c r="G24" s="242">
        <f t="shared" si="4"/>
        <v>6465619.826415874</v>
      </c>
      <c r="H24" s="244">
        <f t="shared" si="4"/>
        <v>23593089.565265875</v>
      </c>
    </row>
    <row r="25" spans="1:8" ht="12.75">
      <c r="A25" s="252"/>
      <c r="B25" s="253"/>
      <c r="C25" s="253"/>
      <c r="D25" s="253"/>
      <c r="E25" s="253"/>
      <c r="F25" s="253"/>
      <c r="G25" s="253"/>
      <c r="H25" s="253"/>
    </row>
    <row r="26" spans="1:8" ht="12.75">
      <c r="A26" s="221"/>
      <c r="B26" s="204"/>
      <c r="C26" s="204"/>
      <c r="D26" s="204"/>
      <c r="E26" s="204"/>
      <c r="F26" s="204"/>
      <c r="G26" s="204"/>
      <c r="H26" s="204"/>
    </row>
    <row r="27" spans="1:8" ht="12.75">
      <c r="A27" s="252"/>
      <c r="B27" s="253"/>
      <c r="C27" s="253"/>
      <c r="D27" s="253"/>
      <c r="E27" s="253"/>
      <c r="F27" s="253"/>
      <c r="G27" s="253"/>
      <c r="H27" s="253"/>
    </row>
    <row r="28" spans="1:8" ht="12.75">
      <c r="A28" s="226"/>
      <c r="B28" s="225"/>
      <c r="C28" s="225"/>
      <c r="D28" s="225"/>
      <c r="E28" s="225"/>
      <c r="F28" s="225"/>
      <c r="G28" s="225"/>
      <c r="H28" s="225"/>
    </row>
    <row r="29" spans="1:8" ht="12.75">
      <c r="A29" s="4"/>
      <c r="B29" s="4"/>
      <c r="C29" s="4"/>
      <c r="D29" s="4"/>
      <c r="E29" s="4"/>
      <c r="F29" s="4"/>
      <c r="G29" s="4"/>
      <c r="H29" s="4"/>
    </row>
  </sheetData>
  <mergeCells count="5">
    <mergeCell ref="A27:H27"/>
    <mergeCell ref="A20:A21"/>
    <mergeCell ref="A7:A9"/>
    <mergeCell ref="B7:H7"/>
    <mergeCell ref="A25:H25"/>
  </mergeCells>
  <printOptions/>
  <pageMargins left="0.61" right="0.57" top="0.77" bottom="0.984251968503937" header="0.5118110236220472" footer="0.5118110236220472"/>
  <pageSetup horizontalDpi="600" verticalDpi="600" orientation="landscape" paperSize="9" r:id="rId1"/>
  <headerFooter alignWithMargins="0">
    <oddHeader>&amp;C
Kvantifikácia rozpočtových dôsledkov návrhov osobitnej stupnice platových taríf pedagogických zamestnancov
 s predpokladom zachovania výdavkov potrebných na stupnicu platových taríf účinnú od 1.9.2001 
&amp;RPríloha č. 2</oddHeader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E2">
      <selection activeCell="K10" sqref="K10"/>
    </sheetView>
  </sheetViews>
  <sheetFormatPr defaultColWidth="9.00390625" defaultRowHeight="12.75"/>
  <cols>
    <col min="1" max="1" width="6.875" style="0" customWidth="1"/>
    <col min="8" max="8" width="9.00390625" style="0" bestFit="1" customWidth="1"/>
    <col min="9" max="13" width="10.00390625" style="0" bestFit="1" customWidth="1"/>
    <col min="14" max="14" width="13.75390625" style="0" bestFit="1" customWidth="1"/>
  </cols>
  <sheetData>
    <row r="1" spans="1:14" ht="13.5" hidden="1" thickBot="1">
      <c r="A1" s="62"/>
      <c r="B1" s="62"/>
      <c r="C1" s="62"/>
      <c r="D1" s="62"/>
      <c r="E1" s="62"/>
      <c r="F1" s="62"/>
      <c r="G1" s="62"/>
      <c r="H1" s="63"/>
      <c r="I1" s="62"/>
      <c r="J1" s="62"/>
      <c r="K1" s="62"/>
      <c r="L1" s="62"/>
      <c r="M1" s="62"/>
      <c r="N1" s="62"/>
    </row>
    <row r="2" spans="1:14" ht="13.5" thickBot="1">
      <c r="A2" s="265" t="s">
        <v>55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51"/>
      <c r="N2" s="267"/>
    </row>
    <row r="3" spans="1:14" ht="13.5" thickBot="1">
      <c r="A3" s="260" t="s">
        <v>49</v>
      </c>
      <c r="B3" s="262" t="s">
        <v>50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  <c r="N3" s="64" t="s">
        <v>1</v>
      </c>
    </row>
    <row r="4" spans="1:14" ht="13.5" thickBot="1">
      <c r="A4" s="261"/>
      <c r="B4" s="178">
        <v>1</v>
      </c>
      <c r="C4" s="179">
        <v>2</v>
      </c>
      <c r="D4" s="179">
        <v>3</v>
      </c>
      <c r="E4" s="179">
        <v>4</v>
      </c>
      <c r="F4" s="179">
        <v>5</v>
      </c>
      <c r="G4" s="179">
        <v>6</v>
      </c>
      <c r="H4" s="179">
        <v>7</v>
      </c>
      <c r="I4" s="179">
        <v>8</v>
      </c>
      <c r="J4" s="179">
        <v>9</v>
      </c>
      <c r="K4" s="179">
        <v>10</v>
      </c>
      <c r="L4" s="179">
        <v>11</v>
      </c>
      <c r="M4" s="180">
        <v>12</v>
      </c>
      <c r="N4" s="55" t="s">
        <v>51</v>
      </c>
    </row>
    <row r="5" spans="1:14" ht="12.75">
      <c r="A5" s="65">
        <v>1</v>
      </c>
      <c r="B5" s="66">
        <v>0</v>
      </c>
      <c r="C5" s="66">
        <v>0</v>
      </c>
      <c r="D5" s="66">
        <v>0</v>
      </c>
      <c r="E5" s="66">
        <v>0</v>
      </c>
      <c r="F5" s="66">
        <v>0</v>
      </c>
      <c r="G5" s="66">
        <v>0</v>
      </c>
      <c r="H5" s="228">
        <v>963</v>
      </c>
      <c r="I5" s="228">
        <v>4372</v>
      </c>
      <c r="J5" s="228">
        <v>4488</v>
      </c>
      <c r="K5" s="228">
        <v>180</v>
      </c>
      <c r="L5" s="228">
        <v>23</v>
      </c>
      <c r="M5" s="229">
        <v>0</v>
      </c>
      <c r="N5" s="173">
        <f aca="true" t="shared" si="0" ref="N5:N14">SUM(B5:M5)</f>
        <v>10026</v>
      </c>
    </row>
    <row r="6" spans="1:14" ht="12.75">
      <c r="A6" s="67">
        <v>2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30">
        <v>547</v>
      </c>
      <c r="I6" s="230">
        <v>1753</v>
      </c>
      <c r="J6" s="230">
        <v>3149</v>
      </c>
      <c r="K6" s="230">
        <v>636</v>
      </c>
      <c r="L6" s="230">
        <v>23</v>
      </c>
      <c r="M6" s="231">
        <v>0</v>
      </c>
      <c r="N6" s="174">
        <f t="shared" si="0"/>
        <v>6108</v>
      </c>
    </row>
    <row r="7" spans="1:14" ht="12.75">
      <c r="A7" s="67">
        <v>3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30">
        <v>614</v>
      </c>
      <c r="I7" s="230">
        <v>2308</v>
      </c>
      <c r="J7" s="230">
        <v>2353</v>
      </c>
      <c r="K7" s="230">
        <v>1632</v>
      </c>
      <c r="L7" s="230">
        <v>52</v>
      </c>
      <c r="M7" s="231">
        <v>4</v>
      </c>
      <c r="N7" s="174">
        <f t="shared" si="0"/>
        <v>6963</v>
      </c>
    </row>
    <row r="8" spans="1:14" ht="12.75">
      <c r="A8" s="67">
        <v>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30">
        <v>676</v>
      </c>
      <c r="I8" s="230">
        <v>2517</v>
      </c>
      <c r="J8" s="230">
        <v>1810</v>
      </c>
      <c r="K8" s="230">
        <v>2653</v>
      </c>
      <c r="L8" s="230">
        <v>99</v>
      </c>
      <c r="M8" s="231">
        <v>8</v>
      </c>
      <c r="N8" s="174">
        <f t="shared" si="0"/>
        <v>7763</v>
      </c>
    </row>
    <row r="9" spans="1:14" ht="12.75">
      <c r="A9" s="67">
        <v>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30">
        <v>951</v>
      </c>
      <c r="I9" s="230">
        <v>2293</v>
      </c>
      <c r="J9" s="230">
        <v>986</v>
      </c>
      <c r="K9" s="230">
        <v>3843</v>
      </c>
      <c r="L9" s="230">
        <v>177</v>
      </c>
      <c r="M9" s="231">
        <v>30</v>
      </c>
      <c r="N9" s="174">
        <f t="shared" si="0"/>
        <v>8280</v>
      </c>
    </row>
    <row r="10" spans="1:14" ht="12.75">
      <c r="A10" s="67">
        <v>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30">
        <v>1121</v>
      </c>
      <c r="I10" s="230">
        <v>3088</v>
      </c>
      <c r="J10" s="230">
        <v>1911</v>
      </c>
      <c r="K10" s="230">
        <v>5523</v>
      </c>
      <c r="L10" s="230">
        <v>1414</v>
      </c>
      <c r="M10" s="231">
        <v>220</v>
      </c>
      <c r="N10" s="174">
        <f t="shared" si="0"/>
        <v>13277</v>
      </c>
    </row>
    <row r="11" spans="1:14" ht="12.75">
      <c r="A11" s="67">
        <v>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30">
        <v>1233</v>
      </c>
      <c r="I11" s="230">
        <v>2818</v>
      </c>
      <c r="J11" s="230">
        <v>1301</v>
      </c>
      <c r="K11" s="230">
        <v>4010</v>
      </c>
      <c r="L11" s="230">
        <v>221</v>
      </c>
      <c r="M11" s="231">
        <v>110</v>
      </c>
      <c r="N11" s="174">
        <f t="shared" si="0"/>
        <v>9693</v>
      </c>
    </row>
    <row r="12" spans="1:14" ht="12.75">
      <c r="A12" s="67">
        <v>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30">
        <v>1002</v>
      </c>
      <c r="I12" s="230">
        <v>3041</v>
      </c>
      <c r="J12" s="230">
        <v>1293</v>
      </c>
      <c r="K12" s="230">
        <v>4600</v>
      </c>
      <c r="L12" s="230">
        <v>337</v>
      </c>
      <c r="M12" s="231">
        <v>168</v>
      </c>
      <c r="N12" s="174">
        <f t="shared" si="0"/>
        <v>10441</v>
      </c>
    </row>
    <row r="13" spans="1:14" ht="12.75">
      <c r="A13" s="67">
        <v>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30">
        <v>733</v>
      </c>
      <c r="I13" s="230">
        <v>3069</v>
      </c>
      <c r="J13" s="230">
        <v>1527</v>
      </c>
      <c r="K13" s="230">
        <v>4783</v>
      </c>
      <c r="L13" s="230">
        <v>323</v>
      </c>
      <c r="M13" s="231">
        <v>235</v>
      </c>
      <c r="N13" s="174">
        <f t="shared" si="0"/>
        <v>10670</v>
      </c>
    </row>
    <row r="14" spans="1:14" ht="13.5" thickBot="1">
      <c r="A14" s="78">
        <v>10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232">
        <v>1954</v>
      </c>
      <c r="I14" s="232">
        <v>4959</v>
      </c>
      <c r="J14" s="232">
        <v>5346</v>
      </c>
      <c r="K14" s="232">
        <v>13185</v>
      </c>
      <c r="L14" s="232">
        <v>1117</v>
      </c>
      <c r="M14" s="233">
        <v>1434</v>
      </c>
      <c r="N14" s="175">
        <f t="shared" si="0"/>
        <v>27995</v>
      </c>
    </row>
    <row r="15" spans="1:14" ht="13.5" thickBot="1">
      <c r="A15" s="60"/>
      <c r="B15" s="7">
        <f aca="true" t="shared" si="1" ref="B15:N15">SUM(B5:B14)</f>
        <v>0</v>
      </c>
      <c r="C15" s="7">
        <f t="shared" si="1"/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9794</v>
      </c>
      <c r="I15" s="80">
        <f t="shared" si="1"/>
        <v>30218</v>
      </c>
      <c r="J15" s="80">
        <f t="shared" si="1"/>
        <v>24164</v>
      </c>
      <c r="K15" s="80">
        <f t="shared" si="1"/>
        <v>41045</v>
      </c>
      <c r="L15" s="7">
        <f t="shared" si="1"/>
        <v>3786</v>
      </c>
      <c r="M15" s="8">
        <f t="shared" si="1"/>
        <v>2209</v>
      </c>
      <c r="N15" s="76">
        <f t="shared" si="1"/>
        <v>111216</v>
      </c>
    </row>
    <row r="16" spans="1:14" ht="12.75" hidden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3.5" hidden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3.5" thickBot="1">
      <c r="A18" s="265" t="s">
        <v>54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77"/>
    </row>
    <row r="19" spans="1:14" ht="13.5" thickBot="1">
      <c r="A19" s="269" t="s">
        <v>49</v>
      </c>
      <c r="B19" s="271" t="s">
        <v>50</v>
      </c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4"/>
      <c r="N19" s="73"/>
    </row>
    <row r="20" spans="1:14" ht="13.5" thickBot="1">
      <c r="A20" s="270"/>
      <c r="B20" s="176">
        <v>1</v>
      </c>
      <c r="C20" s="176">
        <v>2</v>
      </c>
      <c r="D20" s="176">
        <v>3</v>
      </c>
      <c r="E20" s="176">
        <v>4</v>
      </c>
      <c r="F20" s="176">
        <v>5</v>
      </c>
      <c r="G20" s="176">
        <v>6</v>
      </c>
      <c r="H20" s="176">
        <v>7</v>
      </c>
      <c r="I20" s="176">
        <v>8</v>
      </c>
      <c r="J20" s="176">
        <v>9</v>
      </c>
      <c r="K20" s="176">
        <v>10</v>
      </c>
      <c r="L20" s="176">
        <v>11</v>
      </c>
      <c r="M20" s="177">
        <v>12</v>
      </c>
      <c r="N20" s="74"/>
    </row>
    <row r="21" spans="1:14" ht="12.75">
      <c r="A21" s="67">
        <v>1</v>
      </c>
      <c r="B21" s="1"/>
      <c r="C21" s="1"/>
      <c r="D21" s="1"/>
      <c r="E21" s="1"/>
      <c r="F21" s="1"/>
      <c r="G21" s="1"/>
      <c r="H21" s="198">
        <v>6560</v>
      </c>
      <c r="I21" s="198">
        <v>7220</v>
      </c>
      <c r="J21" s="198">
        <v>7970</v>
      </c>
      <c r="K21" s="198">
        <v>8810</v>
      </c>
      <c r="L21" s="198">
        <v>9720</v>
      </c>
      <c r="M21" s="199">
        <v>10790</v>
      </c>
      <c r="N21" s="71"/>
    </row>
    <row r="22" spans="1:14" ht="12.75">
      <c r="A22" s="67">
        <v>2</v>
      </c>
      <c r="B22" s="1"/>
      <c r="C22" s="1"/>
      <c r="D22" s="1"/>
      <c r="E22" s="1"/>
      <c r="F22" s="1"/>
      <c r="G22" s="1"/>
      <c r="H22" s="198">
        <v>6830</v>
      </c>
      <c r="I22" s="198">
        <v>7520</v>
      </c>
      <c r="J22" s="198">
        <v>8300</v>
      </c>
      <c r="K22" s="198">
        <v>9170</v>
      </c>
      <c r="L22" s="198">
        <v>10130</v>
      </c>
      <c r="M22" s="199">
        <v>11250</v>
      </c>
      <c r="N22" s="71"/>
    </row>
    <row r="23" spans="1:14" ht="12.75">
      <c r="A23" s="67">
        <v>3</v>
      </c>
      <c r="B23" s="1"/>
      <c r="C23" s="1"/>
      <c r="D23" s="1"/>
      <c r="E23" s="1"/>
      <c r="F23" s="1"/>
      <c r="G23" s="1"/>
      <c r="H23" s="198">
        <v>7090</v>
      </c>
      <c r="I23" s="198">
        <v>7810</v>
      </c>
      <c r="J23" s="198">
        <v>8630</v>
      </c>
      <c r="K23" s="198">
        <v>9540</v>
      </c>
      <c r="L23" s="198">
        <v>10540</v>
      </c>
      <c r="M23" s="199">
        <v>11710</v>
      </c>
      <c r="N23" s="71"/>
    </row>
    <row r="24" spans="1:14" ht="12.75">
      <c r="A24" s="67">
        <v>4</v>
      </c>
      <c r="B24" s="1"/>
      <c r="C24" s="1"/>
      <c r="D24" s="1"/>
      <c r="E24" s="1"/>
      <c r="F24" s="1"/>
      <c r="G24" s="1"/>
      <c r="H24" s="198">
        <v>7360</v>
      </c>
      <c r="I24" s="198">
        <v>8110</v>
      </c>
      <c r="J24" s="198">
        <v>8970</v>
      </c>
      <c r="K24" s="198">
        <v>9910</v>
      </c>
      <c r="L24" s="198">
        <v>10950</v>
      </c>
      <c r="M24" s="199">
        <v>12170</v>
      </c>
      <c r="N24" s="71"/>
    </row>
    <row r="25" spans="1:14" ht="12.75">
      <c r="A25" s="67">
        <v>5</v>
      </c>
      <c r="B25" s="1"/>
      <c r="C25" s="1"/>
      <c r="D25" s="1"/>
      <c r="E25" s="1"/>
      <c r="F25" s="1"/>
      <c r="G25" s="1"/>
      <c r="H25" s="198">
        <v>7630</v>
      </c>
      <c r="I25" s="198">
        <v>8410</v>
      </c>
      <c r="J25" s="198">
        <v>9300</v>
      </c>
      <c r="K25" s="198">
        <v>10270</v>
      </c>
      <c r="L25" s="198">
        <v>11360</v>
      </c>
      <c r="M25" s="199">
        <v>12630</v>
      </c>
      <c r="N25" s="71"/>
    </row>
    <row r="26" spans="1:14" ht="12.75">
      <c r="A26" s="67">
        <v>6</v>
      </c>
      <c r="B26" s="1"/>
      <c r="C26" s="1"/>
      <c r="D26" s="1"/>
      <c r="E26" s="1"/>
      <c r="F26" s="1"/>
      <c r="G26" s="1"/>
      <c r="H26" s="198">
        <v>7900</v>
      </c>
      <c r="I26" s="198">
        <v>8710</v>
      </c>
      <c r="J26" s="198">
        <v>9630</v>
      </c>
      <c r="K26" s="198">
        <v>10650</v>
      </c>
      <c r="L26" s="198">
        <v>11770</v>
      </c>
      <c r="M26" s="199">
        <v>13090</v>
      </c>
      <c r="N26" s="71"/>
    </row>
    <row r="27" spans="1:14" ht="12.75">
      <c r="A27" s="67">
        <v>7</v>
      </c>
      <c r="B27" s="1"/>
      <c r="C27" s="1"/>
      <c r="D27" s="1"/>
      <c r="E27" s="1"/>
      <c r="F27" s="1"/>
      <c r="G27" s="1"/>
      <c r="H27" s="198">
        <v>8170</v>
      </c>
      <c r="I27" s="198">
        <v>9010</v>
      </c>
      <c r="J27" s="198">
        <v>9960</v>
      </c>
      <c r="K27" s="198">
        <v>11010</v>
      </c>
      <c r="L27" s="198">
        <v>12180</v>
      </c>
      <c r="M27" s="199">
        <v>13550</v>
      </c>
      <c r="N27" s="71"/>
    </row>
    <row r="28" spans="1:14" ht="12.75">
      <c r="A28" s="67">
        <v>8</v>
      </c>
      <c r="B28" s="1"/>
      <c r="C28" s="1"/>
      <c r="D28" s="1"/>
      <c r="E28" s="1"/>
      <c r="F28" s="1"/>
      <c r="G28" s="1"/>
      <c r="H28" s="198">
        <v>8440</v>
      </c>
      <c r="I28" s="198">
        <v>9310</v>
      </c>
      <c r="J28" s="198">
        <v>10290</v>
      </c>
      <c r="K28" s="198">
        <v>11370</v>
      </c>
      <c r="L28" s="198">
        <v>12580</v>
      </c>
      <c r="M28" s="199">
        <v>14010</v>
      </c>
      <c r="N28" s="71"/>
    </row>
    <row r="29" spans="1:14" ht="12.75">
      <c r="A29" s="67">
        <v>9</v>
      </c>
      <c r="B29" s="1"/>
      <c r="C29" s="1"/>
      <c r="D29" s="1"/>
      <c r="E29" s="1"/>
      <c r="F29" s="1"/>
      <c r="G29" s="1"/>
      <c r="H29" s="198">
        <v>8710</v>
      </c>
      <c r="I29" s="198">
        <v>9610</v>
      </c>
      <c r="J29" s="198">
        <v>10630</v>
      </c>
      <c r="K29" s="198">
        <v>11740</v>
      </c>
      <c r="L29" s="198">
        <v>12990</v>
      </c>
      <c r="M29" s="199">
        <v>14460</v>
      </c>
      <c r="N29" s="71"/>
    </row>
    <row r="30" spans="1:14" ht="13.5" thickBot="1">
      <c r="A30" s="68">
        <v>10</v>
      </c>
      <c r="B30" s="54"/>
      <c r="C30" s="54"/>
      <c r="D30" s="54"/>
      <c r="E30" s="54"/>
      <c r="F30" s="54"/>
      <c r="G30" s="54"/>
      <c r="H30" s="200">
        <v>8980</v>
      </c>
      <c r="I30" s="200">
        <v>9900</v>
      </c>
      <c r="J30" s="200">
        <v>10970</v>
      </c>
      <c r="K30" s="200">
        <v>12110</v>
      </c>
      <c r="L30" s="200">
        <v>13400</v>
      </c>
      <c r="M30" s="201">
        <v>14920</v>
      </c>
      <c r="N30" s="71"/>
    </row>
    <row r="31" spans="1:14" ht="13.5" hidden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72">
        <f>SUM(N21:N30)</f>
        <v>0</v>
      </c>
    </row>
    <row r="32" spans="1:14" ht="13.5" hidden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pans="1:14" ht="13.5" thickBot="1">
      <c r="A33" s="265" t="s">
        <v>56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51"/>
      <c r="N33" s="267"/>
    </row>
    <row r="34" spans="1:14" ht="13.5" customHeight="1" thickBot="1">
      <c r="A34" s="260" t="s">
        <v>49</v>
      </c>
      <c r="B34" s="262" t="s">
        <v>50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4"/>
      <c r="N34" s="69" t="s">
        <v>53</v>
      </c>
    </row>
    <row r="35" spans="1:14" ht="13.5" thickBot="1">
      <c r="A35" s="261"/>
      <c r="B35" s="181">
        <v>1</v>
      </c>
      <c r="C35" s="176">
        <v>2</v>
      </c>
      <c r="D35" s="176">
        <v>3</v>
      </c>
      <c r="E35" s="176">
        <v>4</v>
      </c>
      <c r="F35" s="176">
        <v>5</v>
      </c>
      <c r="G35" s="176">
        <v>6</v>
      </c>
      <c r="H35" s="176">
        <v>7</v>
      </c>
      <c r="I35" s="176">
        <v>8</v>
      </c>
      <c r="J35" s="176">
        <v>9</v>
      </c>
      <c r="K35" s="176">
        <v>10</v>
      </c>
      <c r="L35" s="176">
        <v>11</v>
      </c>
      <c r="M35" s="176">
        <v>12</v>
      </c>
      <c r="N35" s="56" t="s">
        <v>51</v>
      </c>
    </row>
    <row r="36" spans="1:14" ht="12.75">
      <c r="A36" s="9">
        <v>1</v>
      </c>
      <c r="B36" s="2">
        <f aca="true" t="shared" si="2" ref="B36:M36">SUM(B5*B21)</f>
        <v>0</v>
      </c>
      <c r="C36" s="2">
        <f t="shared" si="2"/>
        <v>0</v>
      </c>
      <c r="D36" s="2">
        <f t="shared" si="2"/>
        <v>0</v>
      </c>
      <c r="E36" s="2">
        <f t="shared" si="2"/>
        <v>0</v>
      </c>
      <c r="F36" s="2">
        <f t="shared" si="2"/>
        <v>0</v>
      </c>
      <c r="G36" s="2">
        <f t="shared" si="2"/>
        <v>0</v>
      </c>
      <c r="H36" s="2">
        <f t="shared" si="2"/>
        <v>6317280</v>
      </c>
      <c r="I36" s="2">
        <f t="shared" si="2"/>
        <v>31565840</v>
      </c>
      <c r="J36" s="2">
        <f t="shared" si="2"/>
        <v>35769360</v>
      </c>
      <c r="K36" s="2">
        <f t="shared" si="2"/>
        <v>1585800</v>
      </c>
      <c r="L36" s="2">
        <f t="shared" si="2"/>
        <v>223560</v>
      </c>
      <c r="M36" s="2">
        <f t="shared" si="2"/>
        <v>0</v>
      </c>
      <c r="N36" s="57">
        <f aca="true" t="shared" si="3" ref="N36:N45">SUM(B36:M36)</f>
        <v>75461840</v>
      </c>
    </row>
    <row r="37" spans="1:14" ht="12.75">
      <c r="A37" s="10">
        <v>2</v>
      </c>
      <c r="B37" s="2">
        <f aca="true" t="shared" si="4" ref="B37:M37">SUM(B6*B22)</f>
        <v>0</v>
      </c>
      <c r="C37" s="2">
        <f t="shared" si="4"/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 t="shared" si="4"/>
        <v>0</v>
      </c>
      <c r="H37" s="2">
        <f t="shared" si="4"/>
        <v>3736010</v>
      </c>
      <c r="I37" s="2">
        <f t="shared" si="4"/>
        <v>13182560</v>
      </c>
      <c r="J37" s="2">
        <f t="shared" si="4"/>
        <v>26136700</v>
      </c>
      <c r="K37" s="2">
        <f t="shared" si="4"/>
        <v>5832120</v>
      </c>
      <c r="L37" s="2">
        <f t="shared" si="4"/>
        <v>232990</v>
      </c>
      <c r="M37" s="2">
        <f t="shared" si="4"/>
        <v>0</v>
      </c>
      <c r="N37" s="58">
        <f t="shared" si="3"/>
        <v>49120380</v>
      </c>
    </row>
    <row r="38" spans="1:14" ht="12.75">
      <c r="A38" s="10">
        <v>3</v>
      </c>
      <c r="B38" s="2">
        <f aca="true" t="shared" si="5" ref="B38:M38">SUM(B7*B23)</f>
        <v>0</v>
      </c>
      <c r="C38" s="2">
        <f t="shared" si="5"/>
        <v>0</v>
      </c>
      <c r="D38" s="2">
        <f t="shared" si="5"/>
        <v>0</v>
      </c>
      <c r="E38" s="2">
        <f t="shared" si="5"/>
        <v>0</v>
      </c>
      <c r="F38" s="2">
        <f t="shared" si="5"/>
        <v>0</v>
      </c>
      <c r="G38" s="2">
        <f t="shared" si="5"/>
        <v>0</v>
      </c>
      <c r="H38" s="2">
        <f t="shared" si="5"/>
        <v>4353260</v>
      </c>
      <c r="I38" s="2">
        <f t="shared" si="5"/>
        <v>18025480</v>
      </c>
      <c r="J38" s="2">
        <f t="shared" si="5"/>
        <v>20306390</v>
      </c>
      <c r="K38" s="2">
        <f t="shared" si="5"/>
        <v>15569280</v>
      </c>
      <c r="L38" s="2">
        <f t="shared" si="5"/>
        <v>548080</v>
      </c>
      <c r="M38" s="2">
        <f t="shared" si="5"/>
        <v>46840</v>
      </c>
      <c r="N38" s="58">
        <f t="shared" si="3"/>
        <v>58849330</v>
      </c>
    </row>
    <row r="39" spans="1:14" ht="12.75">
      <c r="A39" s="10">
        <v>4</v>
      </c>
      <c r="B39" s="2">
        <f aca="true" t="shared" si="6" ref="B39:M39">SUM(B8*B24)</f>
        <v>0</v>
      </c>
      <c r="C39" s="2">
        <f t="shared" si="6"/>
        <v>0</v>
      </c>
      <c r="D39" s="2">
        <f t="shared" si="6"/>
        <v>0</v>
      </c>
      <c r="E39" s="2">
        <f t="shared" si="6"/>
        <v>0</v>
      </c>
      <c r="F39" s="2">
        <f t="shared" si="6"/>
        <v>0</v>
      </c>
      <c r="G39" s="2">
        <f t="shared" si="6"/>
        <v>0</v>
      </c>
      <c r="H39" s="2">
        <f t="shared" si="6"/>
        <v>4975360</v>
      </c>
      <c r="I39" s="2">
        <f t="shared" si="6"/>
        <v>20412870</v>
      </c>
      <c r="J39" s="2">
        <f t="shared" si="6"/>
        <v>16235700</v>
      </c>
      <c r="K39" s="2">
        <f t="shared" si="6"/>
        <v>26291230</v>
      </c>
      <c r="L39" s="2">
        <f t="shared" si="6"/>
        <v>1084050</v>
      </c>
      <c r="M39" s="2">
        <f t="shared" si="6"/>
        <v>97360</v>
      </c>
      <c r="N39" s="58">
        <f t="shared" si="3"/>
        <v>69096570</v>
      </c>
    </row>
    <row r="40" spans="1:14" ht="12.75">
      <c r="A40" s="10">
        <v>5</v>
      </c>
      <c r="B40" s="2">
        <f aca="true" t="shared" si="7" ref="B40:M40">SUM(B9*B25)</f>
        <v>0</v>
      </c>
      <c r="C40" s="2">
        <f t="shared" si="7"/>
        <v>0</v>
      </c>
      <c r="D40" s="2">
        <f t="shared" si="7"/>
        <v>0</v>
      </c>
      <c r="E40" s="2">
        <f t="shared" si="7"/>
        <v>0</v>
      </c>
      <c r="F40" s="2">
        <f t="shared" si="7"/>
        <v>0</v>
      </c>
      <c r="G40" s="2">
        <f t="shared" si="7"/>
        <v>0</v>
      </c>
      <c r="H40" s="2">
        <f t="shared" si="7"/>
        <v>7256130</v>
      </c>
      <c r="I40" s="2">
        <f t="shared" si="7"/>
        <v>19284130</v>
      </c>
      <c r="J40" s="2">
        <f t="shared" si="7"/>
        <v>9169800</v>
      </c>
      <c r="K40" s="2">
        <f t="shared" si="7"/>
        <v>39467610</v>
      </c>
      <c r="L40" s="2">
        <f t="shared" si="7"/>
        <v>2010720</v>
      </c>
      <c r="M40" s="2">
        <f t="shared" si="7"/>
        <v>378900</v>
      </c>
      <c r="N40" s="58">
        <f t="shared" si="3"/>
        <v>77567290</v>
      </c>
    </row>
    <row r="41" spans="1:14" ht="12.75">
      <c r="A41" s="10">
        <v>6</v>
      </c>
      <c r="B41" s="2">
        <f aca="true" t="shared" si="8" ref="B41:M41">SUM(B10*B26)</f>
        <v>0</v>
      </c>
      <c r="C41" s="2">
        <f t="shared" si="8"/>
        <v>0</v>
      </c>
      <c r="D41" s="2">
        <f t="shared" si="8"/>
        <v>0</v>
      </c>
      <c r="E41" s="2">
        <f t="shared" si="8"/>
        <v>0</v>
      </c>
      <c r="F41" s="2">
        <f t="shared" si="8"/>
        <v>0</v>
      </c>
      <c r="G41" s="2">
        <f t="shared" si="8"/>
        <v>0</v>
      </c>
      <c r="H41" s="2">
        <f t="shared" si="8"/>
        <v>8855900</v>
      </c>
      <c r="I41" s="2">
        <f t="shared" si="8"/>
        <v>26896480</v>
      </c>
      <c r="J41" s="2">
        <f t="shared" si="8"/>
        <v>18402930</v>
      </c>
      <c r="K41" s="2">
        <f t="shared" si="8"/>
        <v>58819950</v>
      </c>
      <c r="L41" s="2">
        <f t="shared" si="8"/>
        <v>16642780</v>
      </c>
      <c r="M41" s="2">
        <f t="shared" si="8"/>
        <v>2879800</v>
      </c>
      <c r="N41" s="58">
        <f t="shared" si="3"/>
        <v>132497840</v>
      </c>
    </row>
    <row r="42" spans="1:14" ht="12.75">
      <c r="A42" s="10">
        <v>7</v>
      </c>
      <c r="B42" s="2">
        <f aca="true" t="shared" si="9" ref="B42:M42">SUM(B11*B27)</f>
        <v>0</v>
      </c>
      <c r="C42" s="2">
        <f t="shared" si="9"/>
        <v>0</v>
      </c>
      <c r="D42" s="2">
        <f t="shared" si="9"/>
        <v>0</v>
      </c>
      <c r="E42" s="2">
        <f t="shared" si="9"/>
        <v>0</v>
      </c>
      <c r="F42" s="2">
        <f t="shared" si="9"/>
        <v>0</v>
      </c>
      <c r="G42" s="2">
        <f t="shared" si="9"/>
        <v>0</v>
      </c>
      <c r="H42" s="2">
        <f t="shared" si="9"/>
        <v>10073610</v>
      </c>
      <c r="I42" s="2">
        <f t="shared" si="9"/>
        <v>25390180</v>
      </c>
      <c r="J42" s="2">
        <f t="shared" si="9"/>
        <v>12957960</v>
      </c>
      <c r="K42" s="2">
        <f t="shared" si="9"/>
        <v>44150100</v>
      </c>
      <c r="L42" s="2">
        <f t="shared" si="9"/>
        <v>2691780</v>
      </c>
      <c r="M42" s="2">
        <f t="shared" si="9"/>
        <v>1490500</v>
      </c>
      <c r="N42" s="58">
        <f t="shared" si="3"/>
        <v>96754130</v>
      </c>
    </row>
    <row r="43" spans="1:14" ht="12.75">
      <c r="A43" s="10">
        <v>8</v>
      </c>
      <c r="B43" s="2">
        <f aca="true" t="shared" si="10" ref="B43:M43">SUM(B12*B28)</f>
        <v>0</v>
      </c>
      <c r="C43" s="2">
        <f t="shared" si="10"/>
        <v>0</v>
      </c>
      <c r="D43" s="2">
        <f t="shared" si="10"/>
        <v>0</v>
      </c>
      <c r="E43" s="2">
        <f t="shared" si="10"/>
        <v>0</v>
      </c>
      <c r="F43" s="2">
        <f t="shared" si="10"/>
        <v>0</v>
      </c>
      <c r="G43" s="2">
        <f t="shared" si="10"/>
        <v>0</v>
      </c>
      <c r="H43" s="2">
        <f t="shared" si="10"/>
        <v>8456880</v>
      </c>
      <c r="I43" s="2">
        <f t="shared" si="10"/>
        <v>28311710</v>
      </c>
      <c r="J43" s="2">
        <f t="shared" si="10"/>
        <v>13304970</v>
      </c>
      <c r="K43" s="2">
        <f t="shared" si="10"/>
        <v>52302000</v>
      </c>
      <c r="L43" s="2">
        <f t="shared" si="10"/>
        <v>4239460</v>
      </c>
      <c r="M43" s="2">
        <f t="shared" si="10"/>
        <v>2353680</v>
      </c>
      <c r="N43" s="58">
        <f t="shared" si="3"/>
        <v>108968700</v>
      </c>
    </row>
    <row r="44" spans="1:14" ht="12.75">
      <c r="A44" s="10">
        <v>9</v>
      </c>
      <c r="B44" s="2">
        <f aca="true" t="shared" si="11" ref="B44:M44">SUM(B13*B29)</f>
        <v>0</v>
      </c>
      <c r="C44" s="2">
        <f t="shared" si="11"/>
        <v>0</v>
      </c>
      <c r="D44" s="2">
        <f t="shared" si="11"/>
        <v>0</v>
      </c>
      <c r="E44" s="2">
        <f t="shared" si="11"/>
        <v>0</v>
      </c>
      <c r="F44" s="2">
        <f t="shared" si="11"/>
        <v>0</v>
      </c>
      <c r="G44" s="2">
        <f t="shared" si="11"/>
        <v>0</v>
      </c>
      <c r="H44" s="2">
        <f t="shared" si="11"/>
        <v>6384430</v>
      </c>
      <c r="I44" s="2">
        <f t="shared" si="11"/>
        <v>29493090</v>
      </c>
      <c r="J44" s="2">
        <f t="shared" si="11"/>
        <v>16232010</v>
      </c>
      <c r="K44" s="2">
        <f t="shared" si="11"/>
        <v>56152420</v>
      </c>
      <c r="L44" s="2">
        <f t="shared" si="11"/>
        <v>4195770</v>
      </c>
      <c r="M44" s="2">
        <f t="shared" si="11"/>
        <v>3398100</v>
      </c>
      <c r="N44" s="58">
        <f t="shared" si="3"/>
        <v>115855820</v>
      </c>
    </row>
    <row r="45" spans="1:14" ht="13.5" thickBot="1">
      <c r="A45" s="11">
        <v>10</v>
      </c>
      <c r="B45" s="2">
        <f aca="true" t="shared" si="12" ref="B45:M45">SUM(B14*B30)</f>
        <v>0</v>
      </c>
      <c r="C45" s="2">
        <f t="shared" si="12"/>
        <v>0</v>
      </c>
      <c r="D45" s="2">
        <f t="shared" si="12"/>
        <v>0</v>
      </c>
      <c r="E45" s="2">
        <f t="shared" si="12"/>
        <v>0</v>
      </c>
      <c r="F45" s="2">
        <f t="shared" si="12"/>
        <v>0</v>
      </c>
      <c r="G45" s="2">
        <f t="shared" si="12"/>
        <v>0</v>
      </c>
      <c r="H45" s="2">
        <f t="shared" si="12"/>
        <v>17546920</v>
      </c>
      <c r="I45" s="2">
        <f t="shared" si="12"/>
        <v>49094100</v>
      </c>
      <c r="J45" s="2">
        <f t="shared" si="12"/>
        <v>58645620</v>
      </c>
      <c r="K45" s="2">
        <f t="shared" si="12"/>
        <v>159670350</v>
      </c>
      <c r="L45" s="2">
        <f t="shared" si="12"/>
        <v>14967800</v>
      </c>
      <c r="M45" s="59">
        <f t="shared" si="12"/>
        <v>21395280</v>
      </c>
      <c r="N45" s="75">
        <f t="shared" si="3"/>
        <v>321320070</v>
      </c>
    </row>
    <row r="46" spans="1:14" ht="13.5" thickBot="1">
      <c r="A46" s="70" t="s">
        <v>52</v>
      </c>
      <c r="B46" s="60">
        <f aca="true" t="shared" si="13" ref="B46:N46">SUM(B36:B45)</f>
        <v>0</v>
      </c>
      <c r="C46" s="7">
        <f t="shared" si="13"/>
        <v>0</v>
      </c>
      <c r="D46" s="7">
        <f t="shared" si="13"/>
        <v>0</v>
      </c>
      <c r="E46" s="7">
        <f t="shared" si="13"/>
        <v>0</v>
      </c>
      <c r="F46" s="7">
        <f t="shared" si="13"/>
        <v>0</v>
      </c>
      <c r="G46" s="7">
        <f t="shared" si="13"/>
        <v>0</v>
      </c>
      <c r="H46" s="7">
        <f t="shared" si="13"/>
        <v>77955780</v>
      </c>
      <c r="I46" s="7">
        <f t="shared" si="13"/>
        <v>261656440</v>
      </c>
      <c r="J46" s="7">
        <f t="shared" si="13"/>
        <v>227161440</v>
      </c>
      <c r="K46" s="7">
        <f t="shared" si="13"/>
        <v>459840860</v>
      </c>
      <c r="L46" s="7">
        <f t="shared" si="13"/>
        <v>46836990</v>
      </c>
      <c r="M46" s="61">
        <f t="shared" si="13"/>
        <v>32040460</v>
      </c>
      <c r="N46" s="76">
        <f t="shared" si="13"/>
        <v>1105491970</v>
      </c>
    </row>
    <row r="47" spans="1:14" ht="12.75">
      <c r="A47" s="5"/>
      <c r="B47" s="6"/>
      <c r="C47" s="6"/>
      <c r="D47" s="6"/>
      <c r="E47" s="6"/>
      <c r="F47" s="6"/>
      <c r="G47" s="6"/>
      <c r="H47" s="71"/>
      <c r="I47" s="6"/>
      <c r="J47" s="6"/>
      <c r="K47" s="6"/>
      <c r="L47" s="6"/>
      <c r="M47" s="3"/>
      <c r="N47" s="69" t="s">
        <v>48</v>
      </c>
    </row>
    <row r="48" spans="1:14" ht="13.5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2">
        <f>SUM(N46*12)</f>
        <v>13265903640</v>
      </c>
    </row>
  </sheetData>
  <mergeCells count="9">
    <mergeCell ref="A34:A35"/>
    <mergeCell ref="B34:M34"/>
    <mergeCell ref="A2:N2"/>
    <mergeCell ref="A33:N33"/>
    <mergeCell ref="A18:M18"/>
    <mergeCell ref="B3:M3"/>
    <mergeCell ref="A3:A4"/>
    <mergeCell ref="A19:A20"/>
    <mergeCell ref="B19:M19"/>
  </mergeCells>
  <printOptions/>
  <pageMargins left="0.75" right="0.75" top="1" bottom="0.82" header="0.4921259845" footer="0.4921259845"/>
  <pageSetup horizontalDpi="600" verticalDpi="600" orientation="landscape" paperSize="9" scale="83" r:id="rId1"/>
  <headerFooter alignWithMargins="0">
    <oddHeader>&amp;LPočet pedagogických zamestnancov, stupnica platových taríf a kvantifikácia potreby na tarifné platy k 1.9.2001
&amp;RTabuľka č.1</oddHeader>
    <oddFooter>&amp;L&amp;8&amp;D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G2">
      <selection activeCell="I47" sqref="I47"/>
    </sheetView>
  </sheetViews>
  <sheetFormatPr defaultColWidth="9.00390625" defaultRowHeight="12.75"/>
  <cols>
    <col min="1" max="1" width="9.00390625" style="0" customWidth="1"/>
    <col min="2" max="2" width="0" style="0" hidden="1" customWidth="1"/>
    <col min="3" max="3" width="7.875" style="0" customWidth="1"/>
    <col min="4" max="4" width="7.25390625" style="0" customWidth="1"/>
    <col min="5" max="5" width="7.75390625" style="0" customWidth="1"/>
    <col min="6" max="6" width="7.00390625" style="0" customWidth="1"/>
    <col min="7" max="7" width="7.375" style="0" customWidth="1"/>
    <col min="8" max="8" width="7.875" style="0" customWidth="1"/>
    <col min="17" max="17" width="13.75390625" style="0" bestFit="1" customWidth="1"/>
  </cols>
  <sheetData>
    <row r="1" spans="1:17" ht="12.75" hidden="1">
      <c r="A1" s="272" t="s">
        <v>62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3.5" thickBot="1">
      <c r="A2" s="279" t="s">
        <v>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1"/>
    </row>
    <row r="3" spans="1:17" ht="13.5" thickBot="1">
      <c r="A3" s="82" t="s">
        <v>31</v>
      </c>
      <c r="B3" s="145"/>
      <c r="C3" s="274" t="s">
        <v>33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146" t="s">
        <v>57</v>
      </c>
    </row>
    <row r="4" spans="1:17" ht="13.5" thickBot="1">
      <c r="A4" s="153" t="s">
        <v>34</v>
      </c>
      <c r="B4" s="145"/>
      <c r="C4" s="162">
        <v>1</v>
      </c>
      <c r="D4" s="163">
        <v>2</v>
      </c>
      <c r="E4" s="164">
        <v>3</v>
      </c>
      <c r="F4" s="163">
        <v>4</v>
      </c>
      <c r="G4" s="164">
        <v>5</v>
      </c>
      <c r="H4" s="163">
        <v>6</v>
      </c>
      <c r="I4" s="164">
        <v>7</v>
      </c>
      <c r="J4" s="163">
        <v>8</v>
      </c>
      <c r="K4" s="164">
        <v>9</v>
      </c>
      <c r="L4" s="163">
        <v>10</v>
      </c>
      <c r="M4" s="164">
        <v>11</v>
      </c>
      <c r="N4" s="163">
        <v>12</v>
      </c>
      <c r="O4" s="164">
        <v>13</v>
      </c>
      <c r="P4" s="165">
        <v>14</v>
      </c>
      <c r="Q4" s="160" t="s">
        <v>58</v>
      </c>
    </row>
    <row r="5" spans="1:17" ht="12.75">
      <c r="A5" s="154">
        <v>1</v>
      </c>
      <c r="B5" s="149"/>
      <c r="C5" s="158">
        <v>0</v>
      </c>
      <c r="D5" s="158">
        <v>0</v>
      </c>
      <c r="E5" s="158">
        <v>0</v>
      </c>
      <c r="F5" s="159">
        <v>0</v>
      </c>
      <c r="G5" s="159">
        <v>0</v>
      </c>
      <c r="H5" s="159">
        <v>0</v>
      </c>
      <c r="I5" s="159">
        <v>257</v>
      </c>
      <c r="J5" s="159">
        <v>1021</v>
      </c>
      <c r="K5" s="159">
        <v>1335</v>
      </c>
      <c r="L5" s="159">
        <v>2113</v>
      </c>
      <c r="M5" s="159">
        <v>3348</v>
      </c>
      <c r="N5" s="159">
        <v>48</v>
      </c>
      <c r="O5" s="159">
        <v>15</v>
      </c>
      <c r="P5" s="159">
        <v>0</v>
      </c>
      <c r="Q5" s="126">
        <f aca="true" t="shared" si="0" ref="Q5:Q16">SUM(C5:P5)</f>
        <v>8137</v>
      </c>
    </row>
    <row r="6" spans="1:17" ht="12.75">
      <c r="A6" s="155">
        <v>2</v>
      </c>
      <c r="B6" s="150"/>
      <c r="C6" s="147">
        <v>0</v>
      </c>
      <c r="D6" s="147">
        <v>0</v>
      </c>
      <c r="E6" s="147">
        <v>0</v>
      </c>
      <c r="F6" s="148">
        <v>0</v>
      </c>
      <c r="G6" s="147">
        <v>0</v>
      </c>
      <c r="H6" s="148">
        <v>0</v>
      </c>
      <c r="I6" s="148">
        <v>201</v>
      </c>
      <c r="J6" s="148">
        <v>800</v>
      </c>
      <c r="K6" s="148">
        <v>1046</v>
      </c>
      <c r="L6" s="148">
        <v>1480</v>
      </c>
      <c r="M6" s="148">
        <v>2849</v>
      </c>
      <c r="N6" s="148">
        <v>109</v>
      </c>
      <c r="O6" s="148">
        <v>15</v>
      </c>
      <c r="P6" s="148">
        <v>0</v>
      </c>
      <c r="Q6" s="128">
        <f t="shared" si="0"/>
        <v>6500</v>
      </c>
    </row>
    <row r="7" spans="1:17" ht="12.75">
      <c r="A7" s="156">
        <v>3</v>
      </c>
      <c r="B7" s="151"/>
      <c r="C7" s="147">
        <v>0</v>
      </c>
      <c r="D7" s="147">
        <v>0</v>
      </c>
      <c r="E7" s="147">
        <v>0</v>
      </c>
      <c r="F7" s="148">
        <v>0</v>
      </c>
      <c r="G7" s="147">
        <v>0</v>
      </c>
      <c r="H7" s="148">
        <v>0</v>
      </c>
      <c r="I7" s="148">
        <v>146</v>
      </c>
      <c r="J7" s="148">
        <v>581</v>
      </c>
      <c r="K7" s="148">
        <v>759</v>
      </c>
      <c r="L7" s="148">
        <v>846</v>
      </c>
      <c r="M7" s="148">
        <v>2349</v>
      </c>
      <c r="N7" s="148">
        <v>170</v>
      </c>
      <c r="O7" s="148">
        <v>16</v>
      </c>
      <c r="P7" s="148">
        <v>0</v>
      </c>
      <c r="Q7" s="128">
        <f t="shared" si="0"/>
        <v>4867</v>
      </c>
    </row>
    <row r="8" spans="1:17" ht="12.75">
      <c r="A8" s="155">
        <v>4</v>
      </c>
      <c r="B8" s="150"/>
      <c r="C8" s="147">
        <v>0</v>
      </c>
      <c r="D8" s="147">
        <v>0</v>
      </c>
      <c r="E8" s="147">
        <v>0</v>
      </c>
      <c r="F8" s="148">
        <v>0</v>
      </c>
      <c r="G8" s="147">
        <v>0</v>
      </c>
      <c r="H8" s="148">
        <v>0</v>
      </c>
      <c r="I8" s="148">
        <v>246</v>
      </c>
      <c r="J8" s="148">
        <v>977</v>
      </c>
      <c r="K8" s="148">
        <v>1277</v>
      </c>
      <c r="L8" s="148">
        <v>1673</v>
      </c>
      <c r="M8" s="148">
        <v>2633</v>
      </c>
      <c r="N8" s="148">
        <v>653</v>
      </c>
      <c r="O8" s="148">
        <v>52</v>
      </c>
      <c r="P8" s="148">
        <v>4</v>
      </c>
      <c r="Q8" s="128">
        <f t="shared" si="0"/>
        <v>7515</v>
      </c>
    </row>
    <row r="9" spans="1:17" ht="12.75">
      <c r="A9" s="156">
        <v>5</v>
      </c>
      <c r="B9" s="151"/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8">
        <v>0</v>
      </c>
      <c r="I9" s="148">
        <v>270</v>
      </c>
      <c r="J9" s="148">
        <v>1075</v>
      </c>
      <c r="K9" s="148">
        <v>1406</v>
      </c>
      <c r="L9" s="148">
        <v>1824</v>
      </c>
      <c r="M9" s="148">
        <v>2026</v>
      </c>
      <c r="N9" s="148">
        <v>1061</v>
      </c>
      <c r="O9" s="148">
        <v>99</v>
      </c>
      <c r="P9" s="148">
        <v>8</v>
      </c>
      <c r="Q9" s="128">
        <f t="shared" si="0"/>
        <v>7769</v>
      </c>
    </row>
    <row r="10" spans="1:17" ht="12.75">
      <c r="A10" s="155">
        <v>6</v>
      </c>
      <c r="B10" s="150"/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8">
        <v>0</v>
      </c>
      <c r="I10" s="148">
        <v>381</v>
      </c>
      <c r="J10" s="148">
        <v>1513</v>
      </c>
      <c r="K10" s="148">
        <v>1978</v>
      </c>
      <c r="L10" s="148">
        <v>1662</v>
      </c>
      <c r="M10" s="148">
        <v>1103</v>
      </c>
      <c r="N10" s="148">
        <v>1536</v>
      </c>
      <c r="O10" s="148">
        <v>177</v>
      </c>
      <c r="P10" s="148">
        <v>30</v>
      </c>
      <c r="Q10" s="128">
        <f t="shared" si="0"/>
        <v>8380</v>
      </c>
    </row>
    <row r="11" spans="1:17" ht="12.75">
      <c r="A11" s="156">
        <v>7</v>
      </c>
      <c r="B11" s="151"/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8">
        <v>0</v>
      </c>
      <c r="I11" s="148">
        <v>449</v>
      </c>
      <c r="J11" s="148">
        <v>1783</v>
      </c>
      <c r="K11" s="148">
        <v>2331</v>
      </c>
      <c r="L11" s="148">
        <v>2238</v>
      </c>
      <c r="M11" s="148">
        <v>2139</v>
      </c>
      <c r="N11" s="148">
        <v>2209</v>
      </c>
      <c r="O11" s="148">
        <v>1414</v>
      </c>
      <c r="P11" s="148">
        <v>220</v>
      </c>
      <c r="Q11" s="128">
        <f t="shared" si="0"/>
        <v>12783</v>
      </c>
    </row>
    <row r="12" spans="1:17" ht="12.75">
      <c r="A12" s="155">
        <v>8</v>
      </c>
      <c r="B12" s="150"/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8">
        <v>0</v>
      </c>
      <c r="I12" s="148">
        <v>493</v>
      </c>
      <c r="J12" s="148">
        <v>1961</v>
      </c>
      <c r="K12" s="148">
        <v>2564</v>
      </c>
      <c r="L12" s="148">
        <v>2042</v>
      </c>
      <c r="M12" s="148">
        <v>1456</v>
      </c>
      <c r="N12" s="148">
        <v>1604</v>
      </c>
      <c r="O12" s="148">
        <v>221</v>
      </c>
      <c r="P12" s="148">
        <v>110</v>
      </c>
      <c r="Q12" s="128">
        <f t="shared" si="0"/>
        <v>10451</v>
      </c>
    </row>
    <row r="13" spans="1:17" ht="12.75">
      <c r="A13" s="156">
        <v>9</v>
      </c>
      <c r="B13" s="151"/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8">
        <v>0</v>
      </c>
      <c r="I13" s="148">
        <v>401</v>
      </c>
      <c r="J13" s="148">
        <v>1594</v>
      </c>
      <c r="K13" s="148">
        <v>2084</v>
      </c>
      <c r="L13" s="148">
        <v>2204</v>
      </c>
      <c r="M13" s="148">
        <v>1447</v>
      </c>
      <c r="N13" s="148">
        <v>1840</v>
      </c>
      <c r="O13" s="148">
        <v>337</v>
      </c>
      <c r="P13" s="148">
        <v>168</v>
      </c>
      <c r="Q13" s="128">
        <f t="shared" si="0"/>
        <v>10075</v>
      </c>
    </row>
    <row r="14" spans="1:17" ht="12.75">
      <c r="A14" s="155">
        <v>10</v>
      </c>
      <c r="B14" s="150"/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8">
        <v>0</v>
      </c>
      <c r="I14" s="148">
        <v>371</v>
      </c>
      <c r="J14" s="148">
        <v>1476</v>
      </c>
      <c r="K14" s="148">
        <v>1930</v>
      </c>
      <c r="L14" s="148">
        <v>2584</v>
      </c>
      <c r="M14" s="148">
        <v>2308</v>
      </c>
      <c r="N14" s="148">
        <v>2441</v>
      </c>
      <c r="O14" s="148">
        <v>435</v>
      </c>
      <c r="P14" s="148">
        <v>378</v>
      </c>
      <c r="Q14" s="128">
        <f t="shared" si="0"/>
        <v>11923</v>
      </c>
    </row>
    <row r="15" spans="1:17" ht="12.75">
      <c r="A15" s="156">
        <v>11</v>
      </c>
      <c r="B15" s="151"/>
      <c r="C15" s="147">
        <v>0</v>
      </c>
      <c r="D15" s="147">
        <v>0</v>
      </c>
      <c r="E15" s="147">
        <v>0</v>
      </c>
      <c r="F15" s="147">
        <v>0</v>
      </c>
      <c r="G15" s="147">
        <v>0</v>
      </c>
      <c r="H15" s="148">
        <v>0</v>
      </c>
      <c r="I15" s="148">
        <v>274</v>
      </c>
      <c r="J15" s="148">
        <v>1088</v>
      </c>
      <c r="K15" s="148">
        <v>1422</v>
      </c>
      <c r="L15" s="148">
        <v>1258</v>
      </c>
      <c r="M15" s="148">
        <v>2094</v>
      </c>
      <c r="N15" s="148">
        <v>1846</v>
      </c>
      <c r="O15" s="148">
        <v>391</v>
      </c>
      <c r="P15" s="148">
        <v>502</v>
      </c>
      <c r="Q15" s="128">
        <f t="shared" si="0"/>
        <v>8875</v>
      </c>
    </row>
    <row r="16" spans="1:17" ht="13.5" thickBot="1">
      <c r="A16" s="157">
        <v>12</v>
      </c>
      <c r="B16" s="150"/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8">
        <v>430</v>
      </c>
      <c r="J16" s="168">
        <v>1708</v>
      </c>
      <c r="K16" s="168">
        <v>2234</v>
      </c>
      <c r="L16" s="168">
        <v>1976</v>
      </c>
      <c r="M16" s="168">
        <v>3290</v>
      </c>
      <c r="N16" s="168">
        <v>2900</v>
      </c>
      <c r="O16" s="168">
        <v>614</v>
      </c>
      <c r="P16" s="168">
        <v>789</v>
      </c>
      <c r="Q16" s="169">
        <f t="shared" si="0"/>
        <v>13941</v>
      </c>
    </row>
    <row r="17" spans="1:17" ht="13.5" thickBot="1">
      <c r="A17" s="152" t="s">
        <v>59</v>
      </c>
      <c r="B17" s="166"/>
      <c r="C17" s="170">
        <f aca="true" t="shared" si="1" ref="C17:Q17">SUM(C5:C16)</f>
        <v>0</v>
      </c>
      <c r="D17" s="171">
        <f t="shared" si="1"/>
        <v>0</v>
      </c>
      <c r="E17" s="171">
        <f t="shared" si="1"/>
        <v>0</v>
      </c>
      <c r="F17" s="171">
        <f t="shared" si="1"/>
        <v>0</v>
      </c>
      <c r="G17" s="171">
        <f t="shared" si="1"/>
        <v>0</v>
      </c>
      <c r="H17" s="171">
        <f t="shared" si="1"/>
        <v>0</v>
      </c>
      <c r="I17" s="171">
        <f t="shared" si="1"/>
        <v>3919</v>
      </c>
      <c r="J17" s="171">
        <f t="shared" si="1"/>
        <v>15577</v>
      </c>
      <c r="K17" s="171">
        <f t="shared" si="1"/>
        <v>20366</v>
      </c>
      <c r="L17" s="171">
        <f t="shared" si="1"/>
        <v>21900</v>
      </c>
      <c r="M17" s="171">
        <f t="shared" si="1"/>
        <v>27042</v>
      </c>
      <c r="N17" s="171">
        <f t="shared" si="1"/>
        <v>16417</v>
      </c>
      <c r="O17" s="171">
        <f t="shared" si="1"/>
        <v>3786</v>
      </c>
      <c r="P17" s="171">
        <f t="shared" si="1"/>
        <v>2209</v>
      </c>
      <c r="Q17" s="172">
        <f t="shared" si="1"/>
        <v>111216</v>
      </c>
    </row>
    <row r="18" spans="1:17" ht="13.5" hidden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13.5" thickBot="1">
      <c r="A19" s="279" t="s">
        <v>64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1"/>
      <c r="Q19" s="53"/>
    </row>
    <row r="20" spans="1:17" ht="13.5" thickBot="1">
      <c r="A20" s="82" t="s">
        <v>31</v>
      </c>
      <c r="B20" s="83" t="s">
        <v>32</v>
      </c>
      <c r="C20" s="276" t="s">
        <v>33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8"/>
      <c r="Q20" s="84"/>
    </row>
    <row r="21" spans="1:17" ht="13.5" thickBot="1">
      <c r="A21" s="85" t="s">
        <v>34</v>
      </c>
      <c r="B21" s="86" t="s">
        <v>35</v>
      </c>
      <c r="C21" s="87">
        <v>1</v>
      </c>
      <c r="D21" s="88">
        <v>2</v>
      </c>
      <c r="E21" s="88">
        <v>3</v>
      </c>
      <c r="F21" s="88">
        <v>4</v>
      </c>
      <c r="G21" s="88">
        <v>5</v>
      </c>
      <c r="H21" s="89">
        <v>6</v>
      </c>
      <c r="I21" s="136">
        <v>7</v>
      </c>
      <c r="J21" s="137">
        <v>8</v>
      </c>
      <c r="K21" s="137">
        <v>9</v>
      </c>
      <c r="L21" s="137">
        <v>10</v>
      </c>
      <c r="M21" s="137">
        <v>11</v>
      </c>
      <c r="N21" s="137">
        <v>12</v>
      </c>
      <c r="O21" s="138">
        <v>13</v>
      </c>
      <c r="P21" s="139">
        <v>14</v>
      </c>
      <c r="Q21" s="90"/>
    </row>
    <row r="22" spans="1:17" ht="12.75">
      <c r="A22" s="91">
        <v>1</v>
      </c>
      <c r="B22" s="92" t="s">
        <v>36</v>
      </c>
      <c r="C22" s="93"/>
      <c r="D22" s="94"/>
      <c r="E22" s="94"/>
      <c r="F22" s="94"/>
      <c r="G22" s="94"/>
      <c r="H22" s="94"/>
      <c r="I22" s="189">
        <v>6850</v>
      </c>
      <c r="J22" s="190">
        <v>7480</v>
      </c>
      <c r="K22" s="190">
        <v>8260</v>
      </c>
      <c r="L22" s="190">
        <v>8810</v>
      </c>
      <c r="M22" s="190">
        <v>9410</v>
      </c>
      <c r="N22" s="190">
        <v>10070</v>
      </c>
      <c r="O22" s="190">
        <v>10830</v>
      </c>
      <c r="P22" s="191">
        <v>11720</v>
      </c>
      <c r="Q22" s="117"/>
    </row>
    <row r="23" spans="1:17" ht="12.75">
      <c r="A23" s="95">
        <v>2</v>
      </c>
      <c r="B23" s="96" t="s">
        <v>37</v>
      </c>
      <c r="C23" s="97"/>
      <c r="D23" s="98"/>
      <c r="E23" s="98"/>
      <c r="F23" s="98"/>
      <c r="G23" s="98"/>
      <c r="H23" s="98"/>
      <c r="I23" s="192">
        <v>7130</v>
      </c>
      <c r="J23" s="193">
        <v>7790</v>
      </c>
      <c r="K23" s="193">
        <v>8590</v>
      </c>
      <c r="L23" s="193">
        <v>9170</v>
      </c>
      <c r="M23" s="193">
        <v>9790</v>
      </c>
      <c r="N23" s="193">
        <v>10480</v>
      </c>
      <c r="O23" s="193">
        <v>11270</v>
      </c>
      <c r="P23" s="194">
        <v>12200</v>
      </c>
      <c r="Q23" s="117"/>
    </row>
    <row r="24" spans="1:17" ht="12.75">
      <c r="A24" s="95">
        <v>3</v>
      </c>
      <c r="B24" s="96" t="s">
        <v>38</v>
      </c>
      <c r="C24" s="97"/>
      <c r="D24" s="98"/>
      <c r="E24" s="98"/>
      <c r="F24" s="98"/>
      <c r="G24" s="98"/>
      <c r="H24" s="98"/>
      <c r="I24" s="192">
        <v>7410</v>
      </c>
      <c r="J24" s="193">
        <v>8090</v>
      </c>
      <c r="K24" s="193">
        <v>8930</v>
      </c>
      <c r="L24" s="193">
        <v>9530</v>
      </c>
      <c r="M24" s="193">
        <v>10170</v>
      </c>
      <c r="N24" s="193">
        <v>10890</v>
      </c>
      <c r="O24" s="193">
        <v>11710</v>
      </c>
      <c r="P24" s="194">
        <v>12680</v>
      </c>
      <c r="Q24" s="117"/>
    </row>
    <row r="25" spans="1:17" ht="12.75">
      <c r="A25" s="95">
        <v>4</v>
      </c>
      <c r="B25" s="96" t="s">
        <v>39</v>
      </c>
      <c r="C25" s="97"/>
      <c r="D25" s="98"/>
      <c r="E25" s="98"/>
      <c r="F25" s="98"/>
      <c r="G25" s="98"/>
      <c r="H25" s="98"/>
      <c r="I25" s="192">
        <v>7690</v>
      </c>
      <c r="J25" s="193">
        <v>8400</v>
      </c>
      <c r="K25" s="193">
        <v>9270</v>
      </c>
      <c r="L25" s="193">
        <v>9890</v>
      </c>
      <c r="M25" s="193">
        <v>10560</v>
      </c>
      <c r="N25" s="193">
        <v>11300</v>
      </c>
      <c r="O25" s="193">
        <v>12150</v>
      </c>
      <c r="P25" s="194">
        <v>13160</v>
      </c>
      <c r="Q25" s="117"/>
    </row>
    <row r="26" spans="1:17" ht="12.75">
      <c r="A26" s="95">
        <v>5</v>
      </c>
      <c r="B26" s="96" t="s">
        <v>40</v>
      </c>
      <c r="C26" s="97"/>
      <c r="D26" s="98"/>
      <c r="E26" s="98"/>
      <c r="F26" s="98"/>
      <c r="G26" s="98"/>
      <c r="H26" s="98"/>
      <c r="I26" s="192">
        <v>7960</v>
      </c>
      <c r="J26" s="193">
        <v>8700</v>
      </c>
      <c r="K26" s="193">
        <v>9610</v>
      </c>
      <c r="L26" s="193">
        <v>10250</v>
      </c>
      <c r="M26" s="193">
        <v>10940</v>
      </c>
      <c r="N26" s="193">
        <v>11710</v>
      </c>
      <c r="O26" s="193">
        <v>12600</v>
      </c>
      <c r="P26" s="194">
        <v>13640</v>
      </c>
      <c r="Q26" s="117"/>
    </row>
    <row r="27" spans="1:17" ht="12.75">
      <c r="A27" s="95">
        <v>6</v>
      </c>
      <c r="B27" s="96" t="s">
        <v>41</v>
      </c>
      <c r="C27" s="97"/>
      <c r="D27" s="98"/>
      <c r="E27" s="98"/>
      <c r="F27" s="98"/>
      <c r="G27" s="98"/>
      <c r="H27" s="98"/>
      <c r="I27" s="192">
        <v>8240</v>
      </c>
      <c r="J27" s="193">
        <v>9010</v>
      </c>
      <c r="K27" s="193">
        <v>9940</v>
      </c>
      <c r="L27" s="193">
        <v>10610</v>
      </c>
      <c r="M27" s="193">
        <v>11320</v>
      </c>
      <c r="N27" s="193">
        <v>12120</v>
      </c>
      <c r="O27" s="193">
        <v>13040</v>
      </c>
      <c r="P27" s="194">
        <v>14120</v>
      </c>
      <c r="Q27" s="117"/>
    </row>
    <row r="28" spans="1:17" ht="12.75">
      <c r="A28" s="95">
        <v>7</v>
      </c>
      <c r="B28" s="96" t="s">
        <v>42</v>
      </c>
      <c r="C28" s="97"/>
      <c r="D28" s="98"/>
      <c r="E28" s="98"/>
      <c r="F28" s="98"/>
      <c r="G28" s="98"/>
      <c r="H28" s="98"/>
      <c r="I28" s="192">
        <v>8520</v>
      </c>
      <c r="J28" s="193">
        <v>9310</v>
      </c>
      <c r="K28" s="193">
        <v>10280</v>
      </c>
      <c r="L28" s="193">
        <v>10970</v>
      </c>
      <c r="M28" s="193">
        <v>11710</v>
      </c>
      <c r="N28" s="193">
        <v>12530</v>
      </c>
      <c r="O28" s="193">
        <v>13480</v>
      </c>
      <c r="P28" s="194">
        <v>14600</v>
      </c>
      <c r="Q28" s="117"/>
    </row>
    <row r="29" spans="1:17" ht="12.75">
      <c r="A29" s="95">
        <v>8</v>
      </c>
      <c r="B29" s="96" t="s">
        <v>43</v>
      </c>
      <c r="C29" s="97"/>
      <c r="D29" s="98"/>
      <c r="E29" s="98"/>
      <c r="F29" s="98"/>
      <c r="G29" s="98"/>
      <c r="H29" s="98"/>
      <c r="I29" s="192">
        <v>8800</v>
      </c>
      <c r="J29" s="193">
        <v>9620</v>
      </c>
      <c r="K29" s="193">
        <v>10620</v>
      </c>
      <c r="L29" s="193">
        <v>11330</v>
      </c>
      <c r="M29" s="193">
        <v>12090</v>
      </c>
      <c r="N29" s="193">
        <v>12940</v>
      </c>
      <c r="O29" s="193">
        <v>13930</v>
      </c>
      <c r="P29" s="194">
        <v>15080</v>
      </c>
      <c r="Q29" s="117"/>
    </row>
    <row r="30" spans="1:17" ht="12.75">
      <c r="A30" s="95">
        <v>9</v>
      </c>
      <c r="B30" s="96" t="s">
        <v>44</v>
      </c>
      <c r="C30" s="97"/>
      <c r="D30" s="98"/>
      <c r="E30" s="98"/>
      <c r="F30" s="98"/>
      <c r="G30" s="98"/>
      <c r="H30" s="98"/>
      <c r="I30" s="192">
        <v>9080</v>
      </c>
      <c r="J30" s="193">
        <v>9920</v>
      </c>
      <c r="K30" s="193">
        <v>10950</v>
      </c>
      <c r="L30" s="193">
        <v>11690</v>
      </c>
      <c r="M30" s="193">
        <v>12470</v>
      </c>
      <c r="N30" s="193">
        <v>13350</v>
      </c>
      <c r="O30" s="193">
        <v>14370</v>
      </c>
      <c r="P30" s="194">
        <v>15560</v>
      </c>
      <c r="Q30" s="117"/>
    </row>
    <row r="31" spans="1:17" ht="12.75">
      <c r="A31" s="95">
        <v>10</v>
      </c>
      <c r="B31" s="96" t="s">
        <v>45</v>
      </c>
      <c r="C31" s="97"/>
      <c r="D31" s="98"/>
      <c r="E31" s="98"/>
      <c r="F31" s="98"/>
      <c r="G31" s="98"/>
      <c r="H31" s="98"/>
      <c r="I31" s="192">
        <v>9360</v>
      </c>
      <c r="J31" s="193">
        <v>10230</v>
      </c>
      <c r="K31" s="193">
        <v>11290</v>
      </c>
      <c r="L31" s="193">
        <v>12050</v>
      </c>
      <c r="M31" s="193">
        <v>12860</v>
      </c>
      <c r="N31" s="193">
        <v>13760</v>
      </c>
      <c r="O31" s="193">
        <v>14810</v>
      </c>
      <c r="P31" s="194">
        <v>16040</v>
      </c>
      <c r="Q31" s="117"/>
    </row>
    <row r="32" spans="1:17" ht="12.75">
      <c r="A32" s="95">
        <v>11</v>
      </c>
      <c r="B32" s="99" t="s">
        <v>46</v>
      </c>
      <c r="C32" s="97"/>
      <c r="D32" s="98"/>
      <c r="E32" s="98"/>
      <c r="F32" s="98"/>
      <c r="G32" s="98"/>
      <c r="H32" s="98"/>
      <c r="I32" s="192">
        <v>9630</v>
      </c>
      <c r="J32" s="193">
        <v>10530</v>
      </c>
      <c r="K32" s="193">
        <v>11630</v>
      </c>
      <c r="L32" s="193">
        <v>12410</v>
      </c>
      <c r="M32" s="193">
        <v>13240</v>
      </c>
      <c r="N32" s="193">
        <v>14170</v>
      </c>
      <c r="O32" s="193">
        <v>15250</v>
      </c>
      <c r="P32" s="194">
        <v>16520</v>
      </c>
      <c r="Q32" s="117"/>
    </row>
    <row r="33" spans="1:17" ht="13.5" thickBot="1">
      <c r="A33" s="100">
        <v>12</v>
      </c>
      <c r="B33" s="101" t="s">
        <v>47</v>
      </c>
      <c r="C33" s="102"/>
      <c r="D33" s="103"/>
      <c r="E33" s="103"/>
      <c r="F33" s="103"/>
      <c r="G33" s="103"/>
      <c r="H33" s="103"/>
      <c r="I33" s="195">
        <v>9910</v>
      </c>
      <c r="J33" s="196">
        <v>10840</v>
      </c>
      <c r="K33" s="196">
        <v>11960</v>
      </c>
      <c r="L33" s="196">
        <v>12770</v>
      </c>
      <c r="M33" s="196">
        <v>13630</v>
      </c>
      <c r="N33" s="196">
        <v>14580</v>
      </c>
      <c r="O33" s="196">
        <v>15700</v>
      </c>
      <c r="P33" s="197">
        <v>17000</v>
      </c>
      <c r="Q33" s="117"/>
    </row>
    <row r="34" spans="1:17" ht="13.5" hidden="1" thickBot="1">
      <c r="A34" s="104" t="s">
        <v>60</v>
      </c>
      <c r="B34" s="105"/>
      <c r="C34" s="106" t="e">
        <f aca="true" t="shared" si="2" ref="C34:P34">C33/C22</f>
        <v>#DIV/0!</v>
      </c>
      <c r="D34" s="106" t="e">
        <f t="shared" si="2"/>
        <v>#DIV/0!</v>
      </c>
      <c r="E34" s="106" t="e">
        <f t="shared" si="2"/>
        <v>#DIV/0!</v>
      </c>
      <c r="F34" s="106" t="e">
        <f t="shared" si="2"/>
        <v>#DIV/0!</v>
      </c>
      <c r="G34" s="106" t="e">
        <f t="shared" si="2"/>
        <v>#DIV/0!</v>
      </c>
      <c r="H34" s="106" t="e">
        <f t="shared" si="2"/>
        <v>#DIV/0!</v>
      </c>
      <c r="I34" s="106">
        <f t="shared" si="2"/>
        <v>1.4467153284671532</v>
      </c>
      <c r="J34" s="106">
        <f t="shared" si="2"/>
        <v>1.4491978609625669</v>
      </c>
      <c r="K34" s="106">
        <f t="shared" si="2"/>
        <v>1.4479418886198547</v>
      </c>
      <c r="L34" s="106">
        <f t="shared" si="2"/>
        <v>1.449489216799092</v>
      </c>
      <c r="M34" s="106">
        <f t="shared" si="2"/>
        <v>1.4484590860786397</v>
      </c>
      <c r="N34" s="106">
        <f t="shared" si="2"/>
        <v>1.4478649453823238</v>
      </c>
      <c r="O34" s="106">
        <f t="shared" si="2"/>
        <v>1.4496768236380424</v>
      </c>
      <c r="P34" s="107">
        <f t="shared" si="2"/>
        <v>1.4505119453924915</v>
      </c>
      <c r="Q34" s="108"/>
    </row>
    <row r="35" spans="1:17" ht="13.5" hidden="1" thickBot="1">
      <c r="A35" s="81"/>
      <c r="B35" s="81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81"/>
    </row>
    <row r="36" spans="1:17" ht="13.5" thickBot="1">
      <c r="A36" s="279" t="s">
        <v>65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1"/>
    </row>
    <row r="37" spans="1:17" ht="13.5" thickBot="1">
      <c r="A37" s="82" t="s">
        <v>31</v>
      </c>
      <c r="B37" s="83" t="s">
        <v>32</v>
      </c>
      <c r="C37" s="276" t="s">
        <v>33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  <c r="Q37" s="110" t="s">
        <v>61</v>
      </c>
    </row>
    <row r="38" spans="1:17" ht="13.5" thickBot="1">
      <c r="A38" s="85" t="s">
        <v>34</v>
      </c>
      <c r="B38" s="86" t="s">
        <v>35</v>
      </c>
      <c r="C38" s="111">
        <v>1</v>
      </c>
      <c r="D38" s="112">
        <v>2</v>
      </c>
      <c r="E38" s="112">
        <v>3</v>
      </c>
      <c r="F38" s="112">
        <v>4</v>
      </c>
      <c r="G38" s="112">
        <v>5</v>
      </c>
      <c r="H38" s="120">
        <v>6</v>
      </c>
      <c r="I38" s="132">
        <v>7</v>
      </c>
      <c r="J38" s="133">
        <v>8</v>
      </c>
      <c r="K38" s="133">
        <v>9</v>
      </c>
      <c r="L38" s="133">
        <v>10</v>
      </c>
      <c r="M38" s="133">
        <v>11</v>
      </c>
      <c r="N38" s="133">
        <v>12</v>
      </c>
      <c r="O38" s="134">
        <v>13</v>
      </c>
      <c r="P38" s="135">
        <v>14</v>
      </c>
      <c r="Q38" s="121" t="s">
        <v>58</v>
      </c>
    </row>
    <row r="39" spans="1:17" ht="12.75">
      <c r="A39" s="91">
        <v>1</v>
      </c>
      <c r="B39" s="113" t="s">
        <v>36</v>
      </c>
      <c r="C39" s="118">
        <f aca="true" t="shared" si="3" ref="C39:P50">SUM(C5*C22)</f>
        <v>0</v>
      </c>
      <c r="D39" s="118">
        <f t="shared" si="3"/>
        <v>0</v>
      </c>
      <c r="E39" s="118">
        <f t="shared" si="3"/>
        <v>0</v>
      </c>
      <c r="F39" s="118">
        <f t="shared" si="3"/>
        <v>0</v>
      </c>
      <c r="G39" s="118">
        <f t="shared" si="3"/>
        <v>0</v>
      </c>
      <c r="H39" s="123">
        <f t="shared" si="3"/>
        <v>0</v>
      </c>
      <c r="I39" s="124">
        <f aca="true" t="shared" si="4" ref="I39:P39">SUM(I5*I22)</f>
        <v>1760450</v>
      </c>
      <c r="J39" s="125">
        <f t="shared" si="4"/>
        <v>7637080</v>
      </c>
      <c r="K39" s="125">
        <f t="shared" si="4"/>
        <v>11027100</v>
      </c>
      <c r="L39" s="125">
        <f t="shared" si="4"/>
        <v>18615530</v>
      </c>
      <c r="M39" s="125">
        <f t="shared" si="4"/>
        <v>31504680</v>
      </c>
      <c r="N39" s="125">
        <f t="shared" si="4"/>
        <v>483360</v>
      </c>
      <c r="O39" s="125">
        <f t="shared" si="4"/>
        <v>162450</v>
      </c>
      <c r="P39" s="125">
        <f t="shared" si="4"/>
        <v>0</v>
      </c>
      <c r="Q39" s="126">
        <f aca="true" t="shared" si="5" ref="Q39:Q50">SUM(C39:P39)</f>
        <v>71190650</v>
      </c>
    </row>
    <row r="40" spans="1:17" ht="12.75">
      <c r="A40" s="95">
        <v>2</v>
      </c>
      <c r="B40" s="114" t="s">
        <v>37</v>
      </c>
      <c r="C40" s="118">
        <f t="shared" si="3"/>
        <v>0</v>
      </c>
      <c r="D40" s="118">
        <f t="shared" si="3"/>
        <v>0</v>
      </c>
      <c r="E40" s="118">
        <f t="shared" si="3"/>
        <v>0</v>
      </c>
      <c r="F40" s="118">
        <f t="shared" si="3"/>
        <v>0</v>
      </c>
      <c r="G40" s="118">
        <f t="shared" si="3"/>
        <v>0</v>
      </c>
      <c r="H40" s="123">
        <f t="shared" si="3"/>
        <v>0</v>
      </c>
      <c r="I40" s="127">
        <f t="shared" si="3"/>
        <v>1433130</v>
      </c>
      <c r="J40" s="118">
        <f t="shared" si="3"/>
        <v>6232000</v>
      </c>
      <c r="K40" s="118">
        <f t="shared" si="3"/>
        <v>8985140</v>
      </c>
      <c r="L40" s="118">
        <f t="shared" si="3"/>
        <v>13571600</v>
      </c>
      <c r="M40" s="118">
        <f t="shared" si="3"/>
        <v>27891710</v>
      </c>
      <c r="N40" s="118">
        <f t="shared" si="3"/>
        <v>1142320</v>
      </c>
      <c r="O40" s="118">
        <f t="shared" si="3"/>
        <v>169050</v>
      </c>
      <c r="P40" s="118">
        <f t="shared" si="3"/>
        <v>0</v>
      </c>
      <c r="Q40" s="128">
        <f t="shared" si="5"/>
        <v>59424950</v>
      </c>
    </row>
    <row r="41" spans="1:17" ht="12.75">
      <c r="A41" s="95">
        <v>3</v>
      </c>
      <c r="B41" s="114" t="s">
        <v>38</v>
      </c>
      <c r="C41" s="118">
        <f t="shared" si="3"/>
        <v>0</v>
      </c>
      <c r="D41" s="118">
        <f t="shared" si="3"/>
        <v>0</v>
      </c>
      <c r="E41" s="118">
        <f t="shared" si="3"/>
        <v>0</v>
      </c>
      <c r="F41" s="118">
        <f t="shared" si="3"/>
        <v>0</v>
      </c>
      <c r="G41" s="118">
        <f t="shared" si="3"/>
        <v>0</v>
      </c>
      <c r="H41" s="123">
        <f t="shared" si="3"/>
        <v>0</v>
      </c>
      <c r="I41" s="127">
        <f t="shared" si="3"/>
        <v>1081860</v>
      </c>
      <c r="J41" s="118">
        <f t="shared" si="3"/>
        <v>4700290</v>
      </c>
      <c r="K41" s="118">
        <f t="shared" si="3"/>
        <v>6777870</v>
      </c>
      <c r="L41" s="118">
        <f t="shared" si="3"/>
        <v>8062380</v>
      </c>
      <c r="M41" s="118">
        <f t="shared" si="3"/>
        <v>23889330</v>
      </c>
      <c r="N41" s="118">
        <f t="shared" si="3"/>
        <v>1851300</v>
      </c>
      <c r="O41" s="118">
        <f t="shared" si="3"/>
        <v>187360</v>
      </c>
      <c r="P41" s="118">
        <f t="shared" si="3"/>
        <v>0</v>
      </c>
      <c r="Q41" s="128">
        <f t="shared" si="5"/>
        <v>46550390</v>
      </c>
    </row>
    <row r="42" spans="1:17" ht="12.75">
      <c r="A42" s="95">
        <v>4</v>
      </c>
      <c r="B42" s="114" t="s">
        <v>39</v>
      </c>
      <c r="C42" s="118">
        <f t="shared" si="3"/>
        <v>0</v>
      </c>
      <c r="D42" s="118">
        <f t="shared" si="3"/>
        <v>0</v>
      </c>
      <c r="E42" s="118">
        <f t="shared" si="3"/>
        <v>0</v>
      </c>
      <c r="F42" s="118">
        <f t="shared" si="3"/>
        <v>0</v>
      </c>
      <c r="G42" s="118">
        <f t="shared" si="3"/>
        <v>0</v>
      </c>
      <c r="H42" s="123">
        <f t="shared" si="3"/>
        <v>0</v>
      </c>
      <c r="I42" s="127">
        <f t="shared" si="3"/>
        <v>1891740</v>
      </c>
      <c r="J42" s="118">
        <f t="shared" si="3"/>
        <v>8206800</v>
      </c>
      <c r="K42" s="118">
        <f t="shared" si="3"/>
        <v>11837790</v>
      </c>
      <c r="L42" s="118">
        <f t="shared" si="3"/>
        <v>16545970</v>
      </c>
      <c r="M42" s="118">
        <f t="shared" si="3"/>
        <v>27804480</v>
      </c>
      <c r="N42" s="118">
        <f t="shared" si="3"/>
        <v>7378900</v>
      </c>
      <c r="O42" s="118">
        <f t="shared" si="3"/>
        <v>631800</v>
      </c>
      <c r="P42" s="118">
        <f t="shared" si="3"/>
        <v>52640</v>
      </c>
      <c r="Q42" s="128">
        <f t="shared" si="5"/>
        <v>74350120</v>
      </c>
    </row>
    <row r="43" spans="1:17" ht="12.75">
      <c r="A43" s="95">
        <v>5</v>
      </c>
      <c r="B43" s="114" t="s">
        <v>40</v>
      </c>
      <c r="C43" s="118">
        <f t="shared" si="3"/>
        <v>0</v>
      </c>
      <c r="D43" s="118">
        <f t="shared" si="3"/>
        <v>0</v>
      </c>
      <c r="E43" s="118">
        <f t="shared" si="3"/>
        <v>0</v>
      </c>
      <c r="F43" s="118">
        <f t="shared" si="3"/>
        <v>0</v>
      </c>
      <c r="G43" s="118">
        <f t="shared" si="3"/>
        <v>0</v>
      </c>
      <c r="H43" s="123">
        <f t="shared" si="3"/>
        <v>0</v>
      </c>
      <c r="I43" s="127">
        <f t="shared" si="3"/>
        <v>2149200</v>
      </c>
      <c r="J43" s="118">
        <f t="shared" si="3"/>
        <v>9352500</v>
      </c>
      <c r="K43" s="118">
        <f t="shared" si="3"/>
        <v>13511660</v>
      </c>
      <c r="L43" s="118">
        <f t="shared" si="3"/>
        <v>18696000</v>
      </c>
      <c r="M43" s="118">
        <f t="shared" si="3"/>
        <v>22164440</v>
      </c>
      <c r="N43" s="118">
        <f t="shared" si="3"/>
        <v>12424310</v>
      </c>
      <c r="O43" s="118">
        <f t="shared" si="3"/>
        <v>1247400</v>
      </c>
      <c r="P43" s="118">
        <f t="shared" si="3"/>
        <v>109120</v>
      </c>
      <c r="Q43" s="128">
        <f t="shared" si="5"/>
        <v>79654630</v>
      </c>
    </row>
    <row r="44" spans="1:17" ht="12.75">
      <c r="A44" s="95">
        <v>6</v>
      </c>
      <c r="B44" s="114" t="s">
        <v>41</v>
      </c>
      <c r="C44" s="118">
        <f t="shared" si="3"/>
        <v>0</v>
      </c>
      <c r="D44" s="118">
        <f t="shared" si="3"/>
        <v>0</v>
      </c>
      <c r="E44" s="118">
        <f t="shared" si="3"/>
        <v>0</v>
      </c>
      <c r="F44" s="118">
        <f t="shared" si="3"/>
        <v>0</v>
      </c>
      <c r="G44" s="118">
        <f t="shared" si="3"/>
        <v>0</v>
      </c>
      <c r="H44" s="123">
        <f t="shared" si="3"/>
        <v>0</v>
      </c>
      <c r="I44" s="127">
        <f t="shared" si="3"/>
        <v>3139440</v>
      </c>
      <c r="J44" s="118">
        <f t="shared" si="3"/>
        <v>13632130</v>
      </c>
      <c r="K44" s="118">
        <f t="shared" si="3"/>
        <v>19661320</v>
      </c>
      <c r="L44" s="118">
        <f t="shared" si="3"/>
        <v>17633820</v>
      </c>
      <c r="M44" s="118">
        <f t="shared" si="3"/>
        <v>12485960</v>
      </c>
      <c r="N44" s="118">
        <f t="shared" si="3"/>
        <v>18616320</v>
      </c>
      <c r="O44" s="118">
        <f t="shared" si="3"/>
        <v>2308080</v>
      </c>
      <c r="P44" s="118">
        <f t="shared" si="3"/>
        <v>423600</v>
      </c>
      <c r="Q44" s="128">
        <f t="shared" si="5"/>
        <v>87900670</v>
      </c>
    </row>
    <row r="45" spans="1:17" ht="12.75">
      <c r="A45" s="95">
        <v>7</v>
      </c>
      <c r="B45" s="114" t="s">
        <v>42</v>
      </c>
      <c r="C45" s="118">
        <f t="shared" si="3"/>
        <v>0</v>
      </c>
      <c r="D45" s="118">
        <f t="shared" si="3"/>
        <v>0</v>
      </c>
      <c r="E45" s="118">
        <f t="shared" si="3"/>
        <v>0</v>
      </c>
      <c r="F45" s="118">
        <f t="shared" si="3"/>
        <v>0</v>
      </c>
      <c r="G45" s="118">
        <f t="shared" si="3"/>
        <v>0</v>
      </c>
      <c r="H45" s="123">
        <f t="shared" si="3"/>
        <v>0</v>
      </c>
      <c r="I45" s="127">
        <f t="shared" si="3"/>
        <v>3825480</v>
      </c>
      <c r="J45" s="118">
        <f t="shared" si="3"/>
        <v>16599730</v>
      </c>
      <c r="K45" s="118">
        <f t="shared" si="3"/>
        <v>23962680</v>
      </c>
      <c r="L45" s="118">
        <f t="shared" si="3"/>
        <v>24550860</v>
      </c>
      <c r="M45" s="118">
        <f t="shared" si="3"/>
        <v>25047690</v>
      </c>
      <c r="N45" s="118">
        <f t="shared" si="3"/>
        <v>27678770</v>
      </c>
      <c r="O45" s="118">
        <f t="shared" si="3"/>
        <v>19060720</v>
      </c>
      <c r="P45" s="118">
        <f t="shared" si="3"/>
        <v>3212000</v>
      </c>
      <c r="Q45" s="128">
        <f t="shared" si="5"/>
        <v>143937930</v>
      </c>
    </row>
    <row r="46" spans="1:17" ht="12.75">
      <c r="A46" s="95">
        <v>8</v>
      </c>
      <c r="B46" s="114" t="s">
        <v>43</v>
      </c>
      <c r="C46" s="118">
        <f t="shared" si="3"/>
        <v>0</v>
      </c>
      <c r="D46" s="118">
        <f t="shared" si="3"/>
        <v>0</v>
      </c>
      <c r="E46" s="118">
        <f t="shared" si="3"/>
        <v>0</v>
      </c>
      <c r="F46" s="118">
        <f t="shared" si="3"/>
        <v>0</v>
      </c>
      <c r="G46" s="118">
        <f t="shared" si="3"/>
        <v>0</v>
      </c>
      <c r="H46" s="123">
        <f t="shared" si="3"/>
        <v>0</v>
      </c>
      <c r="I46" s="127">
        <f t="shared" si="3"/>
        <v>4338400</v>
      </c>
      <c r="J46" s="118">
        <f t="shared" si="3"/>
        <v>18864820</v>
      </c>
      <c r="K46" s="118">
        <f t="shared" si="3"/>
        <v>27229680</v>
      </c>
      <c r="L46" s="118">
        <f t="shared" si="3"/>
        <v>23135860</v>
      </c>
      <c r="M46" s="118">
        <f t="shared" si="3"/>
        <v>17603040</v>
      </c>
      <c r="N46" s="118">
        <f t="shared" si="3"/>
        <v>20755760</v>
      </c>
      <c r="O46" s="118">
        <f t="shared" si="3"/>
        <v>3078530</v>
      </c>
      <c r="P46" s="118">
        <f t="shared" si="3"/>
        <v>1658800</v>
      </c>
      <c r="Q46" s="128">
        <f t="shared" si="5"/>
        <v>116664890</v>
      </c>
    </row>
    <row r="47" spans="1:17" ht="12.75">
      <c r="A47" s="95">
        <v>9</v>
      </c>
      <c r="B47" s="114" t="s">
        <v>44</v>
      </c>
      <c r="C47" s="118">
        <f t="shared" si="3"/>
        <v>0</v>
      </c>
      <c r="D47" s="118">
        <f t="shared" si="3"/>
        <v>0</v>
      </c>
      <c r="E47" s="118">
        <f t="shared" si="3"/>
        <v>0</v>
      </c>
      <c r="F47" s="118">
        <f t="shared" si="3"/>
        <v>0</v>
      </c>
      <c r="G47" s="118">
        <f t="shared" si="3"/>
        <v>0</v>
      </c>
      <c r="H47" s="123">
        <f t="shared" si="3"/>
        <v>0</v>
      </c>
      <c r="I47" s="127">
        <f t="shared" si="3"/>
        <v>3641080</v>
      </c>
      <c r="J47" s="118">
        <f t="shared" si="3"/>
        <v>15812480</v>
      </c>
      <c r="K47" s="118">
        <f t="shared" si="3"/>
        <v>22819800</v>
      </c>
      <c r="L47" s="118">
        <f t="shared" si="3"/>
        <v>25764760</v>
      </c>
      <c r="M47" s="118">
        <f t="shared" si="3"/>
        <v>18044090</v>
      </c>
      <c r="N47" s="118">
        <f t="shared" si="3"/>
        <v>24564000</v>
      </c>
      <c r="O47" s="118">
        <f t="shared" si="3"/>
        <v>4842690</v>
      </c>
      <c r="P47" s="118">
        <f t="shared" si="3"/>
        <v>2614080</v>
      </c>
      <c r="Q47" s="128">
        <f t="shared" si="5"/>
        <v>118102980</v>
      </c>
    </row>
    <row r="48" spans="1:17" ht="12.75">
      <c r="A48" s="95">
        <v>10</v>
      </c>
      <c r="B48" s="114" t="s">
        <v>45</v>
      </c>
      <c r="C48" s="118">
        <f t="shared" si="3"/>
        <v>0</v>
      </c>
      <c r="D48" s="118">
        <f t="shared" si="3"/>
        <v>0</v>
      </c>
      <c r="E48" s="118">
        <f t="shared" si="3"/>
        <v>0</v>
      </c>
      <c r="F48" s="118">
        <f t="shared" si="3"/>
        <v>0</v>
      </c>
      <c r="G48" s="118">
        <f t="shared" si="3"/>
        <v>0</v>
      </c>
      <c r="H48" s="123">
        <f t="shared" si="3"/>
        <v>0</v>
      </c>
      <c r="I48" s="127">
        <f t="shared" si="3"/>
        <v>3472560</v>
      </c>
      <c r="J48" s="118">
        <f t="shared" si="3"/>
        <v>15099480</v>
      </c>
      <c r="K48" s="118">
        <f t="shared" si="3"/>
        <v>21789700</v>
      </c>
      <c r="L48" s="118">
        <f t="shared" si="3"/>
        <v>31137200</v>
      </c>
      <c r="M48" s="118">
        <f t="shared" si="3"/>
        <v>29680880</v>
      </c>
      <c r="N48" s="118">
        <f t="shared" si="3"/>
        <v>33588160</v>
      </c>
      <c r="O48" s="118">
        <f t="shared" si="3"/>
        <v>6442350</v>
      </c>
      <c r="P48" s="118">
        <f t="shared" si="3"/>
        <v>6063120</v>
      </c>
      <c r="Q48" s="128">
        <f t="shared" si="5"/>
        <v>147273450</v>
      </c>
    </row>
    <row r="49" spans="1:17" ht="12.75">
      <c r="A49" s="95">
        <v>11</v>
      </c>
      <c r="B49" s="115" t="s">
        <v>46</v>
      </c>
      <c r="C49" s="118">
        <f t="shared" si="3"/>
        <v>0</v>
      </c>
      <c r="D49" s="118">
        <f t="shared" si="3"/>
        <v>0</v>
      </c>
      <c r="E49" s="118">
        <f t="shared" si="3"/>
        <v>0</v>
      </c>
      <c r="F49" s="118">
        <f t="shared" si="3"/>
        <v>0</v>
      </c>
      <c r="G49" s="118">
        <f t="shared" si="3"/>
        <v>0</v>
      </c>
      <c r="H49" s="123">
        <f t="shared" si="3"/>
        <v>0</v>
      </c>
      <c r="I49" s="127">
        <f t="shared" si="3"/>
        <v>2638620</v>
      </c>
      <c r="J49" s="118">
        <f t="shared" si="3"/>
        <v>11456640</v>
      </c>
      <c r="K49" s="118">
        <f t="shared" si="3"/>
        <v>16537860</v>
      </c>
      <c r="L49" s="118">
        <f t="shared" si="3"/>
        <v>15611780</v>
      </c>
      <c r="M49" s="118">
        <f t="shared" si="3"/>
        <v>27724560</v>
      </c>
      <c r="N49" s="118">
        <f t="shared" si="3"/>
        <v>26157820</v>
      </c>
      <c r="O49" s="118">
        <f t="shared" si="3"/>
        <v>5962750</v>
      </c>
      <c r="P49" s="118">
        <f t="shared" si="3"/>
        <v>8293040</v>
      </c>
      <c r="Q49" s="128">
        <f t="shared" si="5"/>
        <v>114383070</v>
      </c>
    </row>
    <row r="50" spans="1:17" ht="13.5" thickBot="1">
      <c r="A50" s="95">
        <v>12</v>
      </c>
      <c r="B50" s="115" t="s">
        <v>47</v>
      </c>
      <c r="C50" s="119">
        <f t="shared" si="3"/>
        <v>0</v>
      </c>
      <c r="D50" s="119">
        <f t="shared" si="3"/>
        <v>0</v>
      </c>
      <c r="E50" s="119">
        <f t="shared" si="3"/>
        <v>0</v>
      </c>
      <c r="F50" s="119">
        <f t="shared" si="3"/>
        <v>0</v>
      </c>
      <c r="G50" s="119">
        <f t="shared" si="3"/>
        <v>0</v>
      </c>
      <c r="H50" s="98">
        <f t="shared" si="3"/>
        <v>0</v>
      </c>
      <c r="I50" s="129">
        <f t="shared" si="3"/>
        <v>4261300</v>
      </c>
      <c r="J50" s="130">
        <f t="shared" si="3"/>
        <v>18514720</v>
      </c>
      <c r="K50" s="130">
        <f t="shared" si="3"/>
        <v>26718640</v>
      </c>
      <c r="L50" s="130">
        <f t="shared" si="3"/>
        <v>25233520</v>
      </c>
      <c r="M50" s="130">
        <f t="shared" si="3"/>
        <v>44842700</v>
      </c>
      <c r="N50" s="130">
        <f t="shared" si="3"/>
        <v>42282000</v>
      </c>
      <c r="O50" s="130">
        <f t="shared" si="3"/>
        <v>9639800</v>
      </c>
      <c r="P50" s="130">
        <f t="shared" si="3"/>
        <v>13413000</v>
      </c>
      <c r="Q50" s="131">
        <f t="shared" si="5"/>
        <v>184905680</v>
      </c>
    </row>
    <row r="51" spans="1:17" ht="13.5" thickBot="1">
      <c r="A51" s="140" t="s">
        <v>0</v>
      </c>
      <c r="B51" s="141"/>
      <c r="C51" s="142">
        <f aca="true" t="shared" si="6" ref="C51:Q51">SUM(C39:C50)</f>
        <v>0</v>
      </c>
      <c r="D51" s="142">
        <f t="shared" si="6"/>
        <v>0</v>
      </c>
      <c r="E51" s="142">
        <f t="shared" si="6"/>
        <v>0</v>
      </c>
      <c r="F51" s="142">
        <f t="shared" si="6"/>
        <v>0</v>
      </c>
      <c r="G51" s="142">
        <f t="shared" si="6"/>
        <v>0</v>
      </c>
      <c r="H51" s="142">
        <f t="shared" si="6"/>
        <v>0</v>
      </c>
      <c r="I51" s="143">
        <f t="shared" si="6"/>
        <v>33633260</v>
      </c>
      <c r="J51" s="143">
        <f t="shared" si="6"/>
        <v>146108670</v>
      </c>
      <c r="K51" s="143">
        <f t="shared" si="6"/>
        <v>210859240</v>
      </c>
      <c r="L51" s="143">
        <f t="shared" si="6"/>
        <v>238559280</v>
      </c>
      <c r="M51" s="143">
        <f t="shared" si="6"/>
        <v>308683560</v>
      </c>
      <c r="N51" s="143">
        <f t="shared" si="6"/>
        <v>216923020</v>
      </c>
      <c r="O51" s="143">
        <f t="shared" si="6"/>
        <v>53732980</v>
      </c>
      <c r="P51" s="144">
        <f t="shared" si="6"/>
        <v>35839400</v>
      </c>
      <c r="Q51" s="122">
        <f t="shared" si="6"/>
        <v>1244339410</v>
      </c>
    </row>
    <row r="52" spans="1:17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16" t="s">
        <v>48</v>
      </c>
    </row>
    <row r="53" ht="13.5" thickBot="1">
      <c r="Q53" s="72">
        <f>SUM(Q51*12)</f>
        <v>14932072920</v>
      </c>
    </row>
  </sheetData>
  <mergeCells count="7">
    <mergeCell ref="A1:Q1"/>
    <mergeCell ref="C3:P3"/>
    <mergeCell ref="C20:P20"/>
    <mergeCell ref="C37:P37"/>
    <mergeCell ref="A36:Q36"/>
    <mergeCell ref="A19:P19"/>
    <mergeCell ref="A2:Q2"/>
  </mergeCells>
  <printOptions/>
  <pageMargins left="0.75" right="0.75" top="1" bottom="0.84" header="0.4921259845" footer="0.4921259845"/>
  <pageSetup horizontalDpi="600" verticalDpi="600" orientation="landscape" paperSize="9" scale="73" r:id="rId1"/>
  <headerFooter alignWithMargins="0">
    <oddHeader>&amp;LPočet pedagogických zamestnancov, stupnica platových taríf a kvantifikácia potreby na tarifné platy (TP 17000 Sk)
&amp;RTabuľka č.2</oddHeader>
    <oddFooter>&amp;L&amp;8&amp;D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">
      <selection activeCell="A2" sqref="A2:Q2"/>
    </sheetView>
  </sheetViews>
  <sheetFormatPr defaultColWidth="9.00390625" defaultRowHeight="12.75"/>
  <cols>
    <col min="1" max="1" width="9.00390625" style="0" customWidth="1"/>
    <col min="2" max="2" width="0" style="0" hidden="1" customWidth="1"/>
    <col min="3" max="3" width="7.875" style="0" customWidth="1"/>
    <col min="4" max="4" width="7.25390625" style="0" customWidth="1"/>
    <col min="5" max="5" width="7.75390625" style="0" customWidth="1"/>
    <col min="6" max="6" width="7.00390625" style="0" customWidth="1"/>
    <col min="7" max="7" width="7.375" style="0" customWidth="1"/>
    <col min="8" max="8" width="7.875" style="0" customWidth="1"/>
    <col min="17" max="17" width="13.75390625" style="0" bestFit="1" customWidth="1"/>
  </cols>
  <sheetData>
    <row r="1" spans="1:17" ht="12.75" hidden="1">
      <c r="A1" s="272" t="s">
        <v>62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17" ht="13.5" thickBot="1">
      <c r="A2" s="279" t="s">
        <v>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1"/>
    </row>
    <row r="3" spans="1:17" ht="13.5" thickBot="1">
      <c r="A3" s="82" t="s">
        <v>31</v>
      </c>
      <c r="B3" s="145"/>
      <c r="C3" s="274" t="s">
        <v>33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146" t="s">
        <v>57</v>
      </c>
    </row>
    <row r="4" spans="1:17" ht="13.5" thickBot="1">
      <c r="A4" s="153" t="s">
        <v>34</v>
      </c>
      <c r="B4" s="145"/>
      <c r="C4" s="162">
        <v>1</v>
      </c>
      <c r="D4" s="163">
        <v>2</v>
      </c>
      <c r="E4" s="164">
        <v>3</v>
      </c>
      <c r="F4" s="163">
        <v>4</v>
      </c>
      <c r="G4" s="164">
        <v>5</v>
      </c>
      <c r="H4" s="163">
        <v>6</v>
      </c>
      <c r="I4" s="164">
        <v>7</v>
      </c>
      <c r="J4" s="163">
        <v>8</v>
      </c>
      <c r="K4" s="164">
        <v>9</v>
      </c>
      <c r="L4" s="163">
        <v>10</v>
      </c>
      <c r="M4" s="164">
        <v>11</v>
      </c>
      <c r="N4" s="163">
        <v>12</v>
      </c>
      <c r="O4" s="164">
        <v>13</v>
      </c>
      <c r="P4" s="165">
        <v>14</v>
      </c>
      <c r="Q4" s="160" t="s">
        <v>58</v>
      </c>
    </row>
    <row r="5" spans="1:17" ht="12.75">
      <c r="A5" s="154">
        <v>1</v>
      </c>
      <c r="B5" s="149"/>
      <c r="C5" s="158">
        <v>0</v>
      </c>
      <c r="D5" s="158">
        <v>0</v>
      </c>
      <c r="E5" s="158">
        <v>0</v>
      </c>
      <c r="F5" s="159">
        <v>0</v>
      </c>
      <c r="G5" s="159">
        <v>0</v>
      </c>
      <c r="H5" s="159">
        <v>0</v>
      </c>
      <c r="I5" s="159">
        <v>257</v>
      </c>
      <c r="J5" s="159">
        <v>1021</v>
      </c>
      <c r="K5" s="159">
        <v>1335</v>
      </c>
      <c r="L5" s="159">
        <v>2113</v>
      </c>
      <c r="M5" s="159">
        <v>3348</v>
      </c>
      <c r="N5" s="159">
        <v>48</v>
      </c>
      <c r="O5" s="159">
        <v>15</v>
      </c>
      <c r="P5" s="159">
        <v>0</v>
      </c>
      <c r="Q5" s="126">
        <f aca="true" t="shared" si="0" ref="Q5:Q16">SUM(C5:P5)</f>
        <v>8137</v>
      </c>
    </row>
    <row r="6" spans="1:17" ht="12.75">
      <c r="A6" s="155">
        <v>2</v>
      </c>
      <c r="B6" s="150"/>
      <c r="C6" s="147">
        <v>0</v>
      </c>
      <c r="D6" s="147">
        <v>0</v>
      </c>
      <c r="E6" s="147">
        <v>0</v>
      </c>
      <c r="F6" s="148">
        <v>0</v>
      </c>
      <c r="G6" s="147">
        <v>0</v>
      </c>
      <c r="H6" s="148">
        <v>0</v>
      </c>
      <c r="I6" s="148">
        <v>201</v>
      </c>
      <c r="J6" s="148">
        <v>800</v>
      </c>
      <c r="K6" s="148">
        <v>1046</v>
      </c>
      <c r="L6" s="148">
        <v>1480</v>
      </c>
      <c r="M6" s="148">
        <v>2849</v>
      </c>
      <c r="N6" s="148">
        <v>109</v>
      </c>
      <c r="O6" s="148">
        <v>15</v>
      </c>
      <c r="P6" s="148">
        <v>0</v>
      </c>
      <c r="Q6" s="128">
        <f t="shared" si="0"/>
        <v>6500</v>
      </c>
    </row>
    <row r="7" spans="1:17" ht="12.75">
      <c r="A7" s="156">
        <v>3</v>
      </c>
      <c r="B7" s="151"/>
      <c r="C7" s="147">
        <v>0</v>
      </c>
      <c r="D7" s="147">
        <v>0</v>
      </c>
      <c r="E7" s="147">
        <v>0</v>
      </c>
      <c r="F7" s="148">
        <v>0</v>
      </c>
      <c r="G7" s="147">
        <v>0</v>
      </c>
      <c r="H7" s="148">
        <v>0</v>
      </c>
      <c r="I7" s="148">
        <v>146</v>
      </c>
      <c r="J7" s="148">
        <v>581</v>
      </c>
      <c r="K7" s="148">
        <v>759</v>
      </c>
      <c r="L7" s="148">
        <v>846</v>
      </c>
      <c r="M7" s="148">
        <v>2349</v>
      </c>
      <c r="N7" s="148">
        <v>170</v>
      </c>
      <c r="O7" s="148">
        <v>16</v>
      </c>
      <c r="P7" s="148">
        <v>0</v>
      </c>
      <c r="Q7" s="128">
        <f t="shared" si="0"/>
        <v>4867</v>
      </c>
    </row>
    <row r="8" spans="1:17" ht="12.75">
      <c r="A8" s="155">
        <v>4</v>
      </c>
      <c r="B8" s="150"/>
      <c r="C8" s="147">
        <v>0</v>
      </c>
      <c r="D8" s="147">
        <v>0</v>
      </c>
      <c r="E8" s="147">
        <v>0</v>
      </c>
      <c r="F8" s="148">
        <v>0</v>
      </c>
      <c r="G8" s="147">
        <v>0</v>
      </c>
      <c r="H8" s="148">
        <v>0</v>
      </c>
      <c r="I8" s="148">
        <v>246</v>
      </c>
      <c r="J8" s="148">
        <v>977</v>
      </c>
      <c r="K8" s="148">
        <v>1277</v>
      </c>
      <c r="L8" s="148">
        <v>1673</v>
      </c>
      <c r="M8" s="148">
        <v>2633</v>
      </c>
      <c r="N8" s="148">
        <v>653</v>
      </c>
      <c r="O8" s="148">
        <v>52</v>
      </c>
      <c r="P8" s="148">
        <v>4</v>
      </c>
      <c r="Q8" s="128">
        <f t="shared" si="0"/>
        <v>7515</v>
      </c>
    </row>
    <row r="9" spans="1:17" ht="12.75">
      <c r="A9" s="156">
        <v>5</v>
      </c>
      <c r="B9" s="151"/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8">
        <v>0</v>
      </c>
      <c r="I9" s="148">
        <v>270</v>
      </c>
      <c r="J9" s="148">
        <v>1075</v>
      </c>
      <c r="K9" s="148">
        <v>1406</v>
      </c>
      <c r="L9" s="148">
        <v>1824</v>
      </c>
      <c r="M9" s="148">
        <v>2026</v>
      </c>
      <c r="N9" s="148">
        <v>1061</v>
      </c>
      <c r="O9" s="148">
        <v>99</v>
      </c>
      <c r="P9" s="148">
        <v>8</v>
      </c>
      <c r="Q9" s="128">
        <f t="shared" si="0"/>
        <v>7769</v>
      </c>
    </row>
    <row r="10" spans="1:17" ht="12.75">
      <c r="A10" s="155">
        <v>6</v>
      </c>
      <c r="B10" s="150"/>
      <c r="C10" s="147">
        <v>0</v>
      </c>
      <c r="D10" s="147">
        <v>0</v>
      </c>
      <c r="E10" s="147">
        <v>0</v>
      </c>
      <c r="F10" s="147">
        <v>0</v>
      </c>
      <c r="G10" s="147">
        <v>0</v>
      </c>
      <c r="H10" s="148">
        <v>0</v>
      </c>
      <c r="I10" s="148">
        <v>381</v>
      </c>
      <c r="J10" s="148">
        <v>1513</v>
      </c>
      <c r="K10" s="148">
        <v>1978</v>
      </c>
      <c r="L10" s="148">
        <v>1662</v>
      </c>
      <c r="M10" s="148">
        <v>1103</v>
      </c>
      <c r="N10" s="148">
        <v>1536</v>
      </c>
      <c r="O10" s="148">
        <v>177</v>
      </c>
      <c r="P10" s="148">
        <v>30</v>
      </c>
      <c r="Q10" s="128">
        <f t="shared" si="0"/>
        <v>8380</v>
      </c>
    </row>
    <row r="11" spans="1:17" ht="12.75">
      <c r="A11" s="156">
        <v>7</v>
      </c>
      <c r="B11" s="151"/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8">
        <v>0</v>
      </c>
      <c r="I11" s="148">
        <v>449</v>
      </c>
      <c r="J11" s="148">
        <v>1783</v>
      </c>
      <c r="K11" s="148">
        <v>2331</v>
      </c>
      <c r="L11" s="148">
        <v>2238</v>
      </c>
      <c r="M11" s="148">
        <v>2139</v>
      </c>
      <c r="N11" s="148">
        <v>2209</v>
      </c>
      <c r="O11" s="148">
        <v>1414</v>
      </c>
      <c r="P11" s="148">
        <v>220</v>
      </c>
      <c r="Q11" s="128">
        <f t="shared" si="0"/>
        <v>12783</v>
      </c>
    </row>
    <row r="12" spans="1:17" ht="12.75">
      <c r="A12" s="155">
        <v>8</v>
      </c>
      <c r="B12" s="150"/>
      <c r="C12" s="147">
        <v>0</v>
      </c>
      <c r="D12" s="147">
        <v>0</v>
      </c>
      <c r="E12" s="147">
        <v>0</v>
      </c>
      <c r="F12" s="147">
        <v>0</v>
      </c>
      <c r="G12" s="147">
        <v>0</v>
      </c>
      <c r="H12" s="148">
        <v>0</v>
      </c>
      <c r="I12" s="148">
        <v>493</v>
      </c>
      <c r="J12" s="148">
        <v>1961</v>
      </c>
      <c r="K12" s="148">
        <v>2564</v>
      </c>
      <c r="L12" s="148">
        <v>2042</v>
      </c>
      <c r="M12" s="148">
        <v>1456</v>
      </c>
      <c r="N12" s="148">
        <v>1604</v>
      </c>
      <c r="O12" s="148">
        <v>221</v>
      </c>
      <c r="P12" s="148">
        <v>110</v>
      </c>
      <c r="Q12" s="128">
        <f t="shared" si="0"/>
        <v>10451</v>
      </c>
    </row>
    <row r="13" spans="1:17" ht="12.75">
      <c r="A13" s="156">
        <v>9</v>
      </c>
      <c r="B13" s="151"/>
      <c r="C13" s="147">
        <v>0</v>
      </c>
      <c r="D13" s="147">
        <v>0</v>
      </c>
      <c r="E13" s="147">
        <v>0</v>
      </c>
      <c r="F13" s="147">
        <v>0</v>
      </c>
      <c r="G13" s="147">
        <v>0</v>
      </c>
      <c r="H13" s="148">
        <v>0</v>
      </c>
      <c r="I13" s="148">
        <v>401</v>
      </c>
      <c r="J13" s="148">
        <v>1594</v>
      </c>
      <c r="K13" s="148">
        <v>2084</v>
      </c>
      <c r="L13" s="148">
        <v>2204</v>
      </c>
      <c r="M13" s="148">
        <v>1447</v>
      </c>
      <c r="N13" s="148">
        <v>1840</v>
      </c>
      <c r="O13" s="148">
        <v>337</v>
      </c>
      <c r="P13" s="148">
        <v>168</v>
      </c>
      <c r="Q13" s="128">
        <f t="shared" si="0"/>
        <v>10075</v>
      </c>
    </row>
    <row r="14" spans="1:17" ht="12.75">
      <c r="A14" s="155">
        <v>10</v>
      </c>
      <c r="B14" s="150"/>
      <c r="C14" s="147">
        <v>0</v>
      </c>
      <c r="D14" s="147">
        <v>0</v>
      </c>
      <c r="E14" s="147">
        <v>0</v>
      </c>
      <c r="F14" s="147">
        <v>0</v>
      </c>
      <c r="G14" s="147">
        <v>0</v>
      </c>
      <c r="H14" s="148">
        <v>0</v>
      </c>
      <c r="I14" s="148">
        <v>371</v>
      </c>
      <c r="J14" s="148">
        <v>1476</v>
      </c>
      <c r="K14" s="148">
        <v>1930</v>
      </c>
      <c r="L14" s="148">
        <v>2584</v>
      </c>
      <c r="M14" s="148">
        <v>2308</v>
      </c>
      <c r="N14" s="148">
        <v>2441</v>
      </c>
      <c r="O14" s="148">
        <v>435</v>
      </c>
      <c r="P14" s="148">
        <v>378</v>
      </c>
      <c r="Q14" s="128">
        <f t="shared" si="0"/>
        <v>11923</v>
      </c>
    </row>
    <row r="15" spans="1:17" ht="12.75">
      <c r="A15" s="156">
        <v>11</v>
      </c>
      <c r="B15" s="151"/>
      <c r="C15" s="147">
        <v>0</v>
      </c>
      <c r="D15" s="147">
        <v>0</v>
      </c>
      <c r="E15" s="147">
        <v>0</v>
      </c>
      <c r="F15" s="147">
        <v>0</v>
      </c>
      <c r="G15" s="147">
        <v>0</v>
      </c>
      <c r="H15" s="148">
        <v>0</v>
      </c>
      <c r="I15" s="148">
        <v>274</v>
      </c>
      <c r="J15" s="148">
        <v>1088</v>
      </c>
      <c r="K15" s="148">
        <v>1422</v>
      </c>
      <c r="L15" s="148">
        <v>1258</v>
      </c>
      <c r="M15" s="148">
        <v>2094</v>
      </c>
      <c r="N15" s="148">
        <v>1846</v>
      </c>
      <c r="O15" s="148">
        <v>391</v>
      </c>
      <c r="P15" s="148">
        <v>502</v>
      </c>
      <c r="Q15" s="128">
        <f t="shared" si="0"/>
        <v>8875</v>
      </c>
    </row>
    <row r="16" spans="1:17" ht="13.5" thickBot="1">
      <c r="A16" s="157">
        <v>12</v>
      </c>
      <c r="B16" s="150"/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8">
        <v>430</v>
      </c>
      <c r="J16" s="168">
        <v>1708</v>
      </c>
      <c r="K16" s="168">
        <v>2234</v>
      </c>
      <c r="L16" s="168">
        <v>1976</v>
      </c>
      <c r="M16" s="168">
        <v>3290</v>
      </c>
      <c r="N16" s="168">
        <v>2900</v>
      </c>
      <c r="O16" s="168">
        <v>614</v>
      </c>
      <c r="P16" s="168">
        <v>789</v>
      </c>
      <c r="Q16" s="169">
        <f t="shared" si="0"/>
        <v>13941</v>
      </c>
    </row>
    <row r="17" spans="1:17" ht="13.5" thickBot="1">
      <c r="A17" s="152" t="s">
        <v>59</v>
      </c>
      <c r="B17" s="166"/>
      <c r="C17" s="170">
        <f aca="true" t="shared" si="1" ref="C17:Q17">SUM(C5:C16)</f>
        <v>0</v>
      </c>
      <c r="D17" s="171">
        <f t="shared" si="1"/>
        <v>0</v>
      </c>
      <c r="E17" s="171">
        <f t="shared" si="1"/>
        <v>0</v>
      </c>
      <c r="F17" s="171">
        <f t="shared" si="1"/>
        <v>0</v>
      </c>
      <c r="G17" s="171">
        <f t="shared" si="1"/>
        <v>0</v>
      </c>
      <c r="H17" s="171">
        <f t="shared" si="1"/>
        <v>0</v>
      </c>
      <c r="I17" s="171">
        <f t="shared" si="1"/>
        <v>3919</v>
      </c>
      <c r="J17" s="171">
        <f t="shared" si="1"/>
        <v>15577</v>
      </c>
      <c r="K17" s="171">
        <f t="shared" si="1"/>
        <v>20366</v>
      </c>
      <c r="L17" s="171">
        <f t="shared" si="1"/>
        <v>21900</v>
      </c>
      <c r="M17" s="171">
        <f t="shared" si="1"/>
        <v>27042</v>
      </c>
      <c r="N17" s="171">
        <f t="shared" si="1"/>
        <v>16417</v>
      </c>
      <c r="O17" s="171">
        <f t="shared" si="1"/>
        <v>3786</v>
      </c>
      <c r="P17" s="171">
        <f t="shared" si="1"/>
        <v>2209</v>
      </c>
      <c r="Q17" s="172">
        <f t="shared" si="1"/>
        <v>111216</v>
      </c>
    </row>
    <row r="18" spans="1:17" ht="13.5" hidden="1" thickBo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13.5" thickBot="1">
      <c r="A19" s="279" t="s">
        <v>64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1"/>
      <c r="Q19" s="53"/>
    </row>
    <row r="20" spans="1:17" ht="13.5" thickBot="1">
      <c r="A20" s="82" t="s">
        <v>31</v>
      </c>
      <c r="B20" s="83" t="s">
        <v>32</v>
      </c>
      <c r="C20" s="276" t="s">
        <v>33</v>
      </c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8"/>
      <c r="Q20" s="84"/>
    </row>
    <row r="21" spans="1:17" ht="13.5" thickBot="1">
      <c r="A21" s="85" t="s">
        <v>34</v>
      </c>
      <c r="B21" s="86" t="s">
        <v>35</v>
      </c>
      <c r="C21" s="87">
        <v>1</v>
      </c>
      <c r="D21" s="88">
        <v>2</v>
      </c>
      <c r="E21" s="88">
        <v>3</v>
      </c>
      <c r="F21" s="88">
        <v>4</v>
      </c>
      <c r="G21" s="88">
        <v>5</v>
      </c>
      <c r="H21" s="89">
        <v>6</v>
      </c>
      <c r="I21" s="136">
        <v>7</v>
      </c>
      <c r="J21" s="137">
        <v>8</v>
      </c>
      <c r="K21" s="137">
        <v>9</v>
      </c>
      <c r="L21" s="137">
        <v>10</v>
      </c>
      <c r="M21" s="137">
        <v>11</v>
      </c>
      <c r="N21" s="137">
        <v>12</v>
      </c>
      <c r="O21" s="138">
        <v>13</v>
      </c>
      <c r="P21" s="139">
        <v>14</v>
      </c>
      <c r="Q21" s="90"/>
    </row>
    <row r="22" spans="1:17" ht="12.75">
      <c r="A22" s="91">
        <v>1</v>
      </c>
      <c r="B22" s="92" t="s">
        <v>36</v>
      </c>
      <c r="C22" s="93"/>
      <c r="D22" s="94"/>
      <c r="E22" s="94"/>
      <c r="F22" s="94"/>
      <c r="G22" s="94"/>
      <c r="H22" s="94"/>
      <c r="I22" s="182">
        <v>7050</v>
      </c>
      <c r="J22" s="182">
        <v>7790</v>
      </c>
      <c r="K22" s="182">
        <v>8700</v>
      </c>
      <c r="L22" s="182">
        <v>9480</v>
      </c>
      <c r="M22" s="182">
        <v>10130</v>
      </c>
      <c r="N22" s="182">
        <v>10840</v>
      </c>
      <c r="O22" s="182">
        <v>11660</v>
      </c>
      <c r="P22" s="183">
        <v>12620</v>
      </c>
      <c r="Q22" s="117"/>
    </row>
    <row r="23" spans="1:17" ht="12.75">
      <c r="A23" s="95">
        <v>2</v>
      </c>
      <c r="B23" s="96" t="s">
        <v>37</v>
      </c>
      <c r="C23" s="97"/>
      <c r="D23" s="98"/>
      <c r="E23" s="98"/>
      <c r="F23" s="98"/>
      <c r="G23" s="98"/>
      <c r="H23" s="98"/>
      <c r="I23" s="184">
        <v>7330</v>
      </c>
      <c r="J23" s="185">
        <v>8110</v>
      </c>
      <c r="K23" s="185">
        <v>9060</v>
      </c>
      <c r="L23" s="185">
        <v>9870</v>
      </c>
      <c r="M23" s="185">
        <v>10540</v>
      </c>
      <c r="N23" s="185">
        <v>11280</v>
      </c>
      <c r="O23" s="185">
        <v>12130</v>
      </c>
      <c r="P23" s="186">
        <v>13130</v>
      </c>
      <c r="Q23" s="117"/>
    </row>
    <row r="24" spans="1:17" ht="12.75">
      <c r="A24" s="95">
        <v>3</v>
      </c>
      <c r="B24" s="96" t="s">
        <v>38</v>
      </c>
      <c r="C24" s="97"/>
      <c r="D24" s="98"/>
      <c r="E24" s="98"/>
      <c r="F24" s="98"/>
      <c r="G24" s="98"/>
      <c r="H24" s="98"/>
      <c r="I24" s="184">
        <v>7610</v>
      </c>
      <c r="J24" s="185">
        <v>8420</v>
      </c>
      <c r="K24" s="185">
        <v>9410</v>
      </c>
      <c r="L24" s="185">
        <v>10260</v>
      </c>
      <c r="M24" s="185">
        <v>10950</v>
      </c>
      <c r="N24" s="185">
        <v>11720</v>
      </c>
      <c r="O24" s="185">
        <v>12610</v>
      </c>
      <c r="P24" s="186">
        <v>13650</v>
      </c>
      <c r="Q24" s="117"/>
    </row>
    <row r="25" spans="1:17" ht="12.75">
      <c r="A25" s="95">
        <v>4</v>
      </c>
      <c r="B25" s="96" t="s">
        <v>39</v>
      </c>
      <c r="C25" s="97"/>
      <c r="D25" s="98"/>
      <c r="E25" s="98"/>
      <c r="F25" s="98"/>
      <c r="G25" s="98"/>
      <c r="H25" s="98"/>
      <c r="I25" s="184">
        <v>7890</v>
      </c>
      <c r="J25" s="185">
        <v>8740</v>
      </c>
      <c r="K25" s="185">
        <v>9770</v>
      </c>
      <c r="L25" s="185">
        <v>10650</v>
      </c>
      <c r="M25" s="185">
        <v>11370</v>
      </c>
      <c r="N25" s="185">
        <v>12160</v>
      </c>
      <c r="O25" s="185">
        <v>13080</v>
      </c>
      <c r="P25" s="186">
        <v>14170</v>
      </c>
      <c r="Q25" s="117"/>
    </row>
    <row r="26" spans="1:17" ht="12.75">
      <c r="A26" s="95">
        <v>5</v>
      </c>
      <c r="B26" s="96" t="s">
        <v>40</v>
      </c>
      <c r="C26" s="97"/>
      <c r="D26" s="98"/>
      <c r="E26" s="98"/>
      <c r="F26" s="98"/>
      <c r="G26" s="98"/>
      <c r="H26" s="98"/>
      <c r="I26" s="184">
        <v>8170</v>
      </c>
      <c r="J26" s="185">
        <v>9060</v>
      </c>
      <c r="K26" s="185">
        <v>10120</v>
      </c>
      <c r="L26" s="185">
        <v>11030</v>
      </c>
      <c r="M26" s="185">
        <v>11780</v>
      </c>
      <c r="N26" s="185">
        <v>12610</v>
      </c>
      <c r="O26" s="185">
        <v>13560</v>
      </c>
      <c r="P26" s="186">
        <v>14680</v>
      </c>
      <c r="Q26" s="117"/>
    </row>
    <row r="27" spans="1:17" ht="12.75">
      <c r="A27" s="95">
        <v>6</v>
      </c>
      <c r="B27" s="96" t="s">
        <v>41</v>
      </c>
      <c r="C27" s="97"/>
      <c r="D27" s="98"/>
      <c r="E27" s="98"/>
      <c r="F27" s="98"/>
      <c r="G27" s="98"/>
      <c r="H27" s="98"/>
      <c r="I27" s="184">
        <v>8460</v>
      </c>
      <c r="J27" s="185">
        <v>9370</v>
      </c>
      <c r="K27" s="185">
        <v>10480</v>
      </c>
      <c r="L27" s="185">
        <v>11420</v>
      </c>
      <c r="M27" s="185">
        <v>12190</v>
      </c>
      <c r="N27" s="185">
        <v>13050</v>
      </c>
      <c r="O27" s="185">
        <v>14040</v>
      </c>
      <c r="P27" s="186">
        <v>15200</v>
      </c>
      <c r="Q27" s="117"/>
    </row>
    <row r="28" spans="1:17" ht="12.75">
      <c r="A28" s="95">
        <v>7</v>
      </c>
      <c r="B28" s="96" t="s">
        <v>42</v>
      </c>
      <c r="C28" s="97"/>
      <c r="D28" s="98"/>
      <c r="E28" s="98"/>
      <c r="F28" s="98"/>
      <c r="G28" s="98"/>
      <c r="H28" s="98"/>
      <c r="I28" s="184">
        <v>8740</v>
      </c>
      <c r="J28" s="185">
        <v>9690</v>
      </c>
      <c r="K28" s="185">
        <v>10830</v>
      </c>
      <c r="L28" s="185">
        <v>11810</v>
      </c>
      <c r="M28" s="185">
        <v>12600</v>
      </c>
      <c r="N28" s="185">
        <v>13490</v>
      </c>
      <c r="O28" s="185">
        <v>14520</v>
      </c>
      <c r="P28" s="186">
        <v>15720</v>
      </c>
      <c r="Q28" s="117"/>
    </row>
    <row r="29" spans="1:17" ht="12.75">
      <c r="A29" s="95">
        <v>8</v>
      </c>
      <c r="B29" s="96" t="s">
        <v>43</v>
      </c>
      <c r="C29" s="97"/>
      <c r="D29" s="98"/>
      <c r="E29" s="98"/>
      <c r="F29" s="98"/>
      <c r="G29" s="98"/>
      <c r="H29" s="98"/>
      <c r="I29" s="184">
        <v>9020</v>
      </c>
      <c r="J29" s="185">
        <v>10000</v>
      </c>
      <c r="K29" s="185">
        <v>11190</v>
      </c>
      <c r="L29" s="185">
        <v>12200</v>
      </c>
      <c r="M29" s="185">
        <v>13010</v>
      </c>
      <c r="N29" s="185">
        <v>13930</v>
      </c>
      <c r="O29" s="185">
        <v>15000</v>
      </c>
      <c r="P29" s="186">
        <v>16230</v>
      </c>
      <c r="Q29" s="117"/>
    </row>
    <row r="30" spans="1:17" ht="12.75">
      <c r="A30" s="95">
        <v>9</v>
      </c>
      <c r="B30" s="96" t="s">
        <v>44</v>
      </c>
      <c r="C30" s="97"/>
      <c r="D30" s="98"/>
      <c r="E30" s="98"/>
      <c r="F30" s="98"/>
      <c r="G30" s="98"/>
      <c r="H30" s="98"/>
      <c r="I30" s="184">
        <v>9300</v>
      </c>
      <c r="J30" s="185">
        <v>10320</v>
      </c>
      <c r="K30" s="185">
        <v>11540</v>
      </c>
      <c r="L30" s="185">
        <v>12580</v>
      </c>
      <c r="M30" s="185">
        <v>13420</v>
      </c>
      <c r="N30" s="185">
        <v>14370</v>
      </c>
      <c r="O30" s="185">
        <v>15470</v>
      </c>
      <c r="P30" s="186">
        <v>16750</v>
      </c>
      <c r="Q30" s="117"/>
    </row>
    <row r="31" spans="1:17" ht="12.75">
      <c r="A31" s="95">
        <v>10</v>
      </c>
      <c r="B31" s="96" t="s">
        <v>45</v>
      </c>
      <c r="C31" s="97"/>
      <c r="D31" s="98"/>
      <c r="E31" s="98"/>
      <c r="F31" s="98"/>
      <c r="G31" s="98"/>
      <c r="H31" s="98"/>
      <c r="I31" s="184">
        <v>9580</v>
      </c>
      <c r="J31" s="185">
        <v>10640</v>
      </c>
      <c r="K31" s="185">
        <v>11900</v>
      </c>
      <c r="L31" s="185">
        <v>12970</v>
      </c>
      <c r="M31" s="185">
        <v>13840</v>
      </c>
      <c r="N31" s="185">
        <v>14810</v>
      </c>
      <c r="O31" s="185">
        <v>15950</v>
      </c>
      <c r="P31" s="186">
        <v>17270</v>
      </c>
      <c r="Q31" s="117"/>
    </row>
    <row r="32" spans="1:17" ht="12.75">
      <c r="A32" s="95">
        <v>11</v>
      </c>
      <c r="B32" s="99" t="s">
        <v>46</v>
      </c>
      <c r="C32" s="97"/>
      <c r="D32" s="98"/>
      <c r="E32" s="98"/>
      <c r="F32" s="98"/>
      <c r="G32" s="98"/>
      <c r="H32" s="98"/>
      <c r="I32" s="184">
        <v>9860</v>
      </c>
      <c r="J32" s="185">
        <v>10950</v>
      </c>
      <c r="K32" s="185">
        <v>12250</v>
      </c>
      <c r="L32" s="185">
        <v>13360</v>
      </c>
      <c r="M32" s="185">
        <v>14250</v>
      </c>
      <c r="N32" s="185">
        <v>15250</v>
      </c>
      <c r="O32" s="185">
        <v>16420</v>
      </c>
      <c r="P32" s="186">
        <v>17780</v>
      </c>
      <c r="Q32" s="117"/>
    </row>
    <row r="33" spans="1:17" ht="13.5" thickBot="1">
      <c r="A33" s="100">
        <v>12</v>
      </c>
      <c r="B33" s="101" t="s">
        <v>47</v>
      </c>
      <c r="C33" s="102"/>
      <c r="D33" s="103"/>
      <c r="E33" s="103"/>
      <c r="F33" s="103"/>
      <c r="G33" s="103"/>
      <c r="H33" s="103"/>
      <c r="I33" s="187">
        <v>10140</v>
      </c>
      <c r="J33" s="187">
        <v>11270</v>
      </c>
      <c r="K33" s="187">
        <v>12610</v>
      </c>
      <c r="L33" s="187">
        <v>13750</v>
      </c>
      <c r="M33" s="187">
        <v>14670</v>
      </c>
      <c r="N33" s="187">
        <v>15700</v>
      </c>
      <c r="O33" s="187">
        <v>16900</v>
      </c>
      <c r="P33" s="188">
        <v>18300</v>
      </c>
      <c r="Q33" s="117"/>
    </row>
    <row r="34" spans="1:17" ht="13.5" hidden="1" thickBot="1">
      <c r="A34" s="104" t="s">
        <v>60</v>
      </c>
      <c r="B34" s="105"/>
      <c r="C34" s="106" t="e">
        <f aca="true" t="shared" si="2" ref="C34:P34">C33/C22</f>
        <v>#DIV/0!</v>
      </c>
      <c r="D34" s="106" t="e">
        <f t="shared" si="2"/>
        <v>#DIV/0!</v>
      </c>
      <c r="E34" s="106" t="e">
        <f t="shared" si="2"/>
        <v>#DIV/0!</v>
      </c>
      <c r="F34" s="106" t="e">
        <f t="shared" si="2"/>
        <v>#DIV/0!</v>
      </c>
      <c r="G34" s="106" t="e">
        <f t="shared" si="2"/>
        <v>#DIV/0!</v>
      </c>
      <c r="H34" s="106" t="e">
        <f t="shared" si="2"/>
        <v>#DIV/0!</v>
      </c>
      <c r="I34" s="106">
        <f t="shared" si="2"/>
        <v>1.4382978723404256</v>
      </c>
      <c r="J34" s="106">
        <f t="shared" si="2"/>
        <v>1.4467265725288831</v>
      </c>
      <c r="K34" s="106">
        <f t="shared" si="2"/>
        <v>1.4494252873563218</v>
      </c>
      <c r="L34" s="106">
        <f t="shared" si="2"/>
        <v>1.4504219409282701</v>
      </c>
      <c r="M34" s="106">
        <f t="shared" si="2"/>
        <v>1.4481737413622902</v>
      </c>
      <c r="N34" s="106">
        <f t="shared" si="2"/>
        <v>1.448339483394834</v>
      </c>
      <c r="O34" s="106">
        <f t="shared" si="2"/>
        <v>1.4493996569468268</v>
      </c>
      <c r="P34" s="107">
        <f t="shared" si="2"/>
        <v>1.4500792393026942</v>
      </c>
      <c r="Q34" s="108"/>
    </row>
    <row r="35" spans="1:17" ht="13.5" hidden="1" thickBot="1">
      <c r="A35" s="81"/>
      <c r="B35" s="81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81"/>
    </row>
    <row r="36" spans="1:17" ht="13.5" thickBot="1">
      <c r="A36" s="279" t="s">
        <v>65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1"/>
    </row>
    <row r="37" spans="1:17" ht="13.5" thickBot="1">
      <c r="A37" s="82" t="s">
        <v>31</v>
      </c>
      <c r="B37" s="83" t="s">
        <v>32</v>
      </c>
      <c r="C37" s="276" t="s">
        <v>33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8"/>
      <c r="Q37" s="110" t="s">
        <v>61</v>
      </c>
    </row>
    <row r="38" spans="1:17" ht="13.5" thickBot="1">
      <c r="A38" s="85" t="s">
        <v>34</v>
      </c>
      <c r="B38" s="86" t="s">
        <v>35</v>
      </c>
      <c r="C38" s="111">
        <v>1</v>
      </c>
      <c r="D38" s="112">
        <v>2</v>
      </c>
      <c r="E38" s="112">
        <v>3</v>
      </c>
      <c r="F38" s="112">
        <v>4</v>
      </c>
      <c r="G38" s="112">
        <v>5</v>
      </c>
      <c r="H38" s="120">
        <v>6</v>
      </c>
      <c r="I38" s="132">
        <v>7</v>
      </c>
      <c r="J38" s="133">
        <v>8</v>
      </c>
      <c r="K38" s="133">
        <v>9</v>
      </c>
      <c r="L38" s="133">
        <v>10</v>
      </c>
      <c r="M38" s="133">
        <v>11</v>
      </c>
      <c r="N38" s="133">
        <v>12</v>
      </c>
      <c r="O38" s="134">
        <v>13</v>
      </c>
      <c r="P38" s="135">
        <v>14</v>
      </c>
      <c r="Q38" s="121" t="s">
        <v>58</v>
      </c>
    </row>
    <row r="39" spans="1:17" ht="12.75">
      <c r="A39" s="91">
        <v>1</v>
      </c>
      <c r="B39" s="113" t="s">
        <v>36</v>
      </c>
      <c r="C39" s="118">
        <f aca="true" t="shared" si="3" ref="C39:P39">SUM(C5*C22)</f>
        <v>0</v>
      </c>
      <c r="D39" s="118">
        <f t="shared" si="3"/>
        <v>0</v>
      </c>
      <c r="E39" s="118">
        <f t="shared" si="3"/>
        <v>0</v>
      </c>
      <c r="F39" s="118">
        <f t="shared" si="3"/>
        <v>0</v>
      </c>
      <c r="G39" s="118">
        <f t="shared" si="3"/>
        <v>0</v>
      </c>
      <c r="H39" s="123">
        <f t="shared" si="3"/>
        <v>0</v>
      </c>
      <c r="I39" s="124">
        <f t="shared" si="3"/>
        <v>1811850</v>
      </c>
      <c r="J39" s="125">
        <f t="shared" si="3"/>
        <v>7953590</v>
      </c>
      <c r="K39" s="125">
        <f t="shared" si="3"/>
        <v>11614500</v>
      </c>
      <c r="L39" s="125">
        <f t="shared" si="3"/>
        <v>20031240</v>
      </c>
      <c r="M39" s="125">
        <f t="shared" si="3"/>
        <v>33915240</v>
      </c>
      <c r="N39" s="125">
        <f t="shared" si="3"/>
        <v>520320</v>
      </c>
      <c r="O39" s="125">
        <f t="shared" si="3"/>
        <v>174900</v>
      </c>
      <c r="P39" s="125">
        <f t="shared" si="3"/>
        <v>0</v>
      </c>
      <c r="Q39" s="126">
        <f aca="true" t="shared" si="4" ref="Q39:Q50">SUM(C39:P39)</f>
        <v>76021640</v>
      </c>
    </row>
    <row r="40" spans="1:17" ht="12.75">
      <c r="A40" s="95">
        <v>2</v>
      </c>
      <c r="B40" s="114" t="s">
        <v>37</v>
      </c>
      <c r="C40" s="118">
        <f aca="true" t="shared" si="5" ref="C40:P40">SUM(C6*C23)</f>
        <v>0</v>
      </c>
      <c r="D40" s="118">
        <f t="shared" si="5"/>
        <v>0</v>
      </c>
      <c r="E40" s="118">
        <f t="shared" si="5"/>
        <v>0</v>
      </c>
      <c r="F40" s="118">
        <f t="shared" si="5"/>
        <v>0</v>
      </c>
      <c r="G40" s="118">
        <f t="shared" si="5"/>
        <v>0</v>
      </c>
      <c r="H40" s="123">
        <f t="shared" si="5"/>
        <v>0</v>
      </c>
      <c r="I40" s="127">
        <f t="shared" si="5"/>
        <v>1473330</v>
      </c>
      <c r="J40" s="118">
        <f t="shared" si="5"/>
        <v>6488000</v>
      </c>
      <c r="K40" s="118">
        <f t="shared" si="5"/>
        <v>9476760</v>
      </c>
      <c r="L40" s="118">
        <f t="shared" si="5"/>
        <v>14607600</v>
      </c>
      <c r="M40" s="118">
        <f t="shared" si="5"/>
        <v>30028460</v>
      </c>
      <c r="N40" s="118">
        <f t="shared" si="5"/>
        <v>1229520</v>
      </c>
      <c r="O40" s="118">
        <f t="shared" si="5"/>
        <v>181950</v>
      </c>
      <c r="P40" s="118">
        <f t="shared" si="5"/>
        <v>0</v>
      </c>
      <c r="Q40" s="128">
        <f t="shared" si="4"/>
        <v>63485620</v>
      </c>
    </row>
    <row r="41" spans="1:17" ht="12.75">
      <c r="A41" s="95">
        <v>3</v>
      </c>
      <c r="B41" s="114" t="s">
        <v>38</v>
      </c>
      <c r="C41" s="118">
        <f aca="true" t="shared" si="6" ref="C41:P41">SUM(C7*C24)</f>
        <v>0</v>
      </c>
      <c r="D41" s="118">
        <f t="shared" si="6"/>
        <v>0</v>
      </c>
      <c r="E41" s="118">
        <f t="shared" si="6"/>
        <v>0</v>
      </c>
      <c r="F41" s="118">
        <f t="shared" si="6"/>
        <v>0</v>
      </c>
      <c r="G41" s="118">
        <f t="shared" si="6"/>
        <v>0</v>
      </c>
      <c r="H41" s="123">
        <f t="shared" si="6"/>
        <v>0</v>
      </c>
      <c r="I41" s="127">
        <f t="shared" si="6"/>
        <v>1111060</v>
      </c>
      <c r="J41" s="118">
        <f t="shared" si="6"/>
        <v>4892020</v>
      </c>
      <c r="K41" s="118">
        <f t="shared" si="6"/>
        <v>7142190</v>
      </c>
      <c r="L41" s="118">
        <f t="shared" si="6"/>
        <v>8679960</v>
      </c>
      <c r="M41" s="118">
        <f t="shared" si="6"/>
        <v>25721550</v>
      </c>
      <c r="N41" s="118">
        <f t="shared" si="6"/>
        <v>1992400</v>
      </c>
      <c r="O41" s="118">
        <f t="shared" si="6"/>
        <v>201760</v>
      </c>
      <c r="P41" s="118">
        <f t="shared" si="6"/>
        <v>0</v>
      </c>
      <c r="Q41" s="128">
        <f t="shared" si="4"/>
        <v>49740940</v>
      </c>
    </row>
    <row r="42" spans="1:17" ht="12.75">
      <c r="A42" s="95">
        <v>4</v>
      </c>
      <c r="B42" s="114" t="s">
        <v>39</v>
      </c>
      <c r="C42" s="118">
        <f aca="true" t="shared" si="7" ref="C42:P42">SUM(C8*C25)</f>
        <v>0</v>
      </c>
      <c r="D42" s="118">
        <f t="shared" si="7"/>
        <v>0</v>
      </c>
      <c r="E42" s="118">
        <f t="shared" si="7"/>
        <v>0</v>
      </c>
      <c r="F42" s="118">
        <f t="shared" si="7"/>
        <v>0</v>
      </c>
      <c r="G42" s="118">
        <f t="shared" si="7"/>
        <v>0</v>
      </c>
      <c r="H42" s="123">
        <f t="shared" si="7"/>
        <v>0</v>
      </c>
      <c r="I42" s="127">
        <f t="shared" si="7"/>
        <v>1940940</v>
      </c>
      <c r="J42" s="118">
        <f t="shared" si="7"/>
        <v>8538980</v>
      </c>
      <c r="K42" s="118">
        <f t="shared" si="7"/>
        <v>12476290</v>
      </c>
      <c r="L42" s="118">
        <f t="shared" si="7"/>
        <v>17817450</v>
      </c>
      <c r="M42" s="118">
        <f t="shared" si="7"/>
        <v>29937210</v>
      </c>
      <c r="N42" s="118">
        <f t="shared" si="7"/>
        <v>7940480</v>
      </c>
      <c r="O42" s="118">
        <f t="shared" si="7"/>
        <v>680160</v>
      </c>
      <c r="P42" s="118">
        <f t="shared" si="7"/>
        <v>56680</v>
      </c>
      <c r="Q42" s="128">
        <f t="shared" si="4"/>
        <v>79388190</v>
      </c>
    </row>
    <row r="43" spans="1:17" ht="12.75">
      <c r="A43" s="95">
        <v>5</v>
      </c>
      <c r="B43" s="114" t="s">
        <v>40</v>
      </c>
      <c r="C43" s="118">
        <f aca="true" t="shared" si="8" ref="C43:P43">SUM(C9*C26)</f>
        <v>0</v>
      </c>
      <c r="D43" s="118">
        <f t="shared" si="8"/>
        <v>0</v>
      </c>
      <c r="E43" s="118">
        <f t="shared" si="8"/>
        <v>0</v>
      </c>
      <c r="F43" s="118">
        <f t="shared" si="8"/>
        <v>0</v>
      </c>
      <c r="G43" s="118">
        <f t="shared" si="8"/>
        <v>0</v>
      </c>
      <c r="H43" s="123">
        <f t="shared" si="8"/>
        <v>0</v>
      </c>
      <c r="I43" s="127">
        <f t="shared" si="8"/>
        <v>2205900</v>
      </c>
      <c r="J43" s="118">
        <f t="shared" si="8"/>
        <v>9739500</v>
      </c>
      <c r="K43" s="118">
        <f t="shared" si="8"/>
        <v>14228720</v>
      </c>
      <c r="L43" s="118">
        <f t="shared" si="8"/>
        <v>20118720</v>
      </c>
      <c r="M43" s="118">
        <f t="shared" si="8"/>
        <v>23866280</v>
      </c>
      <c r="N43" s="118">
        <f t="shared" si="8"/>
        <v>13379210</v>
      </c>
      <c r="O43" s="118">
        <f t="shared" si="8"/>
        <v>1342440</v>
      </c>
      <c r="P43" s="118">
        <f t="shared" si="8"/>
        <v>117440</v>
      </c>
      <c r="Q43" s="128">
        <f t="shared" si="4"/>
        <v>84998210</v>
      </c>
    </row>
    <row r="44" spans="1:17" ht="12.75">
      <c r="A44" s="95">
        <v>6</v>
      </c>
      <c r="B44" s="114" t="s">
        <v>41</v>
      </c>
      <c r="C44" s="118">
        <f aca="true" t="shared" si="9" ref="C44:P44">SUM(C10*C27)</f>
        <v>0</v>
      </c>
      <c r="D44" s="118">
        <f t="shared" si="9"/>
        <v>0</v>
      </c>
      <c r="E44" s="118">
        <f t="shared" si="9"/>
        <v>0</v>
      </c>
      <c r="F44" s="118">
        <f t="shared" si="9"/>
        <v>0</v>
      </c>
      <c r="G44" s="118">
        <f t="shared" si="9"/>
        <v>0</v>
      </c>
      <c r="H44" s="123">
        <f t="shared" si="9"/>
        <v>0</v>
      </c>
      <c r="I44" s="127">
        <f t="shared" si="9"/>
        <v>3223260</v>
      </c>
      <c r="J44" s="118">
        <f t="shared" si="9"/>
        <v>14176810</v>
      </c>
      <c r="K44" s="118">
        <f t="shared" si="9"/>
        <v>20729440</v>
      </c>
      <c r="L44" s="118">
        <f t="shared" si="9"/>
        <v>18980040</v>
      </c>
      <c r="M44" s="118">
        <f t="shared" si="9"/>
        <v>13445570</v>
      </c>
      <c r="N44" s="118">
        <f t="shared" si="9"/>
        <v>20044800</v>
      </c>
      <c r="O44" s="118">
        <f t="shared" si="9"/>
        <v>2485080</v>
      </c>
      <c r="P44" s="118">
        <f t="shared" si="9"/>
        <v>456000</v>
      </c>
      <c r="Q44" s="128">
        <f t="shared" si="4"/>
        <v>93541000</v>
      </c>
    </row>
    <row r="45" spans="1:17" ht="12.75">
      <c r="A45" s="95">
        <v>7</v>
      </c>
      <c r="B45" s="114" t="s">
        <v>42</v>
      </c>
      <c r="C45" s="118">
        <f aca="true" t="shared" si="10" ref="C45:P45">SUM(C11*C28)</f>
        <v>0</v>
      </c>
      <c r="D45" s="118">
        <f t="shared" si="10"/>
        <v>0</v>
      </c>
      <c r="E45" s="118">
        <f t="shared" si="10"/>
        <v>0</v>
      </c>
      <c r="F45" s="118">
        <f t="shared" si="10"/>
        <v>0</v>
      </c>
      <c r="G45" s="118">
        <f t="shared" si="10"/>
        <v>0</v>
      </c>
      <c r="H45" s="123">
        <f t="shared" si="10"/>
        <v>0</v>
      </c>
      <c r="I45" s="127">
        <f t="shared" si="10"/>
        <v>3924260</v>
      </c>
      <c r="J45" s="118">
        <f t="shared" si="10"/>
        <v>17277270</v>
      </c>
      <c r="K45" s="118">
        <f t="shared" si="10"/>
        <v>25244730</v>
      </c>
      <c r="L45" s="118">
        <f t="shared" si="10"/>
        <v>26430780</v>
      </c>
      <c r="M45" s="118">
        <f t="shared" si="10"/>
        <v>26951400</v>
      </c>
      <c r="N45" s="118">
        <f t="shared" si="10"/>
        <v>29799410</v>
      </c>
      <c r="O45" s="118">
        <f t="shared" si="10"/>
        <v>20531280</v>
      </c>
      <c r="P45" s="118">
        <f t="shared" si="10"/>
        <v>3458400</v>
      </c>
      <c r="Q45" s="128">
        <f t="shared" si="4"/>
        <v>153617530</v>
      </c>
    </row>
    <row r="46" spans="1:17" ht="12.75">
      <c r="A46" s="95">
        <v>8</v>
      </c>
      <c r="B46" s="114" t="s">
        <v>43</v>
      </c>
      <c r="C46" s="118">
        <f aca="true" t="shared" si="11" ref="C46:P46">SUM(C12*C29)</f>
        <v>0</v>
      </c>
      <c r="D46" s="118">
        <f t="shared" si="11"/>
        <v>0</v>
      </c>
      <c r="E46" s="118">
        <f t="shared" si="11"/>
        <v>0</v>
      </c>
      <c r="F46" s="118">
        <f t="shared" si="11"/>
        <v>0</v>
      </c>
      <c r="G46" s="118">
        <f t="shared" si="11"/>
        <v>0</v>
      </c>
      <c r="H46" s="123">
        <f t="shared" si="11"/>
        <v>0</v>
      </c>
      <c r="I46" s="127">
        <f t="shared" si="11"/>
        <v>4446860</v>
      </c>
      <c r="J46" s="118">
        <f t="shared" si="11"/>
        <v>19610000</v>
      </c>
      <c r="K46" s="118">
        <f t="shared" si="11"/>
        <v>28691160</v>
      </c>
      <c r="L46" s="118">
        <f t="shared" si="11"/>
        <v>24912400</v>
      </c>
      <c r="M46" s="118">
        <f t="shared" si="11"/>
        <v>18942560</v>
      </c>
      <c r="N46" s="118">
        <f t="shared" si="11"/>
        <v>22343720</v>
      </c>
      <c r="O46" s="118">
        <f t="shared" si="11"/>
        <v>3315000</v>
      </c>
      <c r="P46" s="118">
        <f t="shared" si="11"/>
        <v>1785300</v>
      </c>
      <c r="Q46" s="128">
        <f t="shared" si="4"/>
        <v>124047000</v>
      </c>
    </row>
    <row r="47" spans="1:17" ht="12.75">
      <c r="A47" s="95">
        <v>9</v>
      </c>
      <c r="B47" s="114" t="s">
        <v>44</v>
      </c>
      <c r="C47" s="118">
        <f aca="true" t="shared" si="12" ref="C47:P47">SUM(C13*C30)</f>
        <v>0</v>
      </c>
      <c r="D47" s="118">
        <f t="shared" si="12"/>
        <v>0</v>
      </c>
      <c r="E47" s="118">
        <f t="shared" si="12"/>
        <v>0</v>
      </c>
      <c r="F47" s="118">
        <f t="shared" si="12"/>
        <v>0</v>
      </c>
      <c r="G47" s="118">
        <f t="shared" si="12"/>
        <v>0</v>
      </c>
      <c r="H47" s="123">
        <f t="shared" si="12"/>
        <v>0</v>
      </c>
      <c r="I47" s="127">
        <f t="shared" si="12"/>
        <v>3729300</v>
      </c>
      <c r="J47" s="118">
        <f t="shared" si="12"/>
        <v>16450080</v>
      </c>
      <c r="K47" s="118">
        <f t="shared" si="12"/>
        <v>24049360</v>
      </c>
      <c r="L47" s="118">
        <f t="shared" si="12"/>
        <v>27726320</v>
      </c>
      <c r="M47" s="118">
        <f t="shared" si="12"/>
        <v>19418740</v>
      </c>
      <c r="N47" s="118">
        <f t="shared" si="12"/>
        <v>26440800</v>
      </c>
      <c r="O47" s="118">
        <f t="shared" si="12"/>
        <v>5213390</v>
      </c>
      <c r="P47" s="118">
        <f t="shared" si="12"/>
        <v>2814000</v>
      </c>
      <c r="Q47" s="128">
        <f t="shared" si="4"/>
        <v>125841990</v>
      </c>
    </row>
    <row r="48" spans="1:17" ht="12.75">
      <c r="A48" s="95">
        <v>10</v>
      </c>
      <c r="B48" s="114" t="s">
        <v>45</v>
      </c>
      <c r="C48" s="118">
        <f aca="true" t="shared" si="13" ref="C48:P48">SUM(C14*C31)</f>
        <v>0</v>
      </c>
      <c r="D48" s="118">
        <f t="shared" si="13"/>
        <v>0</v>
      </c>
      <c r="E48" s="118">
        <f t="shared" si="13"/>
        <v>0</v>
      </c>
      <c r="F48" s="118">
        <f t="shared" si="13"/>
        <v>0</v>
      </c>
      <c r="G48" s="118">
        <f t="shared" si="13"/>
        <v>0</v>
      </c>
      <c r="H48" s="123">
        <f t="shared" si="13"/>
        <v>0</v>
      </c>
      <c r="I48" s="127">
        <f t="shared" si="13"/>
        <v>3554180</v>
      </c>
      <c r="J48" s="118">
        <f t="shared" si="13"/>
        <v>15704640</v>
      </c>
      <c r="K48" s="118">
        <f t="shared" si="13"/>
        <v>22967000</v>
      </c>
      <c r="L48" s="118">
        <f t="shared" si="13"/>
        <v>33514480</v>
      </c>
      <c r="M48" s="118">
        <f t="shared" si="13"/>
        <v>31942720</v>
      </c>
      <c r="N48" s="118">
        <f t="shared" si="13"/>
        <v>36151210</v>
      </c>
      <c r="O48" s="118">
        <f t="shared" si="13"/>
        <v>6938250</v>
      </c>
      <c r="P48" s="118">
        <f t="shared" si="13"/>
        <v>6528060</v>
      </c>
      <c r="Q48" s="128">
        <f t="shared" si="4"/>
        <v>157300540</v>
      </c>
    </row>
    <row r="49" spans="1:17" ht="12.75">
      <c r="A49" s="95">
        <v>11</v>
      </c>
      <c r="B49" s="115" t="s">
        <v>46</v>
      </c>
      <c r="C49" s="118">
        <f aca="true" t="shared" si="14" ref="C49:P49">SUM(C15*C32)</f>
        <v>0</v>
      </c>
      <c r="D49" s="118">
        <f t="shared" si="14"/>
        <v>0</v>
      </c>
      <c r="E49" s="118">
        <f t="shared" si="14"/>
        <v>0</v>
      </c>
      <c r="F49" s="118">
        <f t="shared" si="14"/>
        <v>0</v>
      </c>
      <c r="G49" s="118">
        <f t="shared" si="14"/>
        <v>0</v>
      </c>
      <c r="H49" s="123">
        <f t="shared" si="14"/>
        <v>0</v>
      </c>
      <c r="I49" s="127">
        <f t="shared" si="14"/>
        <v>2701640</v>
      </c>
      <c r="J49" s="118">
        <f t="shared" si="14"/>
        <v>11913600</v>
      </c>
      <c r="K49" s="118">
        <f t="shared" si="14"/>
        <v>17419500</v>
      </c>
      <c r="L49" s="118">
        <f t="shared" si="14"/>
        <v>16806880</v>
      </c>
      <c r="M49" s="118">
        <f t="shared" si="14"/>
        <v>29839500</v>
      </c>
      <c r="N49" s="118">
        <f t="shared" si="14"/>
        <v>28151500</v>
      </c>
      <c r="O49" s="118">
        <f t="shared" si="14"/>
        <v>6420220</v>
      </c>
      <c r="P49" s="118">
        <f t="shared" si="14"/>
        <v>8925560</v>
      </c>
      <c r="Q49" s="128">
        <f t="shared" si="4"/>
        <v>122178400</v>
      </c>
    </row>
    <row r="50" spans="1:17" ht="13.5" thickBot="1">
      <c r="A50" s="95">
        <v>12</v>
      </c>
      <c r="B50" s="115" t="s">
        <v>47</v>
      </c>
      <c r="C50" s="119">
        <f aca="true" t="shared" si="15" ref="C50:P50">SUM(C16*C33)</f>
        <v>0</v>
      </c>
      <c r="D50" s="119">
        <f t="shared" si="15"/>
        <v>0</v>
      </c>
      <c r="E50" s="119">
        <f t="shared" si="15"/>
        <v>0</v>
      </c>
      <c r="F50" s="119">
        <f t="shared" si="15"/>
        <v>0</v>
      </c>
      <c r="G50" s="119">
        <f t="shared" si="15"/>
        <v>0</v>
      </c>
      <c r="H50" s="98">
        <f t="shared" si="15"/>
        <v>0</v>
      </c>
      <c r="I50" s="129">
        <f t="shared" si="15"/>
        <v>4360200</v>
      </c>
      <c r="J50" s="130">
        <f t="shared" si="15"/>
        <v>19249160</v>
      </c>
      <c r="K50" s="130">
        <f t="shared" si="15"/>
        <v>28170740</v>
      </c>
      <c r="L50" s="130">
        <f t="shared" si="15"/>
        <v>27170000</v>
      </c>
      <c r="M50" s="130">
        <f t="shared" si="15"/>
        <v>48264300</v>
      </c>
      <c r="N50" s="130">
        <f t="shared" si="15"/>
        <v>45530000</v>
      </c>
      <c r="O50" s="130">
        <f t="shared" si="15"/>
        <v>10376600</v>
      </c>
      <c r="P50" s="130">
        <f t="shared" si="15"/>
        <v>14438700</v>
      </c>
      <c r="Q50" s="131">
        <f t="shared" si="4"/>
        <v>197559700</v>
      </c>
    </row>
    <row r="51" spans="1:17" ht="13.5" thickBot="1">
      <c r="A51" s="140" t="s">
        <v>0</v>
      </c>
      <c r="B51" s="141"/>
      <c r="C51" s="142">
        <f aca="true" t="shared" si="16" ref="C51:Q51">SUM(C39:C50)</f>
        <v>0</v>
      </c>
      <c r="D51" s="142">
        <f t="shared" si="16"/>
        <v>0</v>
      </c>
      <c r="E51" s="142">
        <f t="shared" si="16"/>
        <v>0</v>
      </c>
      <c r="F51" s="142">
        <f t="shared" si="16"/>
        <v>0</v>
      </c>
      <c r="G51" s="142">
        <f t="shared" si="16"/>
        <v>0</v>
      </c>
      <c r="H51" s="142">
        <f t="shared" si="16"/>
        <v>0</v>
      </c>
      <c r="I51" s="143">
        <f t="shared" si="16"/>
        <v>34482780</v>
      </c>
      <c r="J51" s="143">
        <f t="shared" si="16"/>
        <v>151993650</v>
      </c>
      <c r="K51" s="143">
        <f t="shared" si="16"/>
        <v>222210390</v>
      </c>
      <c r="L51" s="143">
        <f t="shared" si="16"/>
        <v>256795870</v>
      </c>
      <c r="M51" s="143">
        <f t="shared" si="16"/>
        <v>332273530</v>
      </c>
      <c r="N51" s="143">
        <f t="shared" si="16"/>
        <v>233523370</v>
      </c>
      <c r="O51" s="143">
        <f t="shared" si="16"/>
        <v>57861030</v>
      </c>
      <c r="P51" s="144">
        <f t="shared" si="16"/>
        <v>38580140</v>
      </c>
      <c r="Q51" s="122">
        <f t="shared" si="16"/>
        <v>1327720760</v>
      </c>
    </row>
    <row r="52" spans="1:17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16" t="s">
        <v>48</v>
      </c>
    </row>
    <row r="53" ht="13.5" thickBot="1">
      <c r="Q53" s="72">
        <f>SUM(Q51*12)</f>
        <v>15932649120</v>
      </c>
    </row>
  </sheetData>
  <mergeCells count="7">
    <mergeCell ref="A1:Q1"/>
    <mergeCell ref="C3:P3"/>
    <mergeCell ref="C20:P20"/>
    <mergeCell ref="C37:P37"/>
    <mergeCell ref="A36:Q36"/>
    <mergeCell ref="A19:P19"/>
    <mergeCell ref="A2:Q2"/>
  </mergeCells>
  <printOptions/>
  <pageMargins left="0.75" right="0.75" top="1" bottom="0.84" header="0.4921259845" footer="0.4921259845"/>
  <pageSetup horizontalDpi="600" verticalDpi="600" orientation="landscape" paperSize="9" scale="73" r:id="rId1"/>
  <headerFooter alignWithMargins="0">
    <oddHeader>&amp;LPočet pedagogických zamestnancov, stupnica platových taríf a kvantifikácia potreby na tarifné platy (TP 18300 Sk)
&amp;RTabuľka č.3</oddHeader>
    <oddFooter>&amp;L&amp;8&amp;D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N50"/>
  <sheetViews>
    <sheetView workbookViewId="0" topLeftCell="A21">
      <selection activeCell="C32" sqref="C32"/>
    </sheetView>
  </sheetViews>
  <sheetFormatPr defaultColWidth="9.00390625" defaultRowHeight="12.75"/>
  <cols>
    <col min="1" max="1" width="34.875" style="0" customWidth="1"/>
    <col min="2" max="2" width="11.75390625" style="0" hidden="1" customWidth="1"/>
    <col min="3" max="3" width="19.75390625" style="0" customWidth="1"/>
    <col min="4" max="4" width="12.75390625" style="0" hidden="1" customWidth="1"/>
    <col min="5" max="5" width="20.375" style="0" customWidth="1"/>
    <col min="6" max="6" width="12.75390625" style="0" hidden="1" customWidth="1"/>
    <col min="7" max="7" width="17.75390625" style="0" customWidth="1"/>
    <col min="8" max="8" width="12.75390625" style="0" hidden="1" customWidth="1"/>
    <col min="9" max="9" width="17.625" style="0" customWidth="1"/>
    <col min="10" max="10" width="19.875" style="0" customWidth="1"/>
  </cols>
  <sheetData>
    <row r="4" ht="13.5" thickBot="1"/>
    <row r="5" spans="1:10" ht="51">
      <c r="A5" s="282" t="s">
        <v>21</v>
      </c>
      <c r="B5" s="15" t="s">
        <v>2</v>
      </c>
      <c r="C5" s="16" t="s">
        <v>6</v>
      </c>
      <c r="D5" s="15"/>
      <c r="E5" s="16" t="s">
        <v>14</v>
      </c>
      <c r="F5" s="15"/>
      <c r="G5" s="16" t="s">
        <v>5</v>
      </c>
      <c r="H5" s="15"/>
      <c r="I5" s="16" t="s">
        <v>13</v>
      </c>
      <c r="J5" s="16" t="s">
        <v>13</v>
      </c>
    </row>
    <row r="6" spans="1:10" ht="12.75">
      <c r="A6" s="283"/>
      <c r="B6" s="17" t="s">
        <v>3</v>
      </c>
      <c r="C6" s="19" t="s">
        <v>3</v>
      </c>
      <c r="D6" s="18"/>
      <c r="E6" s="19" t="s">
        <v>3</v>
      </c>
      <c r="F6" s="18"/>
      <c r="G6" s="19" t="s">
        <v>3</v>
      </c>
      <c r="H6" s="18"/>
      <c r="I6" s="19" t="s">
        <v>3</v>
      </c>
      <c r="J6" s="19" t="s">
        <v>3</v>
      </c>
    </row>
    <row r="7" spans="1:14" ht="12.75" hidden="1">
      <c r="A7" s="35">
        <v>36770</v>
      </c>
      <c r="B7" s="20">
        <v>1164589</v>
      </c>
      <c r="C7" s="21">
        <f>SUM(B7*6)</f>
        <v>6987534</v>
      </c>
      <c r="D7" s="20"/>
      <c r="E7" s="21"/>
      <c r="F7" s="20"/>
      <c r="G7" s="21"/>
      <c r="H7" s="20"/>
      <c r="I7" s="21"/>
      <c r="J7" s="21"/>
      <c r="K7" s="14"/>
      <c r="L7" s="14"/>
      <c r="M7" s="14"/>
      <c r="N7" s="14"/>
    </row>
    <row r="8" spans="1:14" ht="12.75" hidden="1">
      <c r="A8" s="35">
        <v>37073</v>
      </c>
      <c r="B8" s="20">
        <v>1211197</v>
      </c>
      <c r="C8" s="21">
        <f>SUM(B8*2)</f>
        <v>2422394</v>
      </c>
      <c r="D8" s="20"/>
      <c r="E8" s="21"/>
      <c r="F8" s="20"/>
      <c r="G8" s="21"/>
      <c r="H8" s="20"/>
      <c r="I8" s="21"/>
      <c r="J8" s="21"/>
      <c r="K8" s="14"/>
      <c r="L8" s="14"/>
      <c r="M8" s="14"/>
      <c r="N8" s="14"/>
    </row>
    <row r="9" spans="1:14" ht="12.75" hidden="1">
      <c r="A9" s="35" t="s">
        <v>8</v>
      </c>
      <c r="B9" s="20">
        <f>SUM(B8-B7)</f>
        <v>46608</v>
      </c>
      <c r="C9" s="21"/>
      <c r="D9" s="20"/>
      <c r="E9" s="21"/>
      <c r="F9" s="20"/>
      <c r="G9" s="21"/>
      <c r="H9" s="20"/>
      <c r="I9" s="21"/>
      <c r="J9" s="21"/>
      <c r="K9" s="14"/>
      <c r="L9" s="14"/>
      <c r="M9" s="14"/>
      <c r="N9" s="14"/>
    </row>
    <row r="10" spans="1:14" ht="12.75" hidden="1">
      <c r="A10" s="35" t="s">
        <v>11</v>
      </c>
      <c r="B10" s="22">
        <f>SUM(B8/B7)</f>
        <v>1.0400209859443976</v>
      </c>
      <c r="C10" s="21"/>
      <c r="D10" s="20"/>
      <c r="E10" s="21"/>
      <c r="F10" s="20"/>
      <c r="G10" s="21"/>
      <c r="H10" s="20"/>
      <c r="I10" s="21"/>
      <c r="J10" s="21"/>
      <c r="K10" s="14"/>
      <c r="L10" s="14"/>
      <c r="M10" s="14"/>
      <c r="N10" s="14"/>
    </row>
    <row r="11" spans="1:14" ht="12.75" hidden="1">
      <c r="A11" s="35">
        <v>37135</v>
      </c>
      <c r="B11" s="20">
        <v>1245277</v>
      </c>
      <c r="C11" s="21">
        <f>SUM(B11*4)</f>
        <v>4981108</v>
      </c>
      <c r="D11" s="20"/>
      <c r="E11" s="21">
        <f>SUM(B11*12)</f>
        <v>14943324</v>
      </c>
      <c r="F11" s="20"/>
      <c r="G11" s="21"/>
      <c r="H11" s="20"/>
      <c r="I11" s="21"/>
      <c r="J11" s="21"/>
      <c r="K11" s="14"/>
      <c r="L11" s="14"/>
      <c r="M11" s="14"/>
      <c r="N11" s="14"/>
    </row>
    <row r="12" spans="1:14" ht="12.75" hidden="1">
      <c r="A12" s="35" t="s">
        <v>9</v>
      </c>
      <c r="B12" s="20">
        <f>SUM(B11-B8)</f>
        <v>34080</v>
      </c>
      <c r="C12" s="21"/>
      <c r="D12" s="20"/>
      <c r="E12" s="21"/>
      <c r="F12" s="20"/>
      <c r="G12" s="21"/>
      <c r="H12" s="20"/>
      <c r="I12" s="21"/>
      <c r="J12" s="21"/>
      <c r="K12" s="14"/>
      <c r="L12" s="14"/>
      <c r="M12" s="14"/>
      <c r="N12" s="14"/>
    </row>
    <row r="13" spans="1:14" ht="12.75" hidden="1">
      <c r="A13" s="35" t="s">
        <v>10</v>
      </c>
      <c r="B13" s="22">
        <f>SUM(B11/B8)</f>
        <v>1.028137454105319</v>
      </c>
      <c r="C13" s="21"/>
      <c r="D13" s="20"/>
      <c r="E13" s="21"/>
      <c r="F13" s="20"/>
      <c r="G13" s="21"/>
      <c r="H13" s="20"/>
      <c r="I13" s="21"/>
      <c r="J13" s="21"/>
      <c r="K13" s="14"/>
      <c r="L13" s="14"/>
      <c r="M13" s="14"/>
      <c r="N13" s="14"/>
    </row>
    <row r="14" spans="1:14" ht="12.75" hidden="1">
      <c r="A14" s="36" t="s">
        <v>4</v>
      </c>
      <c r="B14" s="20">
        <f>SUM(B9+B12)</f>
        <v>80688</v>
      </c>
      <c r="C14" s="21"/>
      <c r="D14" s="20"/>
      <c r="E14" s="21"/>
      <c r="F14" s="20"/>
      <c r="G14" s="21"/>
      <c r="H14" s="20"/>
      <c r="I14" s="21"/>
      <c r="J14" s="21"/>
      <c r="K14" s="14"/>
      <c r="L14" s="14"/>
      <c r="M14" s="14"/>
      <c r="N14" s="14"/>
    </row>
    <row r="15" spans="1:14" ht="12.75" hidden="1">
      <c r="A15" s="35" t="s">
        <v>12</v>
      </c>
      <c r="B15" s="22">
        <f>SUM(B11/B7)</f>
        <v>1.0692845287049766</v>
      </c>
      <c r="C15" s="21"/>
      <c r="D15" s="20"/>
      <c r="E15" s="21"/>
      <c r="F15" s="20"/>
      <c r="G15" s="21"/>
      <c r="H15" s="20"/>
      <c r="I15" s="21"/>
      <c r="J15" s="21"/>
      <c r="K15" s="14"/>
      <c r="L15" s="14"/>
      <c r="M15" s="14"/>
      <c r="N15" s="14"/>
    </row>
    <row r="16" spans="1:14" ht="12.75">
      <c r="A16" s="37" t="s">
        <v>23</v>
      </c>
      <c r="B16" s="22"/>
      <c r="C16" s="34" t="s">
        <v>29</v>
      </c>
      <c r="D16" s="20"/>
      <c r="E16" s="34" t="s">
        <v>30</v>
      </c>
      <c r="F16" s="23"/>
      <c r="G16" s="34" t="s">
        <v>30</v>
      </c>
      <c r="H16" s="23"/>
      <c r="I16" s="34" t="s">
        <v>30</v>
      </c>
      <c r="J16" s="34" t="s">
        <v>22</v>
      </c>
      <c r="K16" s="14"/>
      <c r="L16" s="14"/>
      <c r="M16" s="14"/>
      <c r="N16" s="14"/>
    </row>
    <row r="17" spans="1:14" ht="12.75">
      <c r="A17" s="36" t="s">
        <v>7</v>
      </c>
      <c r="B17" s="20"/>
      <c r="C17" s="21">
        <f>SUM(C7:C14)</f>
        <v>14391036</v>
      </c>
      <c r="D17" s="20"/>
      <c r="E17" s="21">
        <f>SUM(E7:E14)</f>
        <v>14943324</v>
      </c>
      <c r="F17" s="20"/>
      <c r="G17" s="21">
        <f>SUM(C17*1.1394101)</f>
        <v>16397291.767863601</v>
      </c>
      <c r="H17" s="20"/>
      <c r="I17" s="21">
        <f>SUM(G17*1.0765)</f>
        <v>17651684.58810517</v>
      </c>
      <c r="J17" s="21">
        <f>SUM(I17)</f>
        <v>17651684.58810517</v>
      </c>
      <c r="K17" s="14"/>
      <c r="L17" s="14"/>
      <c r="M17" s="14"/>
      <c r="N17" s="14"/>
    </row>
    <row r="18" spans="1:14" ht="12.75">
      <c r="A18" s="38" t="s">
        <v>19</v>
      </c>
      <c r="B18" s="24"/>
      <c r="C18" s="26"/>
      <c r="D18" s="25"/>
      <c r="E18" s="26">
        <f>SUM(E17-C17)</f>
        <v>552288</v>
      </c>
      <c r="F18" s="25"/>
      <c r="G18" s="26">
        <f>SUM(G17-C17)</f>
        <v>2006255.7678636014</v>
      </c>
      <c r="H18" s="25"/>
      <c r="I18" s="26">
        <f>SUM(I17-C17)</f>
        <v>3260648.588105168</v>
      </c>
      <c r="J18" s="26">
        <f>SUM(J17-G17)</f>
        <v>1254392.8202415667</v>
      </c>
      <c r="K18" s="14"/>
      <c r="L18" s="14"/>
      <c r="M18" s="14"/>
      <c r="N18" s="14"/>
    </row>
    <row r="19" spans="1:14" ht="12.75">
      <c r="A19" s="38"/>
      <c r="B19" s="24"/>
      <c r="C19" s="26"/>
      <c r="D19" s="25"/>
      <c r="E19" s="26"/>
      <c r="F19" s="25"/>
      <c r="G19" s="26"/>
      <c r="H19" s="25"/>
      <c r="I19" s="26"/>
      <c r="J19" s="26"/>
      <c r="K19" s="14"/>
      <c r="L19" s="14"/>
      <c r="M19" s="14"/>
      <c r="N19" s="14"/>
    </row>
    <row r="20" spans="1:14" ht="15.75">
      <c r="A20" s="39" t="s">
        <v>25</v>
      </c>
      <c r="B20" s="24"/>
      <c r="C20" s="33" t="s">
        <v>24</v>
      </c>
      <c r="D20" s="25"/>
      <c r="E20" s="33" t="s">
        <v>24</v>
      </c>
      <c r="F20" s="25"/>
      <c r="G20" s="31">
        <v>0.02</v>
      </c>
      <c r="H20" s="12"/>
      <c r="I20" s="31">
        <v>0.02</v>
      </c>
      <c r="J20" s="31">
        <v>0.02</v>
      </c>
      <c r="K20" s="14"/>
      <c r="L20" s="14"/>
      <c r="M20" s="14"/>
      <c r="N20" s="14"/>
    </row>
    <row r="21" spans="1:14" ht="12.75">
      <c r="A21" s="36" t="s">
        <v>15</v>
      </c>
      <c r="B21" s="4"/>
      <c r="C21" s="33"/>
      <c r="D21" s="20"/>
      <c r="E21" s="21"/>
      <c r="F21" s="20"/>
      <c r="G21" s="21">
        <f>SUM(G17*1.02)</f>
        <v>16725237.603220874</v>
      </c>
      <c r="H21" s="20"/>
      <c r="I21" s="21">
        <f>SUM(I17*1.02)</f>
        <v>18004718.279867273</v>
      </c>
      <c r="J21" s="21">
        <f>SUM(J17*1.02)</f>
        <v>18004718.279867273</v>
      </c>
      <c r="K21" s="14"/>
      <c r="L21" s="14"/>
      <c r="M21" s="14"/>
      <c r="N21" s="14"/>
    </row>
    <row r="22" spans="1:14" ht="12.75">
      <c r="A22" s="36" t="s">
        <v>18</v>
      </c>
      <c r="B22" s="24"/>
      <c r="C22" s="33"/>
      <c r="D22" s="27"/>
      <c r="E22" s="28"/>
      <c r="F22" s="27"/>
      <c r="G22" s="28">
        <f>SUM(G21*37.75/100)</f>
        <v>6313777.19521588</v>
      </c>
      <c r="H22" s="27"/>
      <c r="I22" s="28">
        <f>SUM(I21*37.75/100)</f>
        <v>6796781.150649896</v>
      </c>
      <c r="J22" s="28">
        <f>SUM(J21*37.75/100)</f>
        <v>6796781.150649896</v>
      </c>
      <c r="K22" s="14"/>
      <c r="L22" s="14"/>
      <c r="M22" s="14"/>
      <c r="N22" s="14"/>
    </row>
    <row r="23" spans="1:14" ht="13.5" thickBot="1">
      <c r="A23" s="40" t="s">
        <v>20</v>
      </c>
      <c r="B23" s="13"/>
      <c r="C23" s="33"/>
      <c r="D23" s="29"/>
      <c r="E23" s="30"/>
      <c r="F23" s="29"/>
      <c r="G23" s="30">
        <f>SUM(G21+G22)</f>
        <v>23039014.798436753</v>
      </c>
      <c r="H23" s="29"/>
      <c r="I23" s="30">
        <f>SUM(I21+I22)</f>
        <v>24801499.430517167</v>
      </c>
      <c r="J23" s="30">
        <f>SUM(J21+J22)</f>
        <v>24801499.430517167</v>
      </c>
      <c r="K23" s="14"/>
      <c r="L23" s="14"/>
      <c r="M23" s="14"/>
      <c r="N23" s="14"/>
    </row>
    <row r="24" spans="1:14" ht="26.25" thickBot="1">
      <c r="A24" s="42" t="s">
        <v>28</v>
      </c>
      <c r="B24" s="43"/>
      <c r="C24" s="44"/>
      <c r="D24" s="45"/>
      <c r="E24" s="46"/>
      <c r="F24" s="45"/>
      <c r="G24" s="46">
        <f>SUM(G23-C35)</f>
        <v>995113.6743567511</v>
      </c>
      <c r="H24" s="45"/>
      <c r="I24" s="46">
        <f>SUM(I23-C35)</f>
        <v>2757598.3064371645</v>
      </c>
      <c r="J24" s="46">
        <f>SUM(J23-G35)</f>
        <v>181375.77336416766</v>
      </c>
      <c r="K24" s="14"/>
      <c r="L24" s="14"/>
      <c r="M24" s="14"/>
      <c r="N24" s="14"/>
    </row>
    <row r="25" spans="1:14" ht="12.75">
      <c r="A25" s="41"/>
      <c r="B25" s="13"/>
      <c r="C25" s="33"/>
      <c r="D25" s="29"/>
      <c r="E25" s="30"/>
      <c r="F25" s="29"/>
      <c r="G25" s="30"/>
      <c r="H25" s="29"/>
      <c r="I25" s="30"/>
      <c r="J25" s="30"/>
      <c r="K25" s="14"/>
      <c r="L25" s="14"/>
      <c r="M25" s="14"/>
      <c r="N25" s="14"/>
    </row>
    <row r="26" spans="1:14" ht="15.75">
      <c r="A26" s="39" t="s">
        <v>26</v>
      </c>
      <c r="B26" s="13"/>
      <c r="C26" s="33" t="s">
        <v>24</v>
      </c>
      <c r="D26" s="29"/>
      <c r="E26" s="33" t="s">
        <v>24</v>
      </c>
      <c r="F26" s="25"/>
      <c r="G26" s="32">
        <v>0.06</v>
      </c>
      <c r="H26" s="25"/>
      <c r="I26" s="32">
        <v>0.06</v>
      </c>
      <c r="J26" s="32">
        <v>0.06</v>
      </c>
      <c r="K26" s="14"/>
      <c r="L26" s="14"/>
      <c r="M26" s="14"/>
      <c r="N26" s="14"/>
    </row>
    <row r="27" spans="1:14" ht="12.75">
      <c r="A27" s="36" t="s">
        <v>16</v>
      </c>
      <c r="B27" s="4"/>
      <c r="C27" s="33"/>
      <c r="D27" s="20"/>
      <c r="E27" s="21"/>
      <c r="F27" s="20"/>
      <c r="G27" s="21">
        <f>SUM(G17*1.06)</f>
        <v>17381129.27393542</v>
      </c>
      <c r="H27" s="20"/>
      <c r="I27" s="21">
        <f>SUM(I17*1.06)</f>
        <v>18710785.66339148</v>
      </c>
      <c r="J27" s="21">
        <f>SUM(J17*1.06)</f>
        <v>18710785.66339148</v>
      </c>
      <c r="K27" s="14"/>
      <c r="L27" s="14"/>
      <c r="M27" s="14"/>
      <c r="N27" s="14"/>
    </row>
    <row r="28" spans="1:14" ht="12.75">
      <c r="A28" s="36" t="s">
        <v>18</v>
      </c>
      <c r="B28" s="4"/>
      <c r="C28" s="33"/>
      <c r="D28" s="27"/>
      <c r="E28" s="28"/>
      <c r="F28" s="27"/>
      <c r="G28" s="28">
        <f>SUM(G27*37.75/100)</f>
        <v>6561376.300910621</v>
      </c>
      <c r="H28" s="27"/>
      <c r="I28" s="28">
        <f>SUM(I27*37.75/100)</f>
        <v>7063321.5879302835</v>
      </c>
      <c r="J28" s="28">
        <f>SUM(J27*37.75/100)</f>
        <v>7063321.5879302835</v>
      </c>
      <c r="K28" s="14"/>
      <c r="L28" s="14"/>
      <c r="M28" s="14"/>
      <c r="N28" s="14"/>
    </row>
    <row r="29" spans="1:14" ht="13.5" thickBot="1">
      <c r="A29" s="40" t="s">
        <v>20</v>
      </c>
      <c r="B29" s="13"/>
      <c r="C29" s="33"/>
      <c r="D29" s="29"/>
      <c r="E29" s="30"/>
      <c r="F29" s="29"/>
      <c r="G29" s="30">
        <f>SUM(G27+G28)</f>
        <v>23942505.57484604</v>
      </c>
      <c r="H29" s="29"/>
      <c r="I29" s="30">
        <f>SUM(I27+I28)</f>
        <v>25774107.251321763</v>
      </c>
      <c r="J29" s="30">
        <f>SUM(J27+J28)</f>
        <v>25774107.251321763</v>
      </c>
      <c r="K29" s="14"/>
      <c r="L29" s="14"/>
      <c r="M29" s="14"/>
      <c r="N29" s="14"/>
    </row>
    <row r="30" spans="1:14" ht="26.25" thickBot="1">
      <c r="A30" s="42" t="s">
        <v>28</v>
      </c>
      <c r="B30" s="43"/>
      <c r="C30" s="44"/>
      <c r="D30" s="45"/>
      <c r="E30" s="46"/>
      <c r="F30" s="45"/>
      <c r="G30" s="46">
        <f>SUM(G29-C35)</f>
        <v>1898604.4507660381</v>
      </c>
      <c r="H30" s="45"/>
      <c r="I30" s="46">
        <f>SUM(I29-C35)</f>
        <v>3730206.1272417605</v>
      </c>
      <c r="J30" s="46">
        <f>SUM(J29-G35)</f>
        <v>1153983.5941687636</v>
      </c>
      <c r="K30" s="14"/>
      <c r="L30" s="14"/>
      <c r="M30" s="14"/>
      <c r="N30" s="14"/>
    </row>
    <row r="31" spans="1:14" ht="12.75">
      <c r="A31" s="40"/>
      <c r="B31" s="13"/>
      <c r="C31" s="33"/>
      <c r="D31" s="29"/>
      <c r="E31" s="30"/>
      <c r="F31" s="29"/>
      <c r="G31" s="30"/>
      <c r="H31" s="29"/>
      <c r="I31" s="30"/>
      <c r="J31" s="30"/>
      <c r="K31" s="14"/>
      <c r="L31" s="14"/>
      <c r="M31" s="14"/>
      <c r="N31" s="14"/>
    </row>
    <row r="32" spans="1:14" ht="15.75">
      <c r="A32" s="39" t="s">
        <v>27</v>
      </c>
      <c r="B32" s="13"/>
      <c r="C32" s="50">
        <v>0.112</v>
      </c>
      <c r="D32" s="25"/>
      <c r="E32" s="50">
        <v>0.112</v>
      </c>
      <c r="F32" s="25"/>
      <c r="G32" s="32">
        <v>0.09</v>
      </c>
      <c r="H32" s="25"/>
      <c r="I32" s="32">
        <v>0.09</v>
      </c>
      <c r="J32" s="32">
        <v>0.09</v>
      </c>
      <c r="K32" s="14"/>
      <c r="L32" s="14"/>
      <c r="M32" s="14"/>
      <c r="N32" s="14"/>
    </row>
    <row r="33" spans="1:14" ht="12.75">
      <c r="A33" s="36" t="s">
        <v>17</v>
      </c>
      <c r="B33" s="4"/>
      <c r="C33" s="21">
        <f>SUM(C17*1.112)</f>
        <v>16002832.032000002</v>
      </c>
      <c r="D33" s="20"/>
      <c r="E33" s="21">
        <f>SUM(E17*1.112)</f>
        <v>16616976.288</v>
      </c>
      <c r="F33" s="20"/>
      <c r="G33" s="21">
        <f>SUM(G17*1.09)</f>
        <v>17873048.026971325</v>
      </c>
      <c r="H33" s="20"/>
      <c r="I33" s="21">
        <f>SUM(I17*1.09)</f>
        <v>19240336.201034635</v>
      </c>
      <c r="J33" s="21">
        <f>SUM(J17*1.09)</f>
        <v>19240336.201034635</v>
      </c>
      <c r="K33" s="14"/>
      <c r="L33" s="14"/>
      <c r="M33" s="14"/>
      <c r="N33" s="14"/>
    </row>
    <row r="34" spans="1:14" ht="12.75">
      <c r="A34" s="36" t="s">
        <v>18</v>
      </c>
      <c r="B34" s="24"/>
      <c r="C34" s="28">
        <f>SUM(C33*37.75/100)</f>
        <v>6041069.092080001</v>
      </c>
      <c r="D34" s="27"/>
      <c r="E34" s="28">
        <f>SUM(E33*37.75/100)</f>
        <v>6272908.548719999</v>
      </c>
      <c r="F34" s="27"/>
      <c r="G34" s="28">
        <f>SUM(G33*37.75/100)</f>
        <v>6747075.630181675</v>
      </c>
      <c r="H34" s="27"/>
      <c r="I34" s="28">
        <f>SUM(I33*37.75/100)</f>
        <v>7263226.915890574</v>
      </c>
      <c r="J34" s="28">
        <f>SUM(J33*37.75/100)</f>
        <v>7263226.915890574</v>
      </c>
      <c r="K34" s="14"/>
      <c r="L34" s="14"/>
      <c r="M34" s="14"/>
      <c r="N34" s="14"/>
    </row>
    <row r="35" spans="1:14" ht="13.5" thickBot="1">
      <c r="A35" s="40" t="s">
        <v>20</v>
      </c>
      <c r="B35" s="13"/>
      <c r="C35" s="30">
        <f>SUM(C33+C34)</f>
        <v>22043901.124080002</v>
      </c>
      <c r="D35" s="29"/>
      <c r="E35" s="30">
        <f>SUM(E33+E34)</f>
        <v>22889884.83672</v>
      </c>
      <c r="F35" s="29"/>
      <c r="G35" s="30">
        <f>SUM(G33+G34)</f>
        <v>24620123.657153</v>
      </c>
      <c r="H35" s="29"/>
      <c r="I35" s="30">
        <f>SUM(I33+I34)</f>
        <v>26503563.11692521</v>
      </c>
      <c r="J35" s="30">
        <f>SUM(J33+J34)</f>
        <v>26503563.11692521</v>
      </c>
      <c r="K35" s="14"/>
      <c r="L35" s="14"/>
      <c r="M35" s="14"/>
      <c r="N35" s="14"/>
    </row>
    <row r="36" spans="1:14" ht="26.25" thickBot="1">
      <c r="A36" s="42" t="s">
        <v>28</v>
      </c>
      <c r="B36" s="47"/>
      <c r="C36" s="48"/>
      <c r="D36" s="49"/>
      <c r="E36" s="46">
        <f>SUM(E35-C35)</f>
        <v>845983.7126399986</v>
      </c>
      <c r="F36" s="49"/>
      <c r="G36" s="46">
        <f>SUM(G35-C35)</f>
        <v>2576222.533072997</v>
      </c>
      <c r="H36" s="49"/>
      <c r="I36" s="46">
        <f>SUM(I35-C35)</f>
        <v>4459661.992845207</v>
      </c>
      <c r="J36" s="46">
        <f>SUM(J35-G35)</f>
        <v>1883439.4597722106</v>
      </c>
      <c r="K36" s="14"/>
      <c r="L36" s="14"/>
      <c r="M36" s="14"/>
      <c r="N36" s="14"/>
    </row>
    <row r="37" spans="3:14" ht="12.7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3:14" ht="12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3:14" ht="12.7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3:14" ht="12.7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3:14" ht="12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3:14" ht="12.7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3:14" ht="12.7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3:14" ht="12.7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3:14" ht="12.7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3:14" ht="12.7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3:14" ht="12.7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3:14" ht="12.7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3:14" ht="12.7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3:14" ht="12.7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1">
    <mergeCell ref="A5:A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&amp;L&amp;8Ministerstvo školstva SR
Odbor personálny a organizačný&amp;C
Kvantifikácia rozpočtových dôsledkov návrhov osobitnej stupnice platových taríf pedagogických zamestnancov&amp;12
</oddHeader>
    <oddFooter>&amp;L(Kvantifikácia na počet pedagogicých zamestnancov 111216 v  platových triedach 7 až 12, resp. 7 až 14)&amp;R&amp;8&amp;D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N5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34.875" style="0" customWidth="1"/>
    <col min="2" max="2" width="11.75390625" style="0" hidden="1" customWidth="1"/>
    <col min="3" max="3" width="19.75390625" style="0" customWidth="1"/>
    <col min="4" max="4" width="12.75390625" style="0" hidden="1" customWidth="1"/>
    <col min="5" max="5" width="20.375" style="0" customWidth="1"/>
    <col min="6" max="6" width="12.75390625" style="0" hidden="1" customWidth="1"/>
    <col min="7" max="7" width="17.75390625" style="0" customWidth="1"/>
    <col min="8" max="8" width="12.75390625" style="0" hidden="1" customWidth="1"/>
    <col min="9" max="9" width="17.625" style="0" customWidth="1"/>
    <col min="10" max="10" width="19.875" style="0" customWidth="1"/>
  </cols>
  <sheetData>
    <row r="4" ht="13.5" thickBot="1"/>
    <row r="5" spans="1:10" ht="51">
      <c r="A5" s="282" t="s">
        <v>21</v>
      </c>
      <c r="B5" s="15" t="s">
        <v>2</v>
      </c>
      <c r="C5" s="16" t="s">
        <v>6</v>
      </c>
      <c r="D5" s="15"/>
      <c r="E5" s="16" t="s">
        <v>14</v>
      </c>
      <c r="F5" s="15"/>
      <c r="G5" s="16" t="s">
        <v>5</v>
      </c>
      <c r="H5" s="15"/>
      <c r="I5" s="16" t="s">
        <v>13</v>
      </c>
      <c r="J5" s="16" t="s">
        <v>13</v>
      </c>
    </row>
    <row r="6" spans="1:10" ht="12.75">
      <c r="A6" s="283"/>
      <c r="B6" s="17" t="s">
        <v>3</v>
      </c>
      <c r="C6" s="19" t="s">
        <v>3</v>
      </c>
      <c r="D6" s="18"/>
      <c r="E6" s="19" t="s">
        <v>3</v>
      </c>
      <c r="F6" s="18"/>
      <c r="G6" s="19" t="s">
        <v>3</v>
      </c>
      <c r="H6" s="18"/>
      <c r="I6" s="19" t="s">
        <v>3</v>
      </c>
      <c r="J6" s="19" t="s">
        <v>3</v>
      </c>
    </row>
    <row r="7" spans="1:14" ht="12.75" hidden="1">
      <c r="A7" s="35">
        <v>36770</v>
      </c>
      <c r="B7" s="20">
        <v>1164589</v>
      </c>
      <c r="C7" s="21">
        <f>SUM(B7*6)</f>
        <v>6987534</v>
      </c>
      <c r="D7" s="20"/>
      <c r="E7" s="21"/>
      <c r="F7" s="20"/>
      <c r="G7" s="21"/>
      <c r="H7" s="20"/>
      <c r="I7" s="21"/>
      <c r="J7" s="21"/>
      <c r="K7" s="14"/>
      <c r="L7" s="14"/>
      <c r="M7" s="14"/>
      <c r="N7" s="14"/>
    </row>
    <row r="8" spans="1:14" ht="12.75" hidden="1">
      <c r="A8" s="35">
        <v>37073</v>
      </c>
      <c r="B8" s="20">
        <v>1211197</v>
      </c>
      <c r="C8" s="21">
        <f>SUM(B8*2)</f>
        <v>2422394</v>
      </c>
      <c r="D8" s="20"/>
      <c r="E8" s="21"/>
      <c r="F8" s="20"/>
      <c r="G8" s="21"/>
      <c r="H8" s="20"/>
      <c r="I8" s="21"/>
      <c r="J8" s="21"/>
      <c r="K8" s="14"/>
      <c r="L8" s="14"/>
      <c r="M8" s="14"/>
      <c r="N8" s="14"/>
    </row>
    <row r="9" spans="1:14" ht="12.75" hidden="1">
      <c r="A9" s="35" t="s">
        <v>8</v>
      </c>
      <c r="B9" s="20">
        <f>SUM(B8-B7)</f>
        <v>46608</v>
      </c>
      <c r="C9" s="21"/>
      <c r="D9" s="20"/>
      <c r="E9" s="21"/>
      <c r="F9" s="20"/>
      <c r="G9" s="21"/>
      <c r="H9" s="20"/>
      <c r="I9" s="21"/>
      <c r="J9" s="21"/>
      <c r="K9" s="14"/>
      <c r="L9" s="14"/>
      <c r="M9" s="14"/>
      <c r="N9" s="14"/>
    </row>
    <row r="10" spans="1:14" ht="12.75" hidden="1">
      <c r="A10" s="35" t="s">
        <v>11</v>
      </c>
      <c r="B10" s="22">
        <f>SUM(B8/B7)</f>
        <v>1.0400209859443976</v>
      </c>
      <c r="C10" s="21"/>
      <c r="D10" s="20"/>
      <c r="E10" s="21"/>
      <c r="F10" s="20"/>
      <c r="G10" s="21"/>
      <c r="H10" s="20"/>
      <c r="I10" s="21"/>
      <c r="J10" s="21"/>
      <c r="K10" s="14"/>
      <c r="L10" s="14"/>
      <c r="M10" s="14"/>
      <c r="N10" s="14"/>
    </row>
    <row r="11" spans="1:14" ht="12.75" hidden="1">
      <c r="A11" s="35">
        <v>37135</v>
      </c>
      <c r="B11" s="20">
        <v>1245277</v>
      </c>
      <c r="C11" s="21">
        <f>SUM(B11*4)</f>
        <v>4981108</v>
      </c>
      <c r="D11" s="20"/>
      <c r="E11" s="21">
        <f>SUM(B11*12)</f>
        <v>14943324</v>
      </c>
      <c r="F11" s="20"/>
      <c r="G11" s="21"/>
      <c r="H11" s="20"/>
      <c r="I11" s="21"/>
      <c r="J11" s="21"/>
      <c r="K11" s="14"/>
      <c r="L11" s="14"/>
      <c r="M11" s="14"/>
      <c r="N11" s="14"/>
    </row>
    <row r="12" spans="1:14" ht="12.75" hidden="1">
      <c r="A12" s="35" t="s">
        <v>9</v>
      </c>
      <c r="B12" s="20">
        <f>SUM(B11-B8)</f>
        <v>34080</v>
      </c>
      <c r="C12" s="21"/>
      <c r="D12" s="20"/>
      <c r="E12" s="21"/>
      <c r="F12" s="20"/>
      <c r="G12" s="21"/>
      <c r="H12" s="20"/>
      <c r="I12" s="21"/>
      <c r="J12" s="21"/>
      <c r="K12" s="14"/>
      <c r="L12" s="14"/>
      <c r="M12" s="14"/>
      <c r="N12" s="14"/>
    </row>
    <row r="13" spans="1:14" ht="12.75" hidden="1">
      <c r="A13" s="35" t="s">
        <v>10</v>
      </c>
      <c r="B13" s="22">
        <f>SUM(B11/B8)</f>
        <v>1.028137454105319</v>
      </c>
      <c r="C13" s="21"/>
      <c r="D13" s="20"/>
      <c r="E13" s="21"/>
      <c r="F13" s="20"/>
      <c r="G13" s="21"/>
      <c r="H13" s="20"/>
      <c r="I13" s="21"/>
      <c r="J13" s="21"/>
      <c r="K13" s="14"/>
      <c r="L13" s="14"/>
      <c r="M13" s="14"/>
      <c r="N13" s="14"/>
    </row>
    <row r="14" spans="1:14" ht="12.75" hidden="1">
      <c r="A14" s="36" t="s">
        <v>4</v>
      </c>
      <c r="B14" s="20">
        <f>SUM(B9+B12)</f>
        <v>80688</v>
      </c>
      <c r="C14" s="21"/>
      <c r="D14" s="20"/>
      <c r="E14" s="21"/>
      <c r="F14" s="20"/>
      <c r="G14" s="21"/>
      <c r="H14" s="20"/>
      <c r="I14" s="21"/>
      <c r="J14" s="21"/>
      <c r="K14" s="14"/>
      <c r="L14" s="14"/>
      <c r="M14" s="14"/>
      <c r="N14" s="14"/>
    </row>
    <row r="15" spans="1:14" ht="12.75" hidden="1">
      <c r="A15" s="35" t="s">
        <v>12</v>
      </c>
      <c r="B15" s="22">
        <f>SUM(B11/B7)</f>
        <v>1.0692845287049766</v>
      </c>
      <c r="C15" s="21"/>
      <c r="D15" s="20"/>
      <c r="E15" s="21"/>
      <c r="F15" s="20"/>
      <c r="G15" s="21"/>
      <c r="H15" s="20"/>
      <c r="I15" s="21"/>
      <c r="J15" s="21"/>
      <c r="K15" s="14"/>
      <c r="L15" s="14"/>
      <c r="M15" s="14"/>
      <c r="N15" s="14"/>
    </row>
    <row r="16" spans="1:14" ht="12.75">
      <c r="A16" s="37" t="s">
        <v>23</v>
      </c>
      <c r="B16" s="22"/>
      <c r="C16" s="34" t="s">
        <v>29</v>
      </c>
      <c r="D16" s="20"/>
      <c r="E16" s="34" t="s">
        <v>30</v>
      </c>
      <c r="F16" s="23"/>
      <c r="G16" s="34" t="s">
        <v>30</v>
      </c>
      <c r="H16" s="23"/>
      <c r="I16" s="34" t="s">
        <v>30</v>
      </c>
      <c r="J16" s="34" t="s">
        <v>22</v>
      </c>
      <c r="K16" s="14"/>
      <c r="L16" s="14"/>
      <c r="M16" s="14"/>
      <c r="N16" s="14"/>
    </row>
    <row r="17" spans="1:14" ht="12.75">
      <c r="A17" s="36" t="s">
        <v>7</v>
      </c>
      <c r="B17" s="20"/>
      <c r="C17" s="21">
        <f>SUM(C7:C14)</f>
        <v>14391036</v>
      </c>
      <c r="D17" s="20"/>
      <c r="E17" s="21">
        <f>SUM(E7:E14)</f>
        <v>14943324</v>
      </c>
      <c r="F17" s="20"/>
      <c r="G17" s="21">
        <f>SUM(C17*1.1394101)</f>
        <v>16397291.767863601</v>
      </c>
      <c r="H17" s="20"/>
      <c r="I17" s="21">
        <f>SUM(G17*1.0765)</f>
        <v>17651684.58810517</v>
      </c>
      <c r="J17" s="21">
        <f>SUM(I17)</f>
        <v>17651684.58810517</v>
      </c>
      <c r="K17" s="14"/>
      <c r="L17" s="14"/>
      <c r="M17" s="14"/>
      <c r="N17" s="14"/>
    </row>
    <row r="18" spans="1:14" ht="12.75">
      <c r="A18" s="38" t="s">
        <v>19</v>
      </c>
      <c r="B18" s="24"/>
      <c r="C18" s="26"/>
      <c r="D18" s="25"/>
      <c r="E18" s="26">
        <f>SUM(E17-C17)</f>
        <v>552288</v>
      </c>
      <c r="F18" s="25"/>
      <c r="G18" s="26">
        <f>SUM(G17-C17)</f>
        <v>2006255.7678636014</v>
      </c>
      <c r="H18" s="25"/>
      <c r="I18" s="26">
        <f>SUM(I17-C17)</f>
        <v>3260648.588105168</v>
      </c>
      <c r="J18" s="26">
        <f>SUM(J17-G17)</f>
        <v>1254392.8202415667</v>
      </c>
      <c r="K18" s="14"/>
      <c r="L18" s="14"/>
      <c r="M18" s="14"/>
      <c r="N18" s="14"/>
    </row>
    <row r="19" spans="1:14" ht="12.75">
      <c r="A19" s="38"/>
      <c r="B19" s="24"/>
      <c r="C19" s="26"/>
      <c r="D19" s="25"/>
      <c r="E19" s="26"/>
      <c r="F19" s="25"/>
      <c r="G19" s="26"/>
      <c r="H19" s="25"/>
      <c r="I19" s="26"/>
      <c r="J19" s="26"/>
      <c r="K19" s="14"/>
      <c r="L19" s="14"/>
      <c r="M19" s="14"/>
      <c r="N19" s="14"/>
    </row>
    <row r="20" spans="1:14" ht="15.75">
      <c r="A20" s="39" t="s">
        <v>25</v>
      </c>
      <c r="B20" s="24"/>
      <c r="C20" s="33" t="s">
        <v>24</v>
      </c>
      <c r="D20" s="25"/>
      <c r="E20" s="33" t="s">
        <v>24</v>
      </c>
      <c r="F20" s="25"/>
      <c r="G20" s="31">
        <v>0.02</v>
      </c>
      <c r="H20" s="12"/>
      <c r="I20" s="31">
        <v>0.02</v>
      </c>
      <c r="J20" s="31">
        <v>0.02</v>
      </c>
      <c r="K20" s="14"/>
      <c r="L20" s="14"/>
      <c r="M20" s="14"/>
      <c r="N20" s="14"/>
    </row>
    <row r="21" spans="1:14" ht="12.75">
      <c r="A21" s="36" t="s">
        <v>15</v>
      </c>
      <c r="B21" s="4"/>
      <c r="C21" s="33"/>
      <c r="D21" s="20"/>
      <c r="E21" s="21"/>
      <c r="F21" s="20"/>
      <c r="G21" s="21">
        <f>SUM(G17*1.02)</f>
        <v>16725237.603220874</v>
      </c>
      <c r="H21" s="20"/>
      <c r="I21" s="21">
        <f>SUM(I17*1.02)</f>
        <v>18004718.279867273</v>
      </c>
      <c r="J21" s="21">
        <f>SUM(J17*1.02)</f>
        <v>18004718.279867273</v>
      </c>
      <c r="K21" s="14"/>
      <c r="L21" s="14"/>
      <c r="M21" s="14"/>
      <c r="N21" s="14"/>
    </row>
    <row r="22" spans="1:14" ht="12.75">
      <c r="A22" s="36" t="s">
        <v>18</v>
      </c>
      <c r="B22" s="24"/>
      <c r="C22" s="33"/>
      <c r="D22" s="27"/>
      <c r="E22" s="28"/>
      <c r="F22" s="27"/>
      <c r="G22" s="28">
        <f>SUM(G21*37.75/100)</f>
        <v>6313777.19521588</v>
      </c>
      <c r="H22" s="27"/>
      <c r="I22" s="28">
        <f>SUM(I21*37.75/100)</f>
        <v>6796781.150649896</v>
      </c>
      <c r="J22" s="28">
        <f>SUM(J21*37.75/100)</f>
        <v>6796781.150649896</v>
      </c>
      <c r="K22" s="14"/>
      <c r="L22" s="14"/>
      <c r="M22" s="14"/>
      <c r="N22" s="14"/>
    </row>
    <row r="23" spans="1:14" ht="13.5" thickBot="1">
      <c r="A23" s="40" t="s">
        <v>20</v>
      </c>
      <c r="B23" s="13"/>
      <c r="C23" s="33"/>
      <c r="D23" s="29"/>
      <c r="E23" s="30"/>
      <c r="F23" s="29"/>
      <c r="G23" s="30">
        <f>SUM(G21+G22)</f>
        <v>23039014.798436753</v>
      </c>
      <c r="H23" s="29"/>
      <c r="I23" s="30">
        <f>SUM(I21+I22)</f>
        <v>24801499.430517167</v>
      </c>
      <c r="J23" s="30">
        <f>SUM(J21+J22)</f>
        <v>24801499.430517167</v>
      </c>
      <c r="K23" s="14"/>
      <c r="L23" s="14"/>
      <c r="M23" s="14"/>
      <c r="N23" s="14"/>
    </row>
    <row r="24" spans="1:14" ht="26.25" thickBot="1">
      <c r="A24" s="42" t="s">
        <v>28</v>
      </c>
      <c r="B24" s="43"/>
      <c r="C24" s="44"/>
      <c r="D24" s="45"/>
      <c r="E24" s="46"/>
      <c r="F24" s="45"/>
      <c r="G24" s="46">
        <f>SUM(G23-C35)</f>
        <v>1431234.0203367546</v>
      </c>
      <c r="H24" s="45"/>
      <c r="I24" s="46">
        <f>SUM(I23-C35)</f>
        <v>3193718.652417168</v>
      </c>
      <c r="J24" s="46">
        <f>SUM(J23-G35)</f>
        <v>181375.77336416766</v>
      </c>
      <c r="K24" s="14"/>
      <c r="L24" s="14"/>
      <c r="M24" s="14"/>
      <c r="N24" s="14"/>
    </row>
    <row r="25" spans="1:14" ht="12.75">
      <c r="A25" s="41"/>
      <c r="B25" s="13"/>
      <c r="C25" s="33"/>
      <c r="D25" s="29"/>
      <c r="E25" s="30"/>
      <c r="F25" s="29"/>
      <c r="G25" s="30"/>
      <c r="H25" s="29"/>
      <c r="I25" s="30"/>
      <c r="J25" s="30"/>
      <c r="K25" s="14"/>
      <c r="L25" s="14"/>
      <c r="M25" s="14"/>
      <c r="N25" s="14"/>
    </row>
    <row r="26" spans="1:14" ht="15.75">
      <c r="A26" s="39" t="s">
        <v>26</v>
      </c>
      <c r="B26" s="13"/>
      <c r="C26" s="33" t="s">
        <v>24</v>
      </c>
      <c r="D26" s="29"/>
      <c r="E26" s="33" t="s">
        <v>24</v>
      </c>
      <c r="F26" s="25"/>
      <c r="G26" s="32">
        <v>0.06</v>
      </c>
      <c r="H26" s="25"/>
      <c r="I26" s="32">
        <v>0.06</v>
      </c>
      <c r="J26" s="32">
        <v>0.06</v>
      </c>
      <c r="K26" s="14"/>
      <c r="L26" s="14"/>
      <c r="M26" s="14"/>
      <c r="N26" s="14"/>
    </row>
    <row r="27" spans="1:14" ht="12.75">
      <c r="A27" s="36" t="s">
        <v>16</v>
      </c>
      <c r="B27" s="4"/>
      <c r="C27" s="33"/>
      <c r="D27" s="20"/>
      <c r="E27" s="21"/>
      <c r="F27" s="20"/>
      <c r="G27" s="21">
        <f>SUM(G17*1.06)</f>
        <v>17381129.27393542</v>
      </c>
      <c r="H27" s="20"/>
      <c r="I27" s="21">
        <f>SUM(I17*1.06)</f>
        <v>18710785.66339148</v>
      </c>
      <c r="J27" s="21">
        <f>SUM(J17*1.06)</f>
        <v>18710785.66339148</v>
      </c>
      <c r="K27" s="14"/>
      <c r="L27" s="14"/>
      <c r="M27" s="14"/>
      <c r="N27" s="14"/>
    </row>
    <row r="28" spans="1:14" ht="12.75">
      <c r="A28" s="36" t="s">
        <v>18</v>
      </c>
      <c r="B28" s="4"/>
      <c r="C28" s="33"/>
      <c r="D28" s="27"/>
      <c r="E28" s="28"/>
      <c r="F28" s="27"/>
      <c r="G28" s="28">
        <f>SUM(G27*37.75/100)</f>
        <v>6561376.300910621</v>
      </c>
      <c r="H28" s="27"/>
      <c r="I28" s="28">
        <f>SUM(I27*37.75/100)</f>
        <v>7063321.5879302835</v>
      </c>
      <c r="J28" s="28">
        <f>SUM(J27*37.75/100)</f>
        <v>7063321.5879302835</v>
      </c>
      <c r="K28" s="14"/>
      <c r="L28" s="14"/>
      <c r="M28" s="14"/>
      <c r="N28" s="14"/>
    </row>
    <row r="29" spans="1:14" ht="13.5" thickBot="1">
      <c r="A29" s="40" t="s">
        <v>20</v>
      </c>
      <c r="B29" s="13"/>
      <c r="C29" s="33"/>
      <c r="D29" s="29"/>
      <c r="E29" s="30"/>
      <c r="F29" s="29"/>
      <c r="G29" s="30">
        <f>SUM(G27+G28)</f>
        <v>23942505.57484604</v>
      </c>
      <c r="H29" s="29"/>
      <c r="I29" s="30">
        <f>SUM(I27+I28)</f>
        <v>25774107.251321763</v>
      </c>
      <c r="J29" s="30">
        <f>SUM(J27+J28)</f>
        <v>25774107.251321763</v>
      </c>
      <c r="K29" s="14"/>
      <c r="L29" s="14"/>
      <c r="M29" s="14"/>
      <c r="N29" s="14"/>
    </row>
    <row r="30" spans="1:14" ht="26.25" thickBot="1">
      <c r="A30" s="42" t="s">
        <v>28</v>
      </c>
      <c r="B30" s="43"/>
      <c r="C30" s="44"/>
      <c r="D30" s="45"/>
      <c r="E30" s="46"/>
      <c r="F30" s="45"/>
      <c r="G30" s="46">
        <f>SUM(G29-C35)</f>
        <v>2334724.7967460416</v>
      </c>
      <c r="H30" s="45"/>
      <c r="I30" s="46">
        <f>SUM(I29-C35)</f>
        <v>4166326.473221764</v>
      </c>
      <c r="J30" s="46">
        <f>SUM(J29-G35)</f>
        <v>1153983.5941687636</v>
      </c>
      <c r="K30" s="14"/>
      <c r="L30" s="14"/>
      <c r="M30" s="14"/>
      <c r="N30" s="14"/>
    </row>
    <row r="31" spans="1:14" ht="12.75">
      <c r="A31" s="40"/>
      <c r="B31" s="13"/>
      <c r="C31" s="33"/>
      <c r="D31" s="29"/>
      <c r="E31" s="30"/>
      <c r="F31" s="29"/>
      <c r="G31" s="30"/>
      <c r="H31" s="29"/>
      <c r="I31" s="30"/>
      <c r="J31" s="30"/>
      <c r="K31" s="14"/>
      <c r="L31" s="14"/>
      <c r="M31" s="14"/>
      <c r="N31" s="14"/>
    </row>
    <row r="32" spans="1:14" ht="15.75">
      <c r="A32" s="39" t="s">
        <v>27</v>
      </c>
      <c r="B32" s="13"/>
      <c r="C32" s="32">
        <v>0.09</v>
      </c>
      <c r="D32" s="25"/>
      <c r="E32" s="32">
        <v>0.09</v>
      </c>
      <c r="F32" s="25"/>
      <c r="G32" s="32">
        <v>0.09</v>
      </c>
      <c r="H32" s="25"/>
      <c r="I32" s="32">
        <v>0.09</v>
      </c>
      <c r="J32" s="32">
        <v>0.09</v>
      </c>
      <c r="K32" s="14"/>
      <c r="L32" s="14"/>
      <c r="M32" s="14"/>
      <c r="N32" s="14"/>
    </row>
    <row r="33" spans="1:14" ht="12.75">
      <c r="A33" s="36" t="s">
        <v>17</v>
      </c>
      <c r="B33" s="4"/>
      <c r="C33" s="21">
        <f>SUM(C17*1.09)</f>
        <v>15686229.24</v>
      </c>
      <c r="D33" s="20"/>
      <c r="E33" s="21">
        <f>SUM(E17*1.09)</f>
        <v>16288223.160000002</v>
      </c>
      <c r="F33" s="20"/>
      <c r="G33" s="21">
        <f>SUM(G17*1.09)</f>
        <v>17873048.026971325</v>
      </c>
      <c r="H33" s="20"/>
      <c r="I33" s="21">
        <f>SUM(I17*1.09)</f>
        <v>19240336.201034635</v>
      </c>
      <c r="J33" s="21">
        <f>SUM(J17*1.09)</f>
        <v>19240336.201034635</v>
      </c>
      <c r="K33" s="14"/>
      <c r="L33" s="14"/>
      <c r="M33" s="14"/>
      <c r="N33" s="14"/>
    </row>
    <row r="34" spans="1:14" ht="12.75">
      <c r="A34" s="36" t="s">
        <v>18</v>
      </c>
      <c r="B34" s="24"/>
      <c r="C34" s="28">
        <f>SUM(C33*37.75/100)</f>
        <v>5921551.5381000005</v>
      </c>
      <c r="D34" s="27"/>
      <c r="E34" s="28">
        <f>SUM(E33*37.75/100)</f>
        <v>6148804.242900001</v>
      </c>
      <c r="F34" s="27"/>
      <c r="G34" s="28">
        <f>SUM(G33*37.75/100)</f>
        <v>6747075.630181675</v>
      </c>
      <c r="H34" s="27"/>
      <c r="I34" s="28">
        <f>SUM(I33*37.75/100)</f>
        <v>7263226.915890574</v>
      </c>
      <c r="J34" s="28">
        <f>SUM(J33*37.75/100)</f>
        <v>7263226.915890574</v>
      </c>
      <c r="K34" s="14"/>
      <c r="L34" s="14"/>
      <c r="M34" s="14"/>
      <c r="N34" s="14"/>
    </row>
    <row r="35" spans="1:14" ht="13.5" thickBot="1">
      <c r="A35" s="40" t="s">
        <v>20</v>
      </c>
      <c r="B35" s="13"/>
      <c r="C35" s="30">
        <f>SUM(C33+C34)</f>
        <v>21607780.7781</v>
      </c>
      <c r="D35" s="29"/>
      <c r="E35" s="30">
        <f>SUM(E33+E34)</f>
        <v>22437027.402900003</v>
      </c>
      <c r="F35" s="29"/>
      <c r="G35" s="30">
        <f>SUM(G33+G34)</f>
        <v>24620123.657153</v>
      </c>
      <c r="H35" s="29"/>
      <c r="I35" s="30">
        <f>SUM(I33+I34)</f>
        <v>26503563.11692521</v>
      </c>
      <c r="J35" s="30">
        <f>SUM(J33+J34)</f>
        <v>26503563.11692521</v>
      </c>
      <c r="K35" s="14"/>
      <c r="L35" s="14"/>
      <c r="M35" s="14"/>
      <c r="N35" s="14"/>
    </row>
    <row r="36" spans="1:14" ht="26.25" thickBot="1">
      <c r="A36" s="42" t="s">
        <v>28</v>
      </c>
      <c r="B36" s="47"/>
      <c r="C36" s="48"/>
      <c r="D36" s="49"/>
      <c r="E36" s="46">
        <f>SUM(E35-C35)</f>
        <v>829246.6248000041</v>
      </c>
      <c r="F36" s="49"/>
      <c r="G36" s="46">
        <f>SUM(G35-C35)</f>
        <v>3012342.8790530004</v>
      </c>
      <c r="H36" s="49"/>
      <c r="I36" s="46">
        <f>SUM(I35-C35)</f>
        <v>4895782.338825211</v>
      </c>
      <c r="J36" s="46">
        <f>SUM(J35-G35)</f>
        <v>1883439.4597722106</v>
      </c>
      <c r="K36" s="14"/>
      <c r="L36" s="14"/>
      <c r="M36" s="14"/>
      <c r="N36" s="14"/>
    </row>
    <row r="37" spans="3:14" ht="12.7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3:14" ht="12.7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3:14" ht="12.7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3:14" ht="12.7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3:14" ht="12.7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3:14" ht="12.7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3:14" ht="12.7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3:14" ht="12.75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3:14" ht="12.7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3:14" ht="12.7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3:14" ht="12.75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3:14" ht="12.7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3:14" ht="12.7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3:14" ht="12.7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1">
    <mergeCell ref="A5:A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&amp;L&amp;8Ministerstvo školstva SR
Odbor personálny a organizačný&amp;C
Kvantifikácia rozpočtových dôsledkov návrhov osobitnej stupnice platových taríf pedagogických zamestnancov&amp;12
</oddHeader>
    <oddFooter>&amp;L(Kvantifikácia na počet pedagogicých zamestnancov 111216 v  platových triedach 7 až 12, resp. 7 až 14)&amp;R&amp;8&amp;D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Sandtnerová</dc:creator>
  <cp:keywords/>
  <dc:description/>
  <cp:lastModifiedBy>agenda0</cp:lastModifiedBy>
  <cp:lastPrinted>2001-05-07T07:00:13Z</cp:lastPrinted>
  <dcterms:created xsi:type="dcterms:W3CDTF">2001-04-26T13:10:09Z</dcterms:created>
  <dcterms:modified xsi:type="dcterms:W3CDTF">2001-05-07T12:02:54Z</dcterms:modified>
  <cp:category/>
  <cp:version/>
  <cp:contentType/>
  <cp:contentStatus/>
</cp:coreProperties>
</file>