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7070" windowHeight="10200" activeTab="5"/>
  </bookViews>
  <sheets>
    <sheet name="Školstvo" sheetId="1" r:id="rId1"/>
    <sheet name="Pôdohospodárstvo" sheetId="2" r:id="rId2"/>
    <sheet name="Zdravotníctvo" sheetId="3" r:id="rId3"/>
    <sheet name="MH SR" sheetId="4" r:id="rId4"/>
    <sheet name="MVRR SR" sheetId="5" r:id="rId5"/>
    <sheet name="SAV" sheetId="6" r:id="rId6"/>
  </sheets>
  <definedNames/>
  <calcPr fullCalcOnLoad="1"/>
</workbook>
</file>

<file path=xl/sharedStrings.xml><?xml version="1.0" encoding="utf-8"?>
<sst xmlns="http://schemas.openxmlformats.org/spreadsheetml/2006/main" count="950" uniqueCount="442">
  <si>
    <t>APVT-18-016902</t>
  </si>
  <si>
    <t>Regionalizácia klimatických pomerov a imisnej záťaže  podľa lesných oblastí a geomorfologických celkov Slovenska</t>
  </si>
  <si>
    <t>APVT-20-000102</t>
  </si>
  <si>
    <t>Hmotnostná separácia atómových jadier kinematickou metódou</t>
  </si>
  <si>
    <t>APVT-20-000502</t>
  </si>
  <si>
    <t>REGULÁCIA MNOHONÁSOBNEJ REZISTENCIE U EUKARYOTICKÝCH MIKROORGANIZMOV</t>
  </si>
  <si>
    <t>PvF UK BA</t>
  </si>
  <si>
    <t>APVT-20-001902</t>
  </si>
  <si>
    <t>Modelovanie prevádzky a zisťovanie priepustnej výkonnosti traťových úsekov v krízových situáciách</t>
  </si>
  <si>
    <t>Fakulta Špeciálneho inžinierstva Žilinskej univerzity v Žiline</t>
  </si>
  <si>
    <t>APVT-20-002002</t>
  </si>
  <si>
    <t>Logistické zabezpečenie evakuácie</t>
  </si>
  <si>
    <t>Fakulta špeciálneho inžinierstva Žilinskej univerzity v Žiline</t>
  </si>
  <si>
    <t>APVT-20-002202</t>
  </si>
  <si>
    <t>Elektrochemické sledovanie reaktivity prírodných a laboratórne pripravených partikulárnych materiálov</t>
  </si>
  <si>
    <t>Technická Univerzita Košice, Hutnícka fakulta</t>
  </si>
  <si>
    <t>APVT-20-003102</t>
  </si>
  <si>
    <t>KOMPLEXNÝ INTERAKTÍVNY VÝPOČTOVÝ SYSTÉM NA OBJEKTIVIZÁCIU KONŠTRUOVANIA MODULOV PRACOVNÝCH STROJOV</t>
  </si>
  <si>
    <t>Strojnícka fakulta, Slovenská technická univerzita v Bratislave</t>
  </si>
  <si>
    <t>APVT-20-003302</t>
  </si>
  <si>
    <t>VÝSKUM UPLATNENIA PROGRESÍVNEHO EKOLOGICKÉHO CHLADIACEHO REZNÉHO MÉDIA V OBRÁBANÍ</t>
  </si>
  <si>
    <t>STU v Bratislave Materiálovotechnologická fakulta, Trnava</t>
  </si>
  <si>
    <t>APVT-20-003602</t>
  </si>
  <si>
    <t>Socio-ekonomické nerovnosti v zdraví</t>
  </si>
  <si>
    <t>UPJŠ</t>
  </si>
  <si>
    <t>APVT-20-003902</t>
  </si>
  <si>
    <t>Štúdium komplexných biologických fenoménov na úrovni funkčnej analýzy genómov kvasiniek</t>
  </si>
  <si>
    <t>Univerzita Komenského, Prírodovedecká fakulta, Katedra Biochémie</t>
  </si>
  <si>
    <t>APVT-20-005702</t>
  </si>
  <si>
    <t>TERMOOXIDAČNÉ A FOTOOXIDAČNÉ PROCESY V CHEMICKÝCH A BIOLOGICKÝCH SYSTÉMOCH A ICH VPLYV NA KVALITU ŽIVOTA</t>
  </si>
  <si>
    <t>APVT-20-006102</t>
  </si>
  <si>
    <t>Využitie biotechnologických metód pre šľachtenie, výživu a ochranu biodiverzity v špeciálnych odvetviach živočíšnej výroby.</t>
  </si>
  <si>
    <t>AF SPU NR</t>
  </si>
  <si>
    <t>APVT-20-006702</t>
  </si>
  <si>
    <t>Genetické hodnotenie priamych a nepriamych úžitkových vlastností a ich využitie pri tvorbe selekčných indexov.</t>
  </si>
  <si>
    <t>SPU NR</t>
  </si>
  <si>
    <t>APVT-20-007602</t>
  </si>
  <si>
    <t>Uplatnenie ekologických a tribologických princípov v súčasných konštrukciách pohonných a prevodových systémov</t>
  </si>
  <si>
    <t>Slovenská technická univerzita v Bratislave, Strojnícka fakulta</t>
  </si>
  <si>
    <t>APVT-20-008202</t>
  </si>
  <si>
    <t>Geneticky podmienený  syndróm chromozómovej instability v populácii obyvateľov SR a jeho vplyv na výskyt onkologických a imunologických ochorení.</t>
  </si>
  <si>
    <t>UK, JLF Martin</t>
  </si>
  <si>
    <t>APVT-20-009902</t>
  </si>
  <si>
    <t>Nízkorozmerné magnetické materiály</t>
  </si>
  <si>
    <t>UPJŠ KE, PVF</t>
  </si>
  <si>
    <t>APVT-20-010002</t>
  </si>
  <si>
    <t>Korelačná analýza na dátach experimentu STAR</t>
  </si>
  <si>
    <t>Prírodovedecká fakulta Univerzity P. J. Šafárika</t>
  </si>
  <si>
    <t>APVT-20-010102</t>
  </si>
  <si>
    <t>Nanokompozitné vlákna na báze syntetických polymérov</t>
  </si>
  <si>
    <t>APVT-20-010302</t>
  </si>
  <si>
    <t>Efektívnejšie využitie primárnej energie paliva nekonvenčným progresívnym princípom premeny tepla na chlad termokompresiou v piestovom spaľovacom motore</t>
  </si>
  <si>
    <t>APVT-20-010702</t>
  </si>
  <si>
    <t>Syntéza opticky čistých stavebných blokov pre syntézy biologicky aktívnych prírodných látok a ich analógov ako možných chemoterapeutík.</t>
  </si>
  <si>
    <t>APVT-20-010902</t>
  </si>
  <si>
    <t>Látky s terapeutickým účinkom ako ligandy - Štúdium prípravy, chemických vlastností, rovnováh a štruktúry komplexov s ligandmi s terapeutickými účinkami.</t>
  </si>
  <si>
    <t>APVT-20-013102</t>
  </si>
  <si>
    <t>Možnosti farmakologického ovplyvnenia reaktivity hladkého svalu močového mechúra</t>
  </si>
  <si>
    <t>APVT-20-013902</t>
  </si>
  <si>
    <t>Vývoj a optimalizácia procesov prípravy novej generácie rýchlych polovodičových prvkov a integrovaných   obvodov v submikrometrových technológiách</t>
  </si>
  <si>
    <t>APVT-20-014002</t>
  </si>
  <si>
    <t>Imunofenotypizácia humánnych gliómov pomocou prietokovej cytometrie s uplatnením v diagnostike a štúdiu mnohopočetnej liekovej rezistencie a gliomagenézy.</t>
  </si>
  <si>
    <t>Univerzita P.J. Šafárika, Lekárska fakulta</t>
  </si>
  <si>
    <t>APVT-20-014502</t>
  </si>
  <si>
    <t>Environmentálne spracovanie odpadovej haldy obsahujúcej karcinogénne zložky a netradičné využitie vznikajúcich surovinových materiálov (ESOHOK)</t>
  </si>
  <si>
    <t>Technická univerzita v Košiciach</t>
  </si>
  <si>
    <t>APVT-20-014702</t>
  </si>
  <si>
    <t>Výskum a vývoj biogénnyh ekologických palív a mazív z domácich obnoviteľných zdrojov</t>
  </si>
  <si>
    <t>APVT-20-017102</t>
  </si>
  <si>
    <t>Horizontálny prenos genetickej informácie z geneticky modifikovaných rastlín v tráviacom trakte zvierat.</t>
  </si>
  <si>
    <t>APVT-20-017202</t>
  </si>
  <si>
    <t>Geneticky modifikované (transgenné) bunky kvasiniek ako nástroj pre skríning nových apoptózu podporujúcich protinádorových látok</t>
  </si>
  <si>
    <t>SYNTÉZA  A  CHARAKTERIZÁCIA  NANOMATERIÁLOV  PRIPRAVENÝCH  NETRADIČNÝMI METÓDAMI  Z  PREKURZOROV  NA  BÁZE  KOVOV  A  NERASTNÝCH  SUROVÍN</t>
  </si>
  <si>
    <t>APVT-20-018902</t>
  </si>
  <si>
    <t>Algoritmické a zložitostné aspekty globálnych sietí</t>
  </si>
  <si>
    <t>Fakulta matematiky, fyziky a informatiky, Univerzita Komenského</t>
  </si>
  <si>
    <t>APVT-20-019202</t>
  </si>
  <si>
    <t>Počítačový dizajn v nanotechnológii: Samoorganizované monovrstvy a molekulárna elektronika</t>
  </si>
  <si>
    <t>APVT-20-020002</t>
  </si>
  <si>
    <t>Geochémia staropaleozoických vulkanicko-sedimentárnych komplexov centrálnych Západných Karpát: protolit, zdrojová oblasť a tektonický význam</t>
  </si>
  <si>
    <t>Univerzita Komenského v Bratislave, Prírodovedecká fakulta</t>
  </si>
  <si>
    <t>APVT-20-020202</t>
  </si>
  <si>
    <t>Podpora trvalo udržateľného rozvoja na báze inovácií technických systémov s využitím technológií počítačovej podpory</t>
  </si>
  <si>
    <t>APVT-20-021602</t>
  </si>
  <si>
    <t>Silno korelované a neusporiadané elektrónové systémy</t>
  </si>
  <si>
    <t>APVT-20-022002</t>
  </si>
  <si>
    <t>Regulácia parazitických burín z rodu kukučina (Cuscuta spp.) v agroekosystémoch Slovenska</t>
  </si>
  <si>
    <t>SPU Nitre</t>
  </si>
  <si>
    <t>APVT-20-022202</t>
  </si>
  <si>
    <t>Nové fyzikálne a chemické prístupy k fotodynamickej terapii rakoviny</t>
  </si>
  <si>
    <t>Katedra biofyziky, Ústav fyzikálnych vied, Univerzita P. J. Šafárika</t>
  </si>
  <si>
    <t>Výskum supravodivých kvantových interferenčných detektorov (SQUID) na báze tenkých vrstiev  vysokoteplotných supravodičov</t>
  </si>
  <si>
    <t>Elektrotechnický ústav SAV</t>
  </si>
  <si>
    <t>APVT-20-023302</t>
  </si>
  <si>
    <t>Algebraické a topologické metódy v teórii grafov a sietí</t>
  </si>
  <si>
    <t>Slovenská Technická Univerzita, Stavebná fakulta</t>
  </si>
  <si>
    <t>APVT-20-023402</t>
  </si>
  <si>
    <t>Teória vyhodnocovania merania s aplikáciami v technických, ekonomických a sociálnych oblastiach.</t>
  </si>
  <si>
    <t>Slovenská technická univerzita v Bratislave, Stavebná fakulta</t>
  </si>
  <si>
    <t>APVT-20-025502</t>
  </si>
  <si>
    <t>Navigacia a kooperacia vo virtualnych prostrediach - Virtualna Bratislava. Projekt pod zastitou prezidenta republiky Rudolfa Schustera</t>
  </si>
  <si>
    <t>Fakulta matematiky, fyziky a informatiky UK</t>
  </si>
  <si>
    <t>APVT-20-026002</t>
  </si>
  <si>
    <t>DNA makréry v selekcii ľuľka zemiakového (Solanum tuberosumL.)</t>
  </si>
  <si>
    <t>SPU Nitra</t>
  </si>
  <si>
    <t>APVT-20-026102</t>
  </si>
  <si>
    <t>Diagnóza fragmentácie populácií u stavovocov v chránených územiach</t>
  </si>
  <si>
    <t>VÚVB ZA</t>
  </si>
  <si>
    <t>APVT-21-008602</t>
  </si>
  <si>
    <t>Interakcia extralnych a lokálnych hormonálnych a imunitných faktorov v patogenéze a v priebehu reumatoidnej artritídy</t>
  </si>
  <si>
    <t>APVT-21-009502</t>
  </si>
  <si>
    <t>Výživa, imunopatologické zmeny a oxidačný stres pri nešpecifických zápaloch čreva na Slovensku</t>
  </si>
  <si>
    <t>APVT-21-013202</t>
  </si>
  <si>
    <t>ÚLOHA GENETICKEJ PREDISPOZÍCIE, IMUNITNÉHO SYSTÉMU A VÝŽIVY V PROCESE STARNUTIA</t>
  </si>
  <si>
    <t>APVT-21-019702</t>
  </si>
  <si>
    <t>Genomické a negenomické účinky vitamínu D v prevencii a v liečbe osteopénie/osteoporózy</t>
  </si>
  <si>
    <t>APVT-21-022802</t>
  </si>
  <si>
    <t>Radiačná záťaž obyvateľstva SR z expozície prírodným a lekárskym zdrojom ionizujúceho žiarenia</t>
  </si>
  <si>
    <t>APVT-21-025602</t>
  </si>
  <si>
    <t>Závislosť medzi  koncentráciami vybraných toxických a esenciálnych prvkov a alergickými ochoreniami u detí</t>
  </si>
  <si>
    <t>Ústav preventívnej a klinickej medicíny</t>
  </si>
  <si>
    <t>APVT-26-015002</t>
  </si>
  <si>
    <t>Zvýšenie účinnosti a zníženie energetickej náročnosti  a nákladov pri regulácii vody hydromelioračmou sústavou</t>
  </si>
  <si>
    <t>Slovenský vodohospodársky podnik, š.p., OZ Hydromeliorácie</t>
  </si>
  <si>
    <t>APVT-27-000602</t>
  </si>
  <si>
    <t>Zachovanie biodiverzity rodu Vitis</t>
  </si>
  <si>
    <t>Vosk. a šlachtit. stanica vinár. a vinohrad.</t>
  </si>
  <si>
    <t>APVT-27-004402</t>
  </si>
  <si>
    <t>Rozvoj trhu s pôdou v podmienkach prípravy Slovenska na vstup do Európskej únie</t>
  </si>
  <si>
    <t>Výsk ústav ekon, polnoh a potrav</t>
  </si>
  <si>
    <t>APVT-27-008902</t>
  </si>
  <si>
    <t>Štúdium selektívneho rastu kultúr salmonel v potravinových zmesných kultúrach použitím kvantitatívnej polymerázovej reťazovej reakcie</t>
  </si>
  <si>
    <t>Výskumný ústav potravinársky, Bratislava</t>
  </si>
  <si>
    <t>APVT-27-011002</t>
  </si>
  <si>
    <t>Výskum fyzikálnochemických interakcií polycyklických aromatických uhľovodíkov  a polyetyléntereftalátu a ich vplyv na zvyšovanie kvality a bezpečnosti potravín</t>
  </si>
  <si>
    <t>Výskumný ústav potravinársky</t>
  </si>
  <si>
    <t>APVT-27-013702</t>
  </si>
  <si>
    <t>Výskum inovácií v lesníctve a ich vplyvu na rozvoj vidieka</t>
  </si>
  <si>
    <t>Lesnícky výskumný ústav</t>
  </si>
  <si>
    <t>APVT-27-016402</t>
  </si>
  <si>
    <t>Molekulárna charakterizácia chromozomóvého regiónu pre extrémnu rezistenciu proti vírusu Y zemiaka (PVY) v genetických zdrojoch zemiaka.</t>
  </si>
  <si>
    <t>Vosk a šlachtitel ústav zemiakársky, a.s.</t>
  </si>
  <si>
    <t>APVT-27-017002</t>
  </si>
  <si>
    <t>Mikrosatelitné markery odvodené od kódujúcich sekvencií pre analýzu funkčnej diverzity rastlín</t>
  </si>
  <si>
    <t>Výskumný ústav rastlinnej výroby</t>
  </si>
  <si>
    <t>APVT-27-018102</t>
  </si>
  <si>
    <t>Výskumný ústav vodného hospodárstva</t>
  </si>
  <si>
    <t>APVT-27-018202</t>
  </si>
  <si>
    <t>Hydrologická monografia povodia Dunaja - vodná bilancia územných zrážok, odtoku a evapotranspirácie - medzinárodná spolupráca v rámci IHP UNESCO</t>
  </si>
  <si>
    <t>APVT-27-022602</t>
  </si>
  <si>
    <t>Urbánne pôdy ako environmentálny faktor kvality života v mestách (príklad mesta Bratislavy)</t>
  </si>
  <si>
    <t>Výskumný ústav pôdoznalectva a ochrany pôdy</t>
  </si>
  <si>
    <t>APVT-27-023202</t>
  </si>
  <si>
    <t>Modelovanie požiarnej odolnosti</t>
  </si>
  <si>
    <t>Štátny drevársky výskumný ústav</t>
  </si>
  <si>
    <t>APVT-27-023702</t>
  </si>
  <si>
    <t>Racionálnejšie využitie zdrojov dusíka na tvorbu úrod dobrej kvality v závlahových podmienkach pri zvýšených nárokoch na ochranu životného prostredia</t>
  </si>
  <si>
    <t xml:space="preserve">Slovenský vodohospodársky podnik, </t>
  </si>
  <si>
    <t>APVT-51-001502</t>
  </si>
  <si>
    <t>Štúdium úlohy rastrových faktorov v regulácii funkcií ovariálnych buniek a vnútrobunkových mechanizmov ich účinku</t>
  </si>
  <si>
    <t>Výskumný ústav živočíšne výroby</t>
  </si>
  <si>
    <t>APVT-51-002402</t>
  </si>
  <si>
    <t>Vývojová retardácia embryí po mikromanipuláciách in vitro vo vzťahu k apoptóze embryonálnych buniek</t>
  </si>
  <si>
    <t>výskumný ústav živočíšnej výroby Nitra</t>
  </si>
  <si>
    <t>APVT-51-002602</t>
  </si>
  <si>
    <t>APVT-51-003702</t>
  </si>
  <si>
    <t>Nové progresívne výpočtové metódy v mechanike pevnej fázy</t>
  </si>
  <si>
    <t>ÚSTARCH SAV Bratislava</t>
  </si>
  <si>
    <t>APVT-51-004002</t>
  </si>
  <si>
    <t>Vzťah rodičovskej investície k pohlaviu mláďat a k istote genetického rodičovstva pri modelovom druhu fúzatka trstinová (Panurus biarmicus).</t>
  </si>
  <si>
    <t>Ústav zoológie Slovenskej akadémie vied</t>
  </si>
  <si>
    <t>APVT-51-004702</t>
  </si>
  <si>
    <t>Vybrané zoonózy na Slovensku v ére genomiky s dôrazom na kliešte a kliešťami prenášané nákazy</t>
  </si>
  <si>
    <t>Ústav zoológie SAV</t>
  </si>
  <si>
    <t>APVT-51-006502</t>
  </si>
  <si>
    <t>Scenáre zmien vybraných zložiek hydrosféry a biosféry v SR v dôsledku klimatickej zmeny</t>
  </si>
  <si>
    <t>Ústav hydrológie Slovenskej akadémie vied</t>
  </si>
  <si>
    <t>APVT-51-008402</t>
  </si>
  <si>
    <t>Roztoce (Acarina) celade Ascidae Slovenska</t>
  </si>
  <si>
    <t>Ústav zoológie Slovenskej  akadémie vied</t>
  </si>
  <si>
    <t>APVT-51-011602</t>
  </si>
  <si>
    <t>Modelovanie,  riadenie a simulácia distribuovaných výrobných systémov</t>
  </si>
  <si>
    <t>Ústav informatiky, Slovenská akadémia vied</t>
  </si>
  <si>
    <t>APVT-51-012102</t>
  </si>
  <si>
    <t>Výskum stabilizácie optických frekvencií diódových laserov</t>
  </si>
  <si>
    <t>Ústav merania Slovenskej akadémie vied (ÚM SAV)</t>
  </si>
  <si>
    <t>APVT-51-012902</t>
  </si>
  <si>
    <t>Elektromagnetické vlastnosti supravodivých kompozitných vodičov</t>
  </si>
  <si>
    <t>Elektrotechnický ústav Slovenskej akadémie vied</t>
  </si>
  <si>
    <t>APVT-51-015602</t>
  </si>
  <si>
    <t>Záchrana genofondu gaštana jedlého</t>
  </si>
  <si>
    <t>APVT-51-015802</t>
  </si>
  <si>
    <t>Hydrofobizované polysacharidové deriváty pre rôzne  priemyselné aplikácie</t>
  </si>
  <si>
    <t>Chemický ústav, Slovenská akadémia vied</t>
  </si>
  <si>
    <t>APVT-51-015902</t>
  </si>
  <si>
    <t>Využitie antigénnych vlastností a manoproteínov patogénnych kvasiniek v diagnostike a prevencii kandidóz.</t>
  </si>
  <si>
    <t>APVT-51-016002</t>
  </si>
  <si>
    <t>Imobilizácia biologických systémov:regulácia prestupu nanorozmerových bioaktívnych látok cez vysoko definované polymérne membrány v biotechnológii a biomedicíne</t>
  </si>
  <si>
    <t>Ústav polymérov Slovenskej akadémie vied</t>
  </si>
  <si>
    <t>APVT-51-016602</t>
  </si>
  <si>
    <t>Ochrana a využitie genetických zdrojov okrajových ovocných druhov a ich mikroflóry vo výžive, poľnohospodárstve a rozvoji vidieka</t>
  </si>
  <si>
    <t>APVT-51-017802</t>
  </si>
  <si>
    <t>Nové metódy a prístroje na pulmonálnu, hepatálnu a gastro-intestinálnu neinvazívnu diagnostiku.</t>
  </si>
  <si>
    <t>Ústav merania, Slovenská akadémia vied</t>
  </si>
  <si>
    <t>APVT-51-019302</t>
  </si>
  <si>
    <t>Analýza prícin  a návrh opatrení proti hromadnému odumieraniu smrecín v pohranicných oblastiach severného Slovenska.</t>
  </si>
  <si>
    <t>Ústav ekológie lesa, SAV</t>
  </si>
  <si>
    <t>APVT-51-020902</t>
  </si>
  <si>
    <t>Submikrónový vektorový hallovský mikroskop</t>
  </si>
  <si>
    <t>Elektrotechnický ústav Slovenskej Akadémie Vied</t>
  </si>
  <si>
    <t>APVT-51-021102</t>
  </si>
  <si>
    <t>Konštrukčné kovové profily s nanoštruktúrou</t>
  </si>
  <si>
    <t xml:space="preserve">ÚMaMS SAV, </t>
  </si>
  <si>
    <t>APVT-51-021702</t>
  </si>
  <si>
    <t>Usporiadané súbory kovových a magnetických nanočastíc pre informačné konfigurácie - príprava a kolektívne vlastnosti</t>
  </si>
  <si>
    <t>Fyzikálny ústav SAV</t>
  </si>
  <si>
    <t>APVT-99-000202</t>
  </si>
  <si>
    <t>Použitie cestných stavebných materiálov zo starých vozoviek na výstavbu ciest diaľnic a miestnych komunikácií</t>
  </si>
  <si>
    <t>VUIS-CESTY spol. s r.o.</t>
  </si>
  <si>
    <t>APVT-99-000302</t>
  </si>
  <si>
    <t>Spôsob rehabilitácie konštrukcií vozoviek ciest, diaľnic a miestnych komunikácií</t>
  </si>
  <si>
    <t>VUIS-CESTY spol. s r.o.</t>
  </si>
  <si>
    <t>APVT-99-001302</t>
  </si>
  <si>
    <t>Výskum kompozitného materiálu pre netradičný spôsob ochrany plynovodov proti nežiadúcim vplyvom horninového prostredia.</t>
  </si>
  <si>
    <t>Tatrabent spol. s r.o.</t>
  </si>
  <si>
    <t>APVT-99-001802</t>
  </si>
  <si>
    <t>Nová technológia spracovania piliarskej guľatiny využitím informačných technológii</t>
  </si>
  <si>
    <t>BUČINA ZVOLEN a.s.</t>
  </si>
  <si>
    <t>APVT-99-002502</t>
  </si>
  <si>
    <t>Výskum progresívnych laserových zváracích technológií a systémov pre priemyselné využitie</t>
  </si>
  <si>
    <t>VÚZ - Výskumný ústav zváračský Bratislava</t>
  </si>
  <si>
    <t>APVT-99-003002</t>
  </si>
  <si>
    <t>Farebné koncentráty pre farbenie polymetylmetakrylátu</t>
  </si>
  <si>
    <t>Výskumný ústav chemických vlákien, a.s.</t>
  </si>
  <si>
    <t>APVT-99-004502</t>
  </si>
  <si>
    <t>Výskum maskovacích a tieniacich materiálov s multispektrálnou účinnosťou</t>
  </si>
  <si>
    <t>VÚTCH - CHEMITEX, spol. s r.o.</t>
  </si>
  <si>
    <t>APVT-99-004602</t>
  </si>
  <si>
    <t>Výskum a vývoj sortimentu špeciálnych ochranných odevov - OCHRANA</t>
  </si>
  <si>
    <t>VÚTCH-CHEMITEX, spol. s r. o.</t>
  </si>
  <si>
    <t>APVT-99-005002</t>
  </si>
  <si>
    <t>KOMPLEXNÉ  SPRACOVANIE LUCERNY SIATEJ AKO OBNOVITEĽNÉHO ZDROJA ENERGIE KOMBINÁCIOU KLAICKÝCH A bIOTECHNOLOGICKÝCH POSTUPOV</t>
  </si>
  <si>
    <t>LikoSpol, a.s.</t>
  </si>
  <si>
    <t>APVT-99-005402</t>
  </si>
  <si>
    <t>Štúdium mechanických vlastností vybraných kombinovaných konštrukčných prvkov</t>
  </si>
  <si>
    <t>Štátny drevársky výskumný ústav, Bratislava</t>
  </si>
  <si>
    <t>APVT-99-006802</t>
  </si>
  <si>
    <t>Riadiace systémy pre CNC rezacie centrá</t>
  </si>
  <si>
    <t>MicroStep, spol.s r .o.</t>
  </si>
  <si>
    <t>APVT-99-007302</t>
  </si>
  <si>
    <t>Natierané ink jet papiere pre atramentové tlačiarne.</t>
  </si>
  <si>
    <t>Výskumný ústav papiera a celulózy a. s.</t>
  </si>
  <si>
    <t>APVT-99-008002</t>
  </si>
  <si>
    <t>EFEKTÍVNE SPÓSOBY SANÁCIE PORÚCH BETÓNOVÝCH MOSTOV</t>
  </si>
  <si>
    <t>VÚIS Mosty s.r.o.</t>
  </si>
  <si>
    <t>APVT-99-009702</t>
  </si>
  <si>
    <t>Vývoj lepenej uhlíkovej kefy pre práčkové motory</t>
  </si>
  <si>
    <t>Elektrokarbon a. s.</t>
  </si>
  <si>
    <t>APVT-99-009802</t>
  </si>
  <si>
    <t>Vývoj samonosného uhlíkového zberača</t>
  </si>
  <si>
    <t>APVT-99-010602</t>
  </si>
  <si>
    <t>Výskum systémov novej generácie zariadenia na navíjanie profilových pätkových lán pre nákladné automobilové plášte</t>
  </si>
  <si>
    <t>VIPO, a.s., Partizánske</t>
  </si>
  <si>
    <t>APVT-99-017602</t>
  </si>
  <si>
    <t>Vplyv fázových premien na úroveň zvyškových napätí zvarových spojov vysokopevných ocelí</t>
  </si>
  <si>
    <t>VÚZ-Výskumný ústav zváračský</t>
  </si>
  <si>
    <t>APVT-99-018602</t>
  </si>
  <si>
    <t>Syntéza polykryštalického indium fosfidu InP a jeho charakterizácia.</t>
  </si>
  <si>
    <t>Phostec, s.r.o.</t>
  </si>
  <si>
    <t>APVT-99-019102</t>
  </si>
  <si>
    <t>MALÉ  MOTOROVÉ  VOZIDLO  PRE  TELESNE  POSTIHNUTÝCH  OBČANOV</t>
  </si>
  <si>
    <t>K W D , s.r.o.</t>
  </si>
  <si>
    <t>APVT-99-019402</t>
  </si>
  <si>
    <t>Výskum a vývoj nových látok s cytostatickým účinkom ako perspektívnych antineoplastických liečiv so zlepšenými vlastnosťami.</t>
  </si>
  <si>
    <t>VULM,a.s.</t>
  </si>
  <si>
    <t>APVT-99-021502</t>
  </si>
  <si>
    <t>Tepelne mosty v obalovych konstrukciach budov pozemnych stavieb</t>
  </si>
  <si>
    <t xml:space="preserve">Vyskumno-vyvojovy ustav pozemnych stavieb </t>
  </si>
  <si>
    <t>APVT-99-023002</t>
  </si>
  <si>
    <t>Mobilný miniteleoperátor</t>
  </si>
  <si>
    <t>ZTS Výskumno-vývojový ústav Košice, a.s.</t>
  </si>
  <si>
    <t>APVT-99-025702</t>
  </si>
  <si>
    <t>Výskum výroby 2,5-dimetyl-2,5-hexándiolu etinyláciou acetónu</t>
  </si>
  <si>
    <t>Výskumný ústav pre petrochémiu, a.s.</t>
  </si>
  <si>
    <t>APVT-51-000702</t>
  </si>
  <si>
    <t>Diverzita flóry Slovenska s prednostným zameraním na dreviny</t>
  </si>
  <si>
    <t>Botanický ústav Slovenskej akadémie vied</t>
  </si>
  <si>
    <t>APVT-51-000802</t>
  </si>
  <si>
    <t>Slovenská sieť fotometrických ďalekohľadov na štúdium vybraných fyzikálnych procesov v premenných hviezdach</t>
  </si>
  <si>
    <t>Astronomický ústav Slovenskej akadémie vied</t>
  </si>
  <si>
    <t>APVT-51-001002</t>
  </si>
  <si>
    <t>Časová a priestorová expresia stresových proteínov v rastlinách počas abiotického stresu</t>
  </si>
  <si>
    <t>Botanický ústav SAV</t>
  </si>
  <si>
    <t>APVT-51-002102</t>
  </si>
  <si>
    <t>Úloha mitochondrií v živote a smrti bunky.</t>
  </si>
  <si>
    <t>Ústav experimentálnej onkológie Slovenskej akadémie vied</t>
  </si>
  <si>
    <t>APVT-51-002302</t>
  </si>
  <si>
    <t>Príprava haploidov niektorých poľnohospodárskych plodín (kukurica, jačmeň, pšenica, ľan)  v in vitro podmienkach.</t>
  </si>
  <si>
    <t>Ústav genetiky a biotechnológií rastlín  SAV</t>
  </si>
  <si>
    <t>APVT-51-003202</t>
  </si>
  <si>
    <t>Úloha hlodavčieho tumor-supresorového proteínu ERCC3/XPB v oprave oxidačného poškodenia DNA</t>
  </si>
  <si>
    <t>APVT-51-005102</t>
  </si>
  <si>
    <t>Dynamika zmien diverzity lišajníkov Slovenska.</t>
  </si>
  <si>
    <t>APVT-51-005602</t>
  </si>
  <si>
    <t>Štúdium interakcií  patogén -hostitťeľská rastlina ako základ kontroly odolnosti slovenských kultivarov zemiaka proti fytopatogénnym hubám</t>
  </si>
  <si>
    <t>Ústav genetiky a biotechnológií rastlín, SAV</t>
  </si>
  <si>
    <t>APVT-51-005802</t>
  </si>
  <si>
    <t xml:space="preserve">Regulácia, funkcia a klinický význam anhydrázy kyseliny uhličitej IX v nádorovej progresii </t>
  </si>
  <si>
    <t>Virol ústav SAV</t>
  </si>
  <si>
    <t>APVT-51-006002</t>
  </si>
  <si>
    <t>Určovací kľúč a prehľad počtov chromozómov papraďorastov a semenných rastlín Slovenska</t>
  </si>
  <si>
    <t>APVT-51-007802</t>
  </si>
  <si>
    <t xml:space="preserve"> Zmeny v reaktivite imunitného systému u detí a dorastu po vírusových infekciách dýchacích ciest.</t>
  </si>
  <si>
    <t>APVT-51-009102</t>
  </si>
  <si>
    <t>Biodiverzita fytoplanktónu Dunaja a jeho hlavných prítokov na Slovensku</t>
  </si>
  <si>
    <t>APVT-51-009202</t>
  </si>
  <si>
    <t>Papraďorasty a semenné rastliny opísané z územia Slovenska</t>
  </si>
  <si>
    <t>APVT-51-010402</t>
  </si>
  <si>
    <t>Sodno-vápenaté krištáľové sklo bez obsahu bária</t>
  </si>
  <si>
    <t>Ústav anorganickej chémie, Slovenská akadémia vied</t>
  </si>
  <si>
    <t>APVT-51-010802</t>
  </si>
  <si>
    <t>Úloha baktérií v bunkách sliznice hrubého čreva v procese kolorektálnej karcinogenézy.</t>
  </si>
  <si>
    <t>APVT-51-011802</t>
  </si>
  <si>
    <t>Funkčná analýza génov kódujúcich neštruktúrne proteíny rastlinných vírusov rodu Potyvirus a stanovenie ich molekulárnej variability.</t>
  </si>
  <si>
    <t>Virologický ústav SAV, Bratislava</t>
  </si>
  <si>
    <t>APVT-51-012502</t>
  </si>
  <si>
    <t>Reprezentácie diskrétnych štruktúr a ich aplikácie</t>
  </si>
  <si>
    <t>Matematický inštitút Slovenskej Akadémie Vied</t>
  </si>
  <si>
    <t>APVT-51-012602</t>
  </si>
  <si>
    <t>Mikrobiálna ekogenetika tráviaceho traktu živočíchov</t>
  </si>
  <si>
    <t>Ústav fyziológie hospodárskych zvierat SAV</t>
  </si>
  <si>
    <t>APVT-51-013002</t>
  </si>
  <si>
    <t>Postraumatická regenerabilita krátkych propriospinálnych a dlhých premotorických trunkospinálnych vodivých systémov v mieche</t>
  </si>
  <si>
    <t>Neurobiologický ústav, Slovenská akadémia vied</t>
  </si>
  <si>
    <t>APVT-51-013802</t>
  </si>
  <si>
    <t>Transportné a signalizačné mechanizmy biologických membrán za normálnych a patologických podmienok</t>
  </si>
  <si>
    <t>Ústav molekulárnej fyziológie a genetiky, SAV</t>
  </si>
  <si>
    <t>APVT-51-014402</t>
  </si>
  <si>
    <t>Fotometria interagujúcich dvojhviezd</t>
  </si>
  <si>
    <t>APVT-20-014602</t>
  </si>
  <si>
    <t>Progresívne optické a laserové technológie pre reverzné inžinierstvo a rýchle prototypovanie</t>
  </si>
  <si>
    <t>Medzinárodné laserové centrum</t>
  </si>
  <si>
    <t>APVT-51-015202</t>
  </si>
  <si>
    <t>Dekréty E. Beneša ich uplatňovanie na Slovensku</t>
  </si>
  <si>
    <t>SVÚ SAV</t>
  </si>
  <si>
    <t>APVT-51-016502</t>
  </si>
  <si>
    <t>Membránovo viazané procesy a ich úloha v normálnej a patologickej fyziológii hospodárskych zvierat a ich symbiotických mikroorganizmov</t>
  </si>
  <si>
    <t>Ústav biochémie a genetiky živočíchov Slovenskej akadémie vied</t>
  </si>
  <si>
    <t>APVT-51-017902</t>
  </si>
  <si>
    <t>Vplyv antioxidačnej liečby na funkciu ciev a srdca v experimentálnej hypertenzii: úloha endotelu.</t>
  </si>
  <si>
    <t>Ústav normálnej a patologickej fyziológie, Slovenská akadémia vied</t>
  </si>
  <si>
    <t>APVT-51-018502</t>
  </si>
  <si>
    <t>Možnosti využitia bentonitu z ložiska Lieskovec</t>
  </si>
  <si>
    <t>Ústav anorganickej chémie Slovenskej akadémie vied</t>
  </si>
  <si>
    <t>APVT-51-020102</t>
  </si>
  <si>
    <t>Nanoštruktúry v supravodičoch</t>
  </si>
  <si>
    <t>Ústav experimentálnej fyziky Slovenskej akadémie vied</t>
  </si>
  <si>
    <t>Starnutie a choroby podmienené reaktívnymi formami kyslíka. Predklinické Štádium ich prevencie a liečby novými farmakami ÚEF SAV s protiradikálovým pôsobením.</t>
  </si>
  <si>
    <t>Ústav experimentálnej farmakológie, Slovenská Akadémia Vied</t>
  </si>
  <si>
    <t>Ekonomické, sociálne a environmentálne  podmienky prechodu Slovenska  do informačnej spoločnosti</t>
  </si>
  <si>
    <t>Prognostický ústav Slovenskej akadémie vied</t>
  </si>
  <si>
    <t>APVT-51-023902</t>
  </si>
  <si>
    <t>Biosystematika húb opísaných zo Slovenska</t>
  </si>
  <si>
    <t>APVT-51-025902</t>
  </si>
  <si>
    <t>Monitorovanie energetických častíc v blízkom okolí Zeme: vzťahy ku kozmickému počasiu - vplyvy na  výkonnosť a zdravotný stav leteckého personálu</t>
  </si>
  <si>
    <t>Ústav experimentálnej fyziky SAV Košice</t>
  </si>
  <si>
    <t>Rozpočtové organizácie v pôsobnosti Ministerstva školstva SR</t>
  </si>
  <si>
    <t>APVT-51-020802</t>
  </si>
  <si>
    <t>APVT-51-023602</t>
  </si>
  <si>
    <t>APVT-51-018402</t>
  </si>
  <si>
    <t>APVT-51-022702</t>
  </si>
  <si>
    <t>Žiadateľ</t>
  </si>
  <si>
    <t>Ústav ekológie lesa SAV Zvolen. Pobočka biológie drevín Nitra</t>
  </si>
  <si>
    <t>ÚSTAV  GEOTECHNIKY SAV</t>
  </si>
  <si>
    <t>Príspevkové organizácie SAV</t>
  </si>
  <si>
    <t>Rozpočtové organizácie SAV</t>
  </si>
  <si>
    <t>Príspevkové organizácie Ministerstva Zdravotnícva SR</t>
  </si>
  <si>
    <t>Riziko prenosu  vírusových chorôb IBR-IPV, BVD hovädzieho dobytka ranými embryami</t>
  </si>
  <si>
    <t>Príspevkové organizácie v pôsobnosti Ministerstva pôdoospodárstva SR</t>
  </si>
  <si>
    <t>Ochrana revitalizáciou: Stratégia a management riečneho systému dolnej Moravy</t>
  </si>
  <si>
    <t>Univerzita Komenského v Bratislave</t>
  </si>
  <si>
    <t>Slovenská technická univerzita v Bratislave</t>
  </si>
  <si>
    <t>Technická univerzita Košice</t>
  </si>
  <si>
    <t>Univerzita P.J. Šafárika, Košice</t>
  </si>
  <si>
    <t>Slovenská poľnohospodáska univerzita, Nitra</t>
  </si>
  <si>
    <t>Žilinská univerzita, Žilina</t>
  </si>
  <si>
    <t>STU, Faculty of Electrical Engineering and Information Technology</t>
  </si>
  <si>
    <t>ŽU, Strojnícka fakulta, Katedra koľajových vozidiel, motorov a zdvíhadiel</t>
  </si>
  <si>
    <t>ŽU, Katedra konštruovania a častí strojov, Strojnícka fakulta</t>
  </si>
  <si>
    <t>STU, Fakulta chem. a potr. technológie, Katedra fyz. chem.</t>
  </si>
  <si>
    <t>STU, Fakulta chemickej a potravinárskej technológie</t>
  </si>
  <si>
    <t>Fakulta chemickej a potravinárskej technológie, STU</t>
  </si>
  <si>
    <t>STU, Fakulta chemickej a potravinárskej technológie</t>
  </si>
  <si>
    <t>STU, Fakulta elektrotechniky a informatiky</t>
  </si>
  <si>
    <t>Ústav farmakológie Jesseniovej lekárskej fakulty UK v Martine</t>
  </si>
  <si>
    <t>EFRA - Ved. agent. pre lesníctvo a ekol.</t>
  </si>
  <si>
    <t>Podnikateľské organizácie</t>
  </si>
  <si>
    <t xml:space="preserve">Neziskové organizácie </t>
  </si>
  <si>
    <t xml:space="preserve">Občianske združenia </t>
  </si>
  <si>
    <t>Spolu za podnikateľské organizácie</t>
  </si>
  <si>
    <t xml:space="preserve">Spolu za ŽU </t>
  </si>
  <si>
    <t>Spolu za rozpočtové organizácie</t>
  </si>
  <si>
    <t xml:space="preserve">Spolu za UK </t>
  </si>
  <si>
    <t xml:space="preserve">Spolu za STU </t>
  </si>
  <si>
    <t xml:space="preserve">Spolu za TU KE </t>
  </si>
  <si>
    <t xml:space="preserve">Spolu za UPJŠ </t>
  </si>
  <si>
    <t xml:space="preserve">Spolu za SPU </t>
  </si>
  <si>
    <t xml:space="preserve">Spolu za verejné vysoké školy </t>
  </si>
  <si>
    <t>Spolu za kapitolu MŠ SR</t>
  </si>
  <si>
    <t xml:space="preserve">Príspevkové organizácie SAV spolu </t>
  </si>
  <si>
    <t xml:space="preserve">SAV spolu </t>
  </si>
  <si>
    <t xml:space="preserve">Rozpočtové organizácie SAV spolu </t>
  </si>
  <si>
    <t xml:space="preserve">Spolu MZ SR </t>
  </si>
  <si>
    <t>Príspevkové organizácie MP SR</t>
  </si>
  <si>
    <t>Spolu za neziskové organizácie</t>
  </si>
  <si>
    <t>Spolu za MH SR</t>
  </si>
  <si>
    <t>Podnikateľské organizácie MVRR SR</t>
  </si>
  <si>
    <t xml:space="preserve">Spolu za MVRR </t>
  </si>
  <si>
    <t>Podnikateľské organizácie Ministerstva Hospodárstva SR</t>
  </si>
  <si>
    <t>Spolu za občianske združenia</t>
  </si>
  <si>
    <t>Spolu za MP SR</t>
  </si>
  <si>
    <t>NÚRCh</t>
  </si>
  <si>
    <t>X</t>
  </si>
  <si>
    <t>Doba riešenia</t>
  </si>
  <si>
    <t>Pridelené 2002</t>
  </si>
  <si>
    <t>Čerpané 2002</t>
  </si>
  <si>
    <t>Pokračovať</t>
  </si>
  <si>
    <t>Zostatok 2002</t>
  </si>
  <si>
    <t/>
  </si>
  <si>
    <t>Vlastné prostriedky</t>
  </si>
  <si>
    <t>Podpora z APVT za rok 2002</t>
  </si>
  <si>
    <t xml:space="preserve">Celkové náklady na riešenie </t>
  </si>
  <si>
    <t xml:space="preserve">Celkové náklady z APVT </t>
  </si>
  <si>
    <t xml:space="preserve">Celkové náklady za rok 2002 </t>
  </si>
  <si>
    <t xml:space="preserve">Schválená podpora na rok2003 </t>
  </si>
  <si>
    <t>08/02 - 07/05</t>
  </si>
  <si>
    <t xml:space="preserve">Celkové náklady 2002 </t>
  </si>
  <si>
    <t>Podpora z APVT 2002</t>
  </si>
  <si>
    <t xml:space="preserve">Schválená podpora na rok 2003 </t>
  </si>
  <si>
    <t xml:space="preserve">Schválená podpora 2003 </t>
  </si>
  <si>
    <t>Číslo úlohy</t>
  </si>
  <si>
    <t>Názov úlohy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</si>
</sst>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0.000"/>
    <numFmt numFmtId="170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1" xfId="20" applyFont="1" applyFill="1" applyBorder="1" applyAlignment="1">
      <alignment horizontal="left" wrapText="1"/>
      <protection/>
    </xf>
    <xf numFmtId="0" fontId="1" fillId="0" borderId="2" xfId="20" applyFont="1" applyFill="1" applyBorder="1" applyAlignment="1">
      <alignment horizontal="left" wrapText="1"/>
      <protection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3" xfId="20" applyFont="1" applyFill="1" applyBorder="1" applyAlignment="1">
      <alignment horizontal="left" vertical="top" wrapText="1"/>
      <protection/>
    </xf>
    <xf numFmtId="0" fontId="1" fillId="0" borderId="4" xfId="20" applyFont="1" applyFill="1" applyBorder="1" applyAlignment="1">
      <alignment horizontal="left" vertical="top" wrapText="1"/>
      <protection/>
    </xf>
    <xf numFmtId="0" fontId="1" fillId="0" borderId="1" xfId="20" applyFont="1" applyFill="1" applyBorder="1" applyAlignment="1">
      <alignment horizontal="left" vertical="top" wrapText="1"/>
      <protection/>
    </xf>
    <xf numFmtId="0" fontId="1" fillId="0" borderId="5" xfId="20" applyFont="1" applyFill="1" applyBorder="1" applyAlignment="1">
      <alignment horizontal="left" vertical="top" wrapText="1"/>
      <protection/>
    </xf>
    <xf numFmtId="0" fontId="1" fillId="0" borderId="2" xfId="20" applyFont="1" applyFill="1" applyBorder="1" applyAlignment="1">
      <alignment horizontal="left" vertical="top"/>
      <protection/>
    </xf>
    <xf numFmtId="0" fontId="1" fillId="0" borderId="6" xfId="20" applyFont="1" applyFill="1" applyBorder="1" applyAlignment="1">
      <alignment horizontal="left" vertical="top" wrapText="1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 vertical="top" wrapText="1"/>
      <protection/>
    </xf>
    <xf numFmtId="0" fontId="3" fillId="0" borderId="7" xfId="0" applyNumberFormat="1" applyFont="1" applyBorder="1" applyAlignment="1" quotePrefix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1" fillId="0" borderId="2" xfId="20" applyFont="1" applyFill="1" applyBorder="1" applyAlignment="1">
      <alignment horizontal="left" vertical="top" wrapText="1"/>
      <protection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" fontId="0" fillId="0" borderId="0" xfId="0" applyNumberFormat="1" applyAlignment="1">
      <alignment vertical="top"/>
    </xf>
    <xf numFmtId="0" fontId="1" fillId="0" borderId="3" xfId="20" applyFont="1" applyFill="1" applyBorder="1" applyAlignment="1">
      <alignment vertical="top" wrapText="1"/>
      <protection/>
    </xf>
    <xf numFmtId="0" fontId="1" fillId="0" borderId="4" xfId="20" applyFont="1" applyFill="1" applyBorder="1" applyAlignment="1">
      <alignment vertical="top" wrapText="1"/>
      <protection/>
    </xf>
    <xf numFmtId="0" fontId="1" fillId="0" borderId="1" xfId="20" applyFont="1" applyFill="1" applyBorder="1" applyAlignment="1">
      <alignment vertical="top" wrapText="1"/>
      <protection/>
    </xf>
    <xf numFmtId="0" fontId="1" fillId="0" borderId="5" xfId="20" applyFont="1" applyFill="1" applyBorder="1" applyAlignment="1">
      <alignment vertical="top" wrapText="1"/>
      <protection/>
    </xf>
    <xf numFmtId="0" fontId="1" fillId="0" borderId="2" xfId="20" applyFont="1" applyFill="1" applyBorder="1" applyAlignment="1">
      <alignment vertical="top" wrapText="1"/>
      <protection/>
    </xf>
    <xf numFmtId="0" fontId="1" fillId="0" borderId="6" xfId="20" applyFont="1" applyFill="1" applyBorder="1" applyAlignment="1">
      <alignment vertical="top" wrapText="1"/>
      <protection/>
    </xf>
    <xf numFmtId="0" fontId="1" fillId="0" borderId="0" xfId="20" applyFont="1" applyFill="1" applyBorder="1" applyAlignment="1">
      <alignment vertical="top" wrapText="1"/>
      <protection/>
    </xf>
    <xf numFmtId="0" fontId="1" fillId="0" borderId="0" xfId="20" applyFont="1" applyFill="1" applyBorder="1" applyAlignment="1">
      <alignment vertical="top"/>
      <protection/>
    </xf>
    <xf numFmtId="0" fontId="4" fillId="0" borderId="0" xfId="20" applyFont="1" applyFill="1" applyBorder="1" applyAlignment="1">
      <alignment vertical="top"/>
      <protection/>
    </xf>
    <xf numFmtId="1" fontId="4" fillId="2" borderId="0" xfId="20" applyNumberFormat="1" applyFont="1" applyFill="1" applyBorder="1" applyAlignment="1">
      <alignment vertical="top" wrapText="1"/>
      <protection/>
    </xf>
    <xf numFmtId="0" fontId="2" fillId="0" borderId="0" xfId="0" applyFont="1" applyAlignment="1">
      <alignment horizontal="left" vertical="top"/>
    </xf>
    <xf numFmtId="0" fontId="1" fillId="0" borderId="8" xfId="20" applyFont="1" applyFill="1" applyBorder="1" applyAlignment="1">
      <alignment horizontal="left" vertical="top" wrapText="1"/>
      <protection/>
    </xf>
    <xf numFmtId="0" fontId="1" fillId="0" borderId="9" xfId="20" applyFont="1" applyFill="1" applyBorder="1" applyAlignment="1">
      <alignment horizontal="left" vertical="top" wrapText="1"/>
      <protection/>
    </xf>
    <xf numFmtId="1" fontId="0" fillId="0" borderId="0" xfId="0" applyNumberFormat="1" applyAlignment="1">
      <alignment horizontal="right" vertical="top"/>
    </xf>
    <xf numFmtId="1" fontId="4" fillId="2" borderId="0" xfId="20" applyNumberFormat="1" applyFont="1" applyFill="1" applyBorder="1" applyAlignment="1">
      <alignment horizontal="right" vertical="top" wrapText="1"/>
      <protection/>
    </xf>
    <xf numFmtId="1" fontId="4" fillId="0" borderId="0" xfId="20" applyNumberFormat="1" applyFont="1" applyFill="1" applyBorder="1" applyAlignment="1">
      <alignment horizontal="right" vertical="top" wrapText="1"/>
      <protection/>
    </xf>
    <xf numFmtId="1" fontId="2" fillId="3" borderId="0" xfId="0" applyNumberFormat="1" applyFont="1" applyFill="1" applyAlignment="1">
      <alignment horizontal="right" vertical="top"/>
    </xf>
    <xf numFmtId="1" fontId="4" fillId="4" borderId="0" xfId="20" applyNumberFormat="1" applyFont="1" applyFill="1" applyBorder="1" applyAlignment="1">
      <alignment vertical="top" wrapText="1"/>
      <protection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" fontId="2" fillId="0" borderId="0" xfId="0" applyNumberFormat="1" applyFont="1" applyAlignment="1">
      <alignment horizontal="right" vertical="top"/>
    </xf>
    <xf numFmtId="1" fontId="0" fillId="0" borderId="0" xfId="0" applyNumberFormat="1" applyBorder="1" applyAlignment="1">
      <alignment/>
    </xf>
    <xf numFmtId="1" fontId="2" fillId="5" borderId="0" xfId="0" applyNumberFormat="1" applyFont="1" applyFill="1" applyAlignment="1">
      <alignment horizontal="right" vertical="top"/>
    </xf>
    <xf numFmtId="0" fontId="1" fillId="0" borderId="10" xfId="20" applyFont="1" applyFill="1" applyBorder="1" applyAlignment="1">
      <alignment horizontal="left" vertical="top" wrapText="1"/>
      <protection/>
    </xf>
    <xf numFmtId="0" fontId="1" fillId="0" borderId="11" xfId="20" applyFont="1" applyFill="1" applyBorder="1" applyAlignment="1">
      <alignment horizontal="left" vertical="top" wrapText="1"/>
      <protection/>
    </xf>
    <xf numFmtId="0" fontId="1" fillId="0" borderId="12" xfId="20" applyFont="1" applyFill="1" applyBorder="1" applyAlignment="1">
      <alignment vertical="top" wrapText="1"/>
      <protection/>
    </xf>
    <xf numFmtId="0" fontId="1" fillId="0" borderId="13" xfId="20" applyFont="1" applyFill="1" applyBorder="1" applyAlignment="1">
      <alignment vertical="top" wrapText="1"/>
      <protection/>
    </xf>
    <xf numFmtId="0" fontId="1" fillId="0" borderId="14" xfId="20" applyFont="1" applyFill="1" applyBorder="1" applyAlignment="1">
      <alignment vertical="top" wrapText="1"/>
      <protection/>
    </xf>
    <xf numFmtId="1" fontId="0" fillId="5" borderId="0" xfId="0" applyNumberFormat="1" applyFill="1" applyAlignment="1">
      <alignment vertical="top"/>
    </xf>
    <xf numFmtId="1" fontId="2" fillId="3" borderId="0" xfId="0" applyNumberFormat="1" applyFont="1" applyFill="1" applyAlignment="1">
      <alignment vertical="top"/>
    </xf>
    <xf numFmtId="0" fontId="1" fillId="0" borderId="0" xfId="20" applyFont="1" applyFill="1" applyBorder="1" applyAlignment="1">
      <alignment horizontal="left" wrapText="1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right" wrapText="1"/>
      <protection/>
    </xf>
    <xf numFmtId="1" fontId="0" fillId="5" borderId="0" xfId="0" applyNumberFormat="1" applyFill="1" applyBorder="1" applyAlignment="1">
      <alignment/>
    </xf>
    <xf numFmtId="1" fontId="4" fillId="4" borderId="0" xfId="20" applyNumberFormat="1" applyFont="1" applyFill="1" applyBorder="1" applyAlignment="1">
      <alignment horizontal="right" vertical="top" wrapText="1"/>
      <protection/>
    </xf>
    <xf numFmtId="0" fontId="1" fillId="0" borderId="12" xfId="20" applyFont="1" applyFill="1" applyBorder="1" applyAlignment="1">
      <alignment horizontal="left" vertical="top" wrapText="1"/>
      <protection/>
    </xf>
    <xf numFmtId="0" fontId="1" fillId="0" borderId="13" xfId="20" applyFont="1" applyFill="1" applyBorder="1" applyAlignment="1">
      <alignment horizontal="left" vertical="top" wrapText="1"/>
      <protection/>
    </xf>
    <xf numFmtId="0" fontId="1" fillId="0" borderId="14" xfId="20" applyFont="1" applyFill="1" applyBorder="1" applyAlignment="1">
      <alignment horizontal="left" vertical="top" wrapText="1"/>
      <protection/>
    </xf>
    <xf numFmtId="1" fontId="0" fillId="3" borderId="15" xfId="0" applyNumberFormat="1" applyFill="1" applyBorder="1" applyAlignment="1">
      <alignment horizontal="right" vertical="top"/>
    </xf>
    <xf numFmtId="0" fontId="1" fillId="0" borderId="16" xfId="20" applyFont="1" applyFill="1" applyBorder="1" applyAlignment="1">
      <alignment horizontal="left" vertical="top" wrapText="1"/>
      <protection/>
    </xf>
    <xf numFmtId="0" fontId="1" fillId="0" borderId="17" xfId="20" applyFont="1" applyFill="1" applyBorder="1" applyAlignment="1">
      <alignment horizontal="left" vertical="top" wrapText="1"/>
      <protection/>
    </xf>
    <xf numFmtId="0" fontId="1" fillId="0" borderId="18" xfId="20" applyFont="1" applyFill="1" applyBorder="1" applyAlignment="1">
      <alignment horizontal="left" vertical="top" wrapText="1"/>
      <protection/>
    </xf>
    <xf numFmtId="0" fontId="1" fillId="0" borderId="19" xfId="20" applyFont="1" applyFill="1" applyBorder="1" applyAlignment="1">
      <alignment horizontal="left" vertical="top" wrapText="1"/>
      <protection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" fontId="0" fillId="0" borderId="13" xfId="0" applyNumberForma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" fontId="0" fillId="3" borderId="20" xfId="0" applyNumberFormat="1" applyFill="1" applyBorder="1" applyAlignment="1">
      <alignment horizontal="right" vertical="top"/>
    </xf>
    <xf numFmtId="1" fontId="0" fillId="3" borderId="21" xfId="0" applyNumberFormat="1" applyFill="1" applyBorder="1" applyAlignment="1">
      <alignment horizontal="right" vertical="top"/>
    </xf>
    <xf numFmtId="1" fontId="3" fillId="5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4" fillId="0" borderId="0" xfId="20" applyFont="1" applyFill="1" applyBorder="1" applyAlignment="1">
      <alignment horizontal="right" vertical="center"/>
      <protection/>
    </xf>
    <xf numFmtId="0" fontId="1" fillId="0" borderId="22" xfId="20" applyFont="1" applyFill="1" applyBorder="1" applyAlignment="1">
      <alignment horizontal="left" vertical="top" wrapText="1"/>
      <protection/>
    </xf>
    <xf numFmtId="0" fontId="1" fillId="0" borderId="23" xfId="20" applyFont="1" applyFill="1" applyBorder="1" applyAlignment="1">
      <alignment horizontal="left" vertical="top" wrapText="1"/>
      <protection/>
    </xf>
    <xf numFmtId="1" fontId="0" fillId="0" borderId="0" xfId="0" applyNumberFormat="1" applyFont="1" applyAlignment="1">
      <alignment horizontal="right" vertical="top"/>
    </xf>
    <xf numFmtId="1" fontId="0" fillId="0" borderId="0" xfId="0" applyNumberFormat="1" applyFont="1" applyAlignment="1">
      <alignment vertical="top"/>
    </xf>
    <xf numFmtId="1" fontId="0" fillId="3" borderId="15" xfId="0" applyNumberFormat="1" applyFont="1" applyFill="1" applyBorder="1" applyAlignment="1">
      <alignment horizontal="right" vertical="top"/>
    </xf>
    <xf numFmtId="1" fontId="0" fillId="5" borderId="0" xfId="0" applyNumberFormat="1" applyFont="1" applyFill="1" applyBorder="1" applyAlignment="1">
      <alignment/>
    </xf>
    <xf numFmtId="1" fontId="0" fillId="3" borderId="24" xfId="0" applyNumberFormat="1" applyFont="1" applyFill="1" applyBorder="1" applyAlignment="1">
      <alignment horizontal="right" vertical="top"/>
    </xf>
    <xf numFmtId="1" fontId="0" fillId="3" borderId="25" xfId="0" applyNumberFormat="1" applyFont="1" applyFill="1" applyBorder="1" applyAlignment="1">
      <alignment horizontal="right" vertical="top"/>
    </xf>
    <xf numFmtId="1" fontId="0" fillId="3" borderId="21" xfId="0" applyNumberFormat="1" applyFont="1" applyFill="1" applyBorder="1" applyAlignment="1">
      <alignment horizontal="right" vertical="top"/>
    </xf>
    <xf numFmtId="1" fontId="0" fillId="3" borderId="20" xfId="0" applyNumberFormat="1" applyFont="1" applyFill="1" applyBorder="1" applyAlignment="1">
      <alignment horizontal="right" vertical="top"/>
    </xf>
    <xf numFmtId="0" fontId="3" fillId="0" borderId="8" xfId="0" applyNumberFormat="1" applyFont="1" applyBorder="1" applyAlignment="1">
      <alignment vertical="top"/>
    </xf>
    <xf numFmtId="0" fontId="3" fillId="0" borderId="9" xfId="0" applyNumberFormat="1" applyFont="1" applyBorder="1" applyAlignment="1" quotePrefix="1">
      <alignment vertical="top"/>
    </xf>
    <xf numFmtId="1" fontId="2" fillId="3" borderId="0" xfId="0" applyNumberFormat="1" applyFont="1" applyFill="1" applyAlignment="1">
      <alignment/>
    </xf>
    <xf numFmtId="0" fontId="0" fillId="0" borderId="0" xfId="0" applyBorder="1" applyAlignment="1">
      <alignment horizontal="left" vertical="top"/>
    </xf>
    <xf numFmtId="1" fontId="0" fillId="5" borderId="0" xfId="0" applyNumberFormat="1" applyFill="1" applyBorder="1" applyAlignment="1">
      <alignment horizontal="right" vertical="top"/>
    </xf>
    <xf numFmtId="1" fontId="0" fillId="5" borderId="0" xfId="0" applyNumberFormat="1" applyFill="1" applyBorder="1" applyAlignment="1">
      <alignment vertical="top"/>
    </xf>
    <xf numFmtId="0" fontId="1" fillId="0" borderId="26" xfId="20" applyFont="1" applyFill="1" applyBorder="1" applyAlignment="1">
      <alignment horizontal="left" wrapText="1"/>
      <protection/>
    </xf>
    <xf numFmtId="1" fontId="0" fillId="3" borderId="27" xfId="0" applyNumberFormat="1" applyFill="1" applyBorder="1" applyAlignment="1">
      <alignment vertical="top"/>
    </xf>
    <xf numFmtId="1" fontId="0" fillId="3" borderId="28" xfId="0" applyNumberFormat="1" applyFill="1" applyBorder="1" applyAlignment="1">
      <alignment vertical="top"/>
    </xf>
    <xf numFmtId="1" fontId="0" fillId="3" borderId="29" xfId="0" applyNumberFormat="1" applyFill="1" applyBorder="1" applyAlignment="1">
      <alignment vertical="top"/>
    </xf>
    <xf numFmtId="1" fontId="0" fillId="3" borderId="30" xfId="0" applyNumberFormat="1" applyFill="1" applyBorder="1" applyAlignment="1">
      <alignment vertical="top"/>
    </xf>
    <xf numFmtId="0" fontId="0" fillId="0" borderId="18" xfId="0" applyNumberForma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170" fontId="0" fillId="5" borderId="17" xfId="0" applyNumberFormat="1" applyFill="1" applyBorder="1" applyAlignment="1">
      <alignment/>
    </xf>
    <xf numFmtId="170" fontId="0" fillId="5" borderId="19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170" fontId="0" fillId="5" borderId="18" xfId="0" applyNumberFormat="1" applyFill="1" applyBorder="1" applyAlignment="1">
      <alignment/>
    </xf>
    <xf numFmtId="170" fontId="0" fillId="5" borderId="31" xfId="0" applyNumberFormat="1" applyFill="1" applyBorder="1" applyAlignment="1">
      <alignment/>
    </xf>
    <xf numFmtId="0" fontId="1" fillId="0" borderId="32" xfId="20" applyFont="1" applyFill="1" applyBorder="1" applyAlignment="1">
      <alignment horizontal="left" vertical="top" wrapText="1"/>
      <protection/>
    </xf>
    <xf numFmtId="0" fontId="1" fillId="0" borderId="33" xfId="20" applyFont="1" applyFill="1" applyBorder="1" applyAlignment="1">
      <alignment horizontal="left" vertical="top" wrapText="1"/>
      <protection/>
    </xf>
    <xf numFmtId="0" fontId="1" fillId="0" borderId="34" xfId="20" applyFont="1" applyFill="1" applyBorder="1" applyAlignment="1">
      <alignment horizontal="left" vertical="top" wrapText="1"/>
      <protection/>
    </xf>
    <xf numFmtId="1" fontId="0" fillId="3" borderId="35" xfId="0" applyNumberFormat="1" applyFont="1" applyFill="1" applyBorder="1" applyAlignment="1">
      <alignment horizontal="right" vertical="top"/>
    </xf>
    <xf numFmtId="0" fontId="1" fillId="0" borderId="12" xfId="20" applyFont="1" applyFill="1" applyBorder="1" applyAlignment="1">
      <alignment horizontal="left" vertical="top"/>
      <protection/>
    </xf>
    <xf numFmtId="0" fontId="1" fillId="0" borderId="36" xfId="20" applyFont="1" applyFill="1" applyBorder="1" applyAlignment="1">
      <alignment horizontal="left" vertical="top" wrapText="1"/>
      <protection/>
    </xf>
    <xf numFmtId="0" fontId="1" fillId="0" borderId="37" xfId="20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0" fillId="3" borderId="38" xfId="0" applyNumberFormat="1" applyFill="1" applyBorder="1" applyAlignment="1">
      <alignment/>
    </xf>
    <xf numFmtId="1" fontId="0" fillId="3" borderId="29" xfId="0" applyNumberFormat="1" applyFill="1" applyBorder="1" applyAlignment="1">
      <alignment/>
    </xf>
    <xf numFmtId="1" fontId="0" fillId="3" borderId="30" xfId="0" applyNumberFormat="1" applyFill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" fontId="0" fillId="0" borderId="17" xfId="0" applyNumberForma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7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170" fontId="0" fillId="5" borderId="16" xfId="0" applyNumberFormat="1" applyFill="1" applyBorder="1" applyAlignment="1">
      <alignment/>
    </xf>
    <xf numFmtId="170" fontId="0" fillId="5" borderId="39" xfId="0" applyNumberFormat="1" applyFill="1" applyBorder="1" applyAlignment="1">
      <alignment/>
    </xf>
    <xf numFmtId="170" fontId="2" fillId="5" borderId="28" xfId="0" applyNumberFormat="1" applyFont="1" applyFill="1" applyBorder="1" applyAlignment="1">
      <alignment horizontal="center" vertical="center"/>
    </xf>
    <xf numFmtId="170" fontId="2" fillId="5" borderId="29" xfId="0" applyNumberFormat="1" applyFont="1" applyFill="1" applyBorder="1" applyAlignment="1">
      <alignment horizontal="center" vertical="center"/>
    </xf>
    <xf numFmtId="170" fontId="2" fillId="5" borderId="30" xfId="0" applyNumberFormat="1" applyFont="1" applyFill="1" applyBorder="1" applyAlignment="1">
      <alignment horizontal="center" vertical="center"/>
    </xf>
    <xf numFmtId="170" fontId="0" fillId="5" borderId="5" xfId="0" applyNumberFormat="1" applyFill="1" applyBorder="1" applyAlignment="1">
      <alignment/>
    </xf>
    <xf numFmtId="0" fontId="0" fillId="0" borderId="3" xfId="0" applyBorder="1" applyAlignment="1">
      <alignment/>
    </xf>
    <xf numFmtId="170" fontId="0" fillId="5" borderId="4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0" fontId="0" fillId="5" borderId="6" xfId="0" applyNumberFormat="1" applyFill="1" applyBorder="1" applyAlignment="1">
      <alignment/>
    </xf>
    <xf numFmtId="0" fontId="0" fillId="0" borderId="26" xfId="0" applyBorder="1" applyAlignment="1">
      <alignment/>
    </xf>
    <xf numFmtId="0" fontId="3" fillId="0" borderId="8" xfId="0" applyNumberFormat="1" applyFont="1" applyBorder="1" applyAlignment="1">
      <alignment horizontal="center" vertical="top" wrapText="1"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5" xfId="0" applyNumberFormat="1" applyFont="1" applyBorder="1" applyAlignment="1">
      <alignment horizontal="center" vertical="top" wrapText="1"/>
    </xf>
    <xf numFmtId="0" fontId="3" fillId="0" borderId="40" xfId="0" applyNumberFormat="1" applyFont="1" applyBorder="1" applyAlignment="1">
      <alignment horizontal="center" vertical="top" wrapText="1"/>
    </xf>
    <xf numFmtId="0" fontId="3" fillId="0" borderId="41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170" fontId="0" fillId="5" borderId="42" xfId="0" applyNumberFormat="1" applyFill="1" applyBorder="1" applyAlignment="1">
      <alignment/>
    </xf>
    <xf numFmtId="170" fontId="2" fillId="5" borderId="2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4" fillId="0" borderId="0" xfId="20" applyFont="1" applyFill="1" applyBorder="1" applyAlignment="1">
      <alignment horizontal="right" vertical="top"/>
      <protection/>
    </xf>
    <xf numFmtId="0" fontId="4" fillId="0" borderId="0" xfId="20" applyFont="1" applyFill="1" applyBorder="1" applyAlignment="1">
      <alignment horizontal="right"/>
      <protection/>
    </xf>
    <xf numFmtId="0" fontId="4" fillId="0" borderId="0" xfId="20" applyFont="1" applyFill="1" applyBorder="1" applyAlignment="1">
      <alignment horizontal="right" vertical="center" wrapText="1"/>
      <protection/>
    </xf>
    <xf numFmtId="0" fontId="2" fillId="0" borderId="0" xfId="0" applyFont="1" applyBorder="1" applyAlignment="1">
      <alignment horizontal="right" vertical="top"/>
    </xf>
    <xf numFmtId="0" fontId="0" fillId="0" borderId="16" xfId="0" applyNumberFormat="1" applyBorder="1" applyAlignment="1">
      <alignment horizontal="right"/>
    </xf>
    <xf numFmtId="0" fontId="0" fillId="0" borderId="39" xfId="0" applyNumberFormat="1" applyBorder="1" applyAlignment="1">
      <alignment horizontal="right"/>
    </xf>
    <xf numFmtId="170" fontId="2" fillId="0" borderId="39" xfId="0" applyNumberFormat="1" applyFont="1" applyBorder="1" applyAlignment="1">
      <alignment horizontal="center" vertical="center"/>
    </xf>
    <xf numFmtId="170" fontId="2" fillId="0" borderId="19" xfId="0" applyNumberFormat="1" applyFont="1" applyBorder="1" applyAlignment="1">
      <alignment horizontal="center" vertical="center"/>
    </xf>
    <xf numFmtId="170" fontId="2" fillId="0" borderId="3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39" xfId="20" applyFont="1" applyFill="1" applyBorder="1" applyAlignment="1">
      <alignment horizontal="left" vertical="top" wrapText="1"/>
      <protection/>
    </xf>
    <xf numFmtId="0" fontId="1" fillId="0" borderId="31" xfId="20" applyFont="1" applyFill="1" applyBorder="1" applyAlignment="1">
      <alignment horizontal="left" vertical="top" wrapText="1"/>
      <protection/>
    </xf>
    <xf numFmtId="170" fontId="0" fillId="5" borderId="20" xfId="0" applyNumberFormat="1" applyFill="1" applyBorder="1" applyAlignment="1">
      <alignment/>
    </xf>
    <xf numFmtId="170" fontId="0" fillId="5" borderId="15" xfId="0" applyNumberFormat="1" applyFill="1" applyBorder="1" applyAlignment="1">
      <alignment/>
    </xf>
    <xf numFmtId="170" fontId="0" fillId="5" borderId="21" xfId="0" applyNumberFormat="1" applyFill="1" applyBorder="1" applyAlignment="1">
      <alignment/>
    </xf>
    <xf numFmtId="170" fontId="4" fillId="0" borderId="0" xfId="20" applyNumberFormat="1" applyFont="1" applyFill="1" applyBorder="1" applyAlignment="1">
      <alignment vertical="top"/>
      <protection/>
    </xf>
    <xf numFmtId="170" fontId="2" fillId="0" borderId="0" xfId="0" applyNumberFormat="1" applyFont="1" applyBorder="1" applyAlignment="1">
      <alignment vertical="top"/>
    </xf>
    <xf numFmtId="170" fontId="2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top"/>
    </xf>
    <xf numFmtId="170" fontId="4" fillId="0" borderId="0" xfId="20" applyNumberFormat="1" applyFont="1" applyFill="1" applyBorder="1" applyAlignment="1">
      <alignment horizontal="right"/>
      <protection/>
    </xf>
    <xf numFmtId="0" fontId="0" fillId="0" borderId="20" xfId="0" applyNumberForma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0" borderId="21" xfId="0" applyNumberFormat="1" applyBorder="1" applyAlignment="1">
      <alignment horizontal="right"/>
    </xf>
    <xf numFmtId="170" fontId="2" fillId="0" borderId="0" xfId="0" applyNumberFormat="1" applyFont="1" applyAlignment="1">
      <alignment horizontal="right" vertical="center"/>
    </xf>
    <xf numFmtId="170" fontId="2" fillId="0" borderId="0" xfId="0" applyNumberFormat="1" applyFont="1" applyAlignment="1">
      <alignment horizontal="right" vertical="top"/>
    </xf>
    <xf numFmtId="0" fontId="3" fillId="0" borderId="43" xfId="0" applyNumberFormat="1" applyFont="1" applyBorder="1" applyAlignment="1">
      <alignment horizontal="center" vertical="top" wrapText="1"/>
    </xf>
    <xf numFmtId="0" fontId="1" fillId="0" borderId="44" xfId="20" applyFont="1" applyFill="1" applyBorder="1" applyAlignment="1">
      <alignment horizontal="right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1" fillId="0" borderId="45" xfId="20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1" fontId="4" fillId="0" borderId="0" xfId="20" applyNumberFormat="1" applyFont="1" applyFill="1" applyBorder="1" applyAlignment="1">
      <alignment vertical="top"/>
      <protection/>
    </xf>
    <xf numFmtId="1" fontId="2" fillId="0" borderId="0" xfId="0" applyNumberFormat="1" applyFont="1" applyBorder="1" applyAlignment="1">
      <alignment vertical="top"/>
    </xf>
    <xf numFmtId="1" fontId="0" fillId="0" borderId="0" xfId="0" applyNumberFormat="1" applyBorder="1" applyAlignment="1">
      <alignment vertical="top"/>
    </xf>
    <xf numFmtId="1" fontId="1" fillId="0" borderId="0" xfId="20" applyNumberFormat="1" applyFont="1" applyFill="1" applyBorder="1" applyAlignment="1">
      <alignment vertical="top"/>
      <protection/>
    </xf>
    <xf numFmtId="1" fontId="0" fillId="0" borderId="5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3" fillId="0" borderId="40" xfId="0" applyNumberFormat="1" applyFont="1" applyBorder="1" applyAlignment="1">
      <alignment horizontal="center" vertical="top" wrapText="1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4" fillId="0" borderId="0" xfId="20" applyNumberFormat="1" applyFont="1" applyFill="1" applyBorder="1" applyAlignment="1">
      <alignment horizontal="right"/>
      <protection/>
    </xf>
    <xf numFmtId="1" fontId="0" fillId="0" borderId="0" xfId="0" applyNumberFormat="1" applyBorder="1" applyAlignment="1">
      <alignment horizontal="left" vertical="top"/>
    </xf>
    <xf numFmtId="1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2" fillId="0" borderId="0" xfId="0" applyNumberFormat="1" applyFont="1" applyAlignment="1">
      <alignment horizontal="right" vertical="center"/>
    </xf>
    <xf numFmtId="1" fontId="1" fillId="0" borderId="0" xfId="20" applyNumberFormat="1" applyFont="1" applyFill="1" applyBorder="1" applyAlignment="1">
      <alignment horizontal="left" vertical="top" wrapText="1"/>
      <protection/>
    </xf>
    <xf numFmtId="0" fontId="0" fillId="0" borderId="46" xfId="0" applyBorder="1" applyAlignment="1">
      <alignment horizontal="center"/>
    </xf>
    <xf numFmtId="0" fontId="0" fillId="0" borderId="8" xfId="0" applyBorder="1" applyAlignment="1">
      <alignment horizontal="right"/>
    </xf>
    <xf numFmtId="1" fontId="3" fillId="0" borderId="41" xfId="0" applyNumberFormat="1" applyFont="1" applyBorder="1" applyAlignment="1">
      <alignment horizontal="center" vertical="top" wrapText="1"/>
    </xf>
    <xf numFmtId="1" fontId="3" fillId="0" borderId="47" xfId="0" applyNumberFormat="1" applyFont="1" applyBorder="1" applyAlignment="1">
      <alignment horizontal="center" vertical="top" wrapText="1"/>
    </xf>
    <xf numFmtId="1" fontId="0" fillId="0" borderId="32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3" fillId="0" borderId="8" xfId="0" applyNumberFormat="1" applyFont="1" applyBorder="1" applyAlignment="1">
      <alignment horizontal="center" vertical="top" wrapText="1"/>
    </xf>
    <xf numFmtId="1" fontId="3" fillId="0" borderId="9" xfId="0" applyNumberFormat="1" applyFont="1" applyBorder="1" applyAlignment="1">
      <alignment horizontal="center" vertical="top" wrapText="1"/>
    </xf>
    <xf numFmtId="1" fontId="3" fillId="0" borderId="42" xfId="0" applyNumberFormat="1" applyFont="1" applyBorder="1" applyAlignment="1">
      <alignment horizontal="center" vertical="top" wrapText="1"/>
    </xf>
    <xf numFmtId="1" fontId="0" fillId="0" borderId="33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170" fontId="2" fillId="0" borderId="27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top" wrapText="1"/>
    </xf>
    <xf numFmtId="0" fontId="0" fillId="0" borderId="8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0" fillId="0" borderId="42" xfId="0" applyNumberFormat="1" applyBorder="1" applyAlignment="1">
      <alignment horizontal="right"/>
    </xf>
    <xf numFmtId="0" fontId="1" fillId="0" borderId="50" xfId="20" applyFont="1" applyFill="1" applyBorder="1" applyAlignment="1">
      <alignment horizontal="right" wrapText="1"/>
      <protection/>
    </xf>
    <xf numFmtId="170" fontId="0" fillId="5" borderId="3" xfId="0" applyNumberFormat="1" applyFill="1" applyBorder="1" applyAlignment="1">
      <alignment/>
    </xf>
    <xf numFmtId="170" fontId="0" fillId="5" borderId="1" xfId="0" applyNumberFormat="1" applyFill="1" applyBorder="1" applyAlignment="1">
      <alignment/>
    </xf>
    <xf numFmtId="170" fontId="0" fillId="5" borderId="2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3" fillId="0" borderId="42" xfId="0" applyNumberFormat="1" applyFont="1" applyBorder="1" applyAlignment="1">
      <alignment horizontal="center" vertical="top" wrapText="1"/>
    </xf>
    <xf numFmtId="170" fontId="2" fillId="5" borderId="3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47" xfId="0" applyNumberFormat="1" applyFont="1" applyBorder="1" applyAlignment="1">
      <alignment horizontal="center" vertical="top" wrapText="1"/>
    </xf>
    <xf numFmtId="1" fontId="3" fillId="3" borderId="51" xfId="0" applyNumberFormat="1" applyFont="1" applyFill="1" applyBorder="1" applyAlignment="1">
      <alignment horizontal="center" vertical="top" wrapText="1"/>
    </xf>
    <xf numFmtId="1" fontId="0" fillId="5" borderId="3" xfId="0" applyNumberFormat="1" applyFill="1" applyBorder="1" applyAlignment="1">
      <alignment/>
    </xf>
    <xf numFmtId="1" fontId="0" fillId="5" borderId="4" xfId="0" applyNumberFormat="1" applyFill="1" applyBorder="1" applyAlignment="1">
      <alignment/>
    </xf>
    <xf numFmtId="1" fontId="0" fillId="5" borderId="39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5" borderId="5" xfId="0" applyNumberFormat="1" applyFill="1" applyBorder="1" applyAlignment="1">
      <alignment/>
    </xf>
    <xf numFmtId="1" fontId="0" fillId="5" borderId="19" xfId="0" applyNumberFormat="1" applyFill="1" applyBorder="1" applyAlignment="1">
      <alignment/>
    </xf>
    <xf numFmtId="1" fontId="0" fillId="5" borderId="2" xfId="0" applyNumberFormat="1" applyFill="1" applyBorder="1" applyAlignment="1">
      <alignment/>
    </xf>
    <xf numFmtId="1" fontId="0" fillId="5" borderId="6" xfId="0" applyNumberFormat="1" applyFill="1" applyBorder="1" applyAlignment="1">
      <alignment/>
    </xf>
    <xf numFmtId="1" fontId="0" fillId="5" borderId="31" xfId="0" applyNumberFormat="1" applyFill="1" applyBorder="1" applyAlignment="1">
      <alignment/>
    </xf>
    <xf numFmtId="1" fontId="3" fillId="0" borderId="49" xfId="0" applyNumberFormat="1" applyFont="1" applyBorder="1" applyAlignment="1">
      <alignment horizontal="center" vertical="top" wrapText="1"/>
    </xf>
    <xf numFmtId="1" fontId="4" fillId="0" borderId="0" xfId="20" applyNumberFormat="1" applyFont="1" applyFill="1" applyBorder="1" applyAlignment="1">
      <alignment vertical="top" wrapText="1"/>
      <protection/>
    </xf>
    <xf numFmtId="1" fontId="4" fillId="0" borderId="0" xfId="20" applyNumberFormat="1" applyFont="1" applyFill="1" applyBorder="1" applyAlignment="1">
      <alignment horizontal="right" vertical="center"/>
      <protection/>
    </xf>
    <xf numFmtId="1" fontId="2" fillId="0" borderId="0" xfId="0" applyNumberFormat="1" applyFont="1" applyAlignment="1">
      <alignment vertical="top"/>
    </xf>
    <xf numFmtId="0" fontId="3" fillId="0" borderId="27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42" xfId="0" applyNumberFormat="1" applyFont="1" applyBorder="1" applyAlignment="1" quotePrefix="1">
      <alignment vertical="top"/>
    </xf>
    <xf numFmtId="170" fontId="0" fillId="5" borderId="8" xfId="0" applyNumberFormat="1" applyFill="1" applyBorder="1" applyAlignment="1">
      <alignment/>
    </xf>
    <xf numFmtId="170" fontId="0" fillId="5" borderId="9" xfId="0" applyNumberFormat="1" applyFill="1" applyBorder="1" applyAlignment="1">
      <alignment/>
    </xf>
    <xf numFmtId="1" fontId="3" fillId="3" borderId="2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Shee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zoomScale="85" zoomScaleNormal="85" workbookViewId="0" topLeftCell="A58">
      <selection activeCell="D48" sqref="D48:D52"/>
    </sheetView>
  </sheetViews>
  <sheetFormatPr defaultColWidth="9.140625" defaultRowHeight="12.75"/>
  <cols>
    <col min="1" max="1" width="15.140625" style="21" customWidth="1"/>
    <col min="2" max="2" width="50.7109375" style="21" customWidth="1"/>
    <col min="3" max="3" width="30.7109375" style="21" customWidth="1"/>
    <col min="4" max="6" width="11.7109375" style="43" customWidth="1"/>
    <col min="7" max="7" width="10.7109375" style="43" customWidth="1"/>
    <col min="8" max="8" width="11.7109375" style="43" customWidth="1"/>
    <col min="9" max="9" width="11.421875" style="43" customWidth="1"/>
    <col min="10" max="11" width="18.00390625" style="43" hidden="1" customWidth="1"/>
    <col min="12" max="12" width="11.28125" style="43" hidden="1" customWidth="1"/>
    <col min="13" max="15" width="9.7109375" style="43" customWidth="1"/>
    <col min="16" max="16" width="11.8515625" style="43" customWidth="1"/>
    <col min="17" max="17" width="11.8515625" style="23" customWidth="1"/>
    <col min="18" max="16384" width="9.140625" style="21" customWidth="1"/>
  </cols>
  <sheetData>
    <row r="1" spans="7:9" ht="12.75">
      <c r="G1" s="185"/>
      <c r="H1" s="185"/>
      <c r="I1" s="185"/>
    </row>
    <row r="2" spans="1:16" ht="13.5" thickBot="1">
      <c r="A2" s="30"/>
      <c r="B2" s="32" t="s">
        <v>366</v>
      </c>
      <c r="C2" s="31"/>
      <c r="D2" s="31"/>
      <c r="E2" s="31"/>
      <c r="F2" s="31"/>
      <c r="G2" s="186"/>
      <c r="H2" s="186"/>
      <c r="I2" s="186"/>
      <c r="J2" s="31"/>
      <c r="K2" s="31"/>
      <c r="L2" s="31"/>
      <c r="M2" s="31"/>
      <c r="N2" s="31"/>
      <c r="O2" s="31"/>
      <c r="P2" s="31"/>
    </row>
    <row r="3" spans="1:17" ht="39.75" customHeight="1" thickBot="1">
      <c r="A3" s="88" t="s">
        <v>440</v>
      </c>
      <c r="B3" s="89" t="s">
        <v>441</v>
      </c>
      <c r="C3" s="256" t="s">
        <v>371</v>
      </c>
      <c r="D3" s="252" t="s">
        <v>423</v>
      </c>
      <c r="E3" s="145" t="s">
        <v>431</v>
      </c>
      <c r="F3" s="146" t="s">
        <v>432</v>
      </c>
      <c r="G3" s="191" t="s">
        <v>436</v>
      </c>
      <c r="H3" s="209" t="s">
        <v>437</v>
      </c>
      <c r="I3" s="210" t="s">
        <v>429</v>
      </c>
      <c r="J3" s="177"/>
      <c r="K3" s="177"/>
      <c r="L3" s="177"/>
      <c r="M3" s="223" t="s">
        <v>424</v>
      </c>
      <c r="N3" s="146" t="s">
        <v>425</v>
      </c>
      <c r="O3" s="146" t="s">
        <v>427</v>
      </c>
      <c r="P3" s="144" t="s">
        <v>426</v>
      </c>
      <c r="Q3" s="238" t="s">
        <v>434</v>
      </c>
    </row>
    <row r="4" spans="1:17" ht="26.25" thickBot="1">
      <c r="A4" s="253" t="s">
        <v>339</v>
      </c>
      <c r="B4" s="254" t="s">
        <v>340</v>
      </c>
      <c r="C4" s="255" t="s">
        <v>341</v>
      </c>
      <c r="D4" s="207" t="s">
        <v>435</v>
      </c>
      <c r="E4" s="208">
        <v>9260</v>
      </c>
      <c r="F4" s="201">
        <v>2298</v>
      </c>
      <c r="G4" s="202">
        <f>J4/1000</f>
        <v>770.7</v>
      </c>
      <c r="H4" s="203">
        <f>K4/1000</f>
        <v>228.975</v>
      </c>
      <c r="I4" s="204">
        <f>L4/1000</f>
        <v>541.725</v>
      </c>
      <c r="J4" s="179">
        <v>770700</v>
      </c>
      <c r="K4" s="179">
        <v>228975</v>
      </c>
      <c r="L4" s="180">
        <f>J4-K4</f>
        <v>541725</v>
      </c>
      <c r="M4" s="224">
        <v>229</v>
      </c>
      <c r="N4" s="225">
        <v>229</v>
      </c>
      <c r="O4" s="226">
        <f>M4-N4</f>
        <v>0</v>
      </c>
      <c r="P4" s="222" t="s">
        <v>422</v>
      </c>
      <c r="Q4" s="95">
        <v>588</v>
      </c>
    </row>
    <row r="5" spans="1:16" ht="12.75">
      <c r="A5" s="30"/>
      <c r="B5" s="31"/>
      <c r="C5" s="31"/>
      <c r="D5" s="31"/>
      <c r="E5" s="31"/>
      <c r="F5" s="31"/>
      <c r="G5" s="45"/>
      <c r="H5" s="186"/>
      <c r="I5" s="186"/>
      <c r="J5" s="31"/>
      <c r="K5" s="31"/>
      <c r="L5" s="31"/>
      <c r="M5" s="31"/>
      <c r="N5" s="31"/>
      <c r="O5" s="31"/>
      <c r="P5" s="31"/>
    </row>
    <row r="6" spans="1:17" ht="12.75">
      <c r="A6" s="30"/>
      <c r="B6" s="31"/>
      <c r="C6" s="77" t="s">
        <v>401</v>
      </c>
      <c r="D6" s="32"/>
      <c r="E6" s="32">
        <f>SUM(E4:E5)</f>
        <v>9260</v>
      </c>
      <c r="F6" s="32">
        <f>SUM(F4:F5)</f>
        <v>2298</v>
      </c>
      <c r="G6" s="183">
        <f>SUM(G4:G5)</f>
        <v>770.7</v>
      </c>
      <c r="H6" s="183">
        <f>SUM(H4:H5)</f>
        <v>228.975</v>
      </c>
      <c r="I6" s="183">
        <f>SUM(I4:I5)</f>
        <v>541.725</v>
      </c>
      <c r="J6" s="32">
        <f>J4</f>
        <v>770700</v>
      </c>
      <c r="K6" s="32">
        <f>K4</f>
        <v>228975</v>
      </c>
      <c r="L6" s="32">
        <f>L4</f>
        <v>541725</v>
      </c>
      <c r="M6" s="32">
        <f>SUM(M4:M5)</f>
        <v>229</v>
      </c>
      <c r="N6" s="32">
        <f>SUM(N4:N5)</f>
        <v>229</v>
      </c>
      <c r="O6" s="32">
        <f>O4</f>
        <v>0</v>
      </c>
      <c r="P6" s="77"/>
      <c r="Q6" s="33">
        <f>SUM(Q4)</f>
        <v>588</v>
      </c>
    </row>
    <row r="7" spans="2:9" ht="13.5" thickBot="1">
      <c r="B7" s="22" t="s">
        <v>380</v>
      </c>
      <c r="G7" s="45"/>
      <c r="H7" s="185"/>
      <c r="I7" s="185"/>
    </row>
    <row r="8" spans="1:17" ht="40.5" customHeight="1" thickBot="1">
      <c r="A8" s="88" t="s">
        <v>440</v>
      </c>
      <c r="B8" s="89" t="s">
        <v>441</v>
      </c>
      <c r="C8" s="256" t="s">
        <v>371</v>
      </c>
      <c r="D8" s="144" t="s">
        <v>423</v>
      </c>
      <c r="E8" s="145" t="s">
        <v>431</v>
      </c>
      <c r="F8" s="146" t="s">
        <v>432</v>
      </c>
      <c r="G8" s="213" t="s">
        <v>436</v>
      </c>
      <c r="H8" s="214" t="s">
        <v>437</v>
      </c>
      <c r="I8" s="215" t="s">
        <v>429</v>
      </c>
      <c r="J8" s="177"/>
      <c r="K8" s="177"/>
      <c r="L8" s="177"/>
      <c r="M8" s="223" t="s">
        <v>424</v>
      </c>
      <c r="N8" s="146" t="s">
        <v>425</v>
      </c>
      <c r="O8" s="146" t="s">
        <v>427</v>
      </c>
      <c r="P8" s="144" t="s">
        <v>426</v>
      </c>
      <c r="Q8" s="238" t="s">
        <v>434</v>
      </c>
    </row>
    <row r="9" spans="1:17" ht="25.5">
      <c r="A9" s="24" t="s">
        <v>2</v>
      </c>
      <c r="B9" s="25" t="s">
        <v>3</v>
      </c>
      <c r="C9" s="49" t="s">
        <v>101</v>
      </c>
      <c r="D9" s="101" t="s">
        <v>435</v>
      </c>
      <c r="E9" s="234">
        <v>895</v>
      </c>
      <c r="F9" s="219">
        <v>427</v>
      </c>
      <c r="G9" s="216">
        <f aca="true" t="shared" si="0" ref="G9:G68">J9/1000</f>
        <v>222.94979999999998</v>
      </c>
      <c r="H9" s="211">
        <f aca="true" t="shared" si="1" ref="H9:H70">K9/1000</f>
        <v>53</v>
      </c>
      <c r="I9" s="212">
        <f aca="true" t="shared" si="2" ref="I9:I70">L9/1000</f>
        <v>169.94979999999998</v>
      </c>
      <c r="J9" s="181">
        <v>222949.8</v>
      </c>
      <c r="K9" s="178">
        <v>53000</v>
      </c>
      <c r="L9" s="227">
        <v>169949.8</v>
      </c>
      <c r="M9" s="239">
        <v>53</v>
      </c>
      <c r="N9" s="240">
        <v>53</v>
      </c>
      <c r="O9" s="241">
        <f>M9-N9</f>
        <v>0</v>
      </c>
      <c r="P9" s="130" t="s">
        <v>422</v>
      </c>
      <c r="Q9" s="96">
        <v>101</v>
      </c>
    </row>
    <row r="10" spans="1:17" ht="25.5">
      <c r="A10" s="26" t="s">
        <v>4</v>
      </c>
      <c r="B10" s="27" t="s">
        <v>5</v>
      </c>
      <c r="C10" s="50" t="s">
        <v>6</v>
      </c>
      <c r="D10" s="102" t="s">
        <v>435</v>
      </c>
      <c r="E10" s="235">
        <v>8289</v>
      </c>
      <c r="F10" s="220">
        <v>3957</v>
      </c>
      <c r="G10" s="217">
        <f t="shared" si="0"/>
        <v>860.93232</v>
      </c>
      <c r="H10" s="187">
        <f t="shared" si="1"/>
        <v>59.682</v>
      </c>
      <c r="I10" s="196">
        <f t="shared" si="2"/>
        <v>801.25032</v>
      </c>
      <c r="J10" s="181">
        <v>860932.32</v>
      </c>
      <c r="K10" s="178">
        <v>59682</v>
      </c>
      <c r="L10" s="227">
        <v>801250.32</v>
      </c>
      <c r="M10" s="242">
        <v>201</v>
      </c>
      <c r="N10" s="243">
        <v>60</v>
      </c>
      <c r="O10" s="244">
        <f>M10-N10</f>
        <v>141</v>
      </c>
      <c r="P10" s="131" t="s">
        <v>422</v>
      </c>
      <c r="Q10" s="97">
        <v>833</v>
      </c>
    </row>
    <row r="11" spans="1:17" ht="38.25">
      <c r="A11" s="26" t="s">
        <v>25</v>
      </c>
      <c r="B11" s="27" t="s">
        <v>26</v>
      </c>
      <c r="C11" s="50" t="s">
        <v>27</v>
      </c>
      <c r="D11" s="102" t="s">
        <v>435</v>
      </c>
      <c r="E11" s="235">
        <v>5856</v>
      </c>
      <c r="F11" s="220">
        <v>2300</v>
      </c>
      <c r="G11" s="217">
        <f t="shared" si="0"/>
        <v>694</v>
      </c>
      <c r="H11" s="187">
        <f t="shared" si="1"/>
        <v>94</v>
      </c>
      <c r="I11" s="196">
        <f t="shared" si="2"/>
        <v>600</v>
      </c>
      <c r="J11" s="181">
        <v>694000</v>
      </c>
      <c r="K11" s="178">
        <v>94000</v>
      </c>
      <c r="L11" s="227">
        <v>600000</v>
      </c>
      <c r="M11" s="242">
        <v>500</v>
      </c>
      <c r="N11" s="243">
        <v>94</v>
      </c>
      <c r="O11" s="244">
        <f aca="true" t="shared" si="3" ref="O11:O19">M11-N11</f>
        <v>406</v>
      </c>
      <c r="P11" s="131" t="s">
        <v>422</v>
      </c>
      <c r="Q11" s="97">
        <v>508</v>
      </c>
    </row>
    <row r="12" spans="1:17" ht="38.25">
      <c r="A12" s="26" t="s">
        <v>39</v>
      </c>
      <c r="B12" s="27" t="s">
        <v>40</v>
      </c>
      <c r="C12" s="50" t="s">
        <v>41</v>
      </c>
      <c r="D12" s="102" t="s">
        <v>435</v>
      </c>
      <c r="E12" s="235">
        <v>3563</v>
      </c>
      <c r="F12" s="220">
        <v>1704</v>
      </c>
      <c r="G12" s="217">
        <f t="shared" si="0"/>
        <v>61</v>
      </c>
      <c r="H12" s="187">
        <f t="shared" si="1"/>
        <v>0</v>
      </c>
      <c r="I12" s="196">
        <f t="shared" si="2"/>
        <v>61</v>
      </c>
      <c r="J12" s="181">
        <v>61000</v>
      </c>
      <c r="K12" s="178">
        <v>0</v>
      </c>
      <c r="L12" s="227">
        <v>61000</v>
      </c>
      <c r="M12" s="242">
        <v>248</v>
      </c>
      <c r="N12" s="243">
        <v>0</v>
      </c>
      <c r="O12" s="244">
        <f t="shared" si="3"/>
        <v>248</v>
      </c>
      <c r="P12" s="131" t="s">
        <v>422</v>
      </c>
      <c r="Q12" s="97">
        <v>462</v>
      </c>
    </row>
    <row r="13" spans="1:17" ht="25.5">
      <c r="A13" s="26" t="s">
        <v>56</v>
      </c>
      <c r="B13" s="27" t="s">
        <v>57</v>
      </c>
      <c r="C13" s="50" t="s">
        <v>394</v>
      </c>
      <c r="D13" s="102" t="s">
        <v>435</v>
      </c>
      <c r="E13" s="235">
        <v>5541</v>
      </c>
      <c r="F13" s="220">
        <v>780</v>
      </c>
      <c r="G13" s="217">
        <f t="shared" si="0"/>
        <v>956.695</v>
      </c>
      <c r="H13" s="187">
        <f t="shared" si="1"/>
        <v>8.024</v>
      </c>
      <c r="I13" s="196">
        <f t="shared" si="2"/>
        <v>948.671</v>
      </c>
      <c r="J13" s="181">
        <v>956695</v>
      </c>
      <c r="K13" s="178">
        <v>8024</v>
      </c>
      <c r="L13" s="227">
        <v>948671</v>
      </c>
      <c r="M13" s="242">
        <v>260</v>
      </c>
      <c r="N13" s="243">
        <v>8</v>
      </c>
      <c r="O13" s="244">
        <f t="shared" si="3"/>
        <v>252</v>
      </c>
      <c r="P13" s="131" t="s">
        <v>422</v>
      </c>
      <c r="Q13" s="97">
        <v>165</v>
      </c>
    </row>
    <row r="14" spans="1:17" ht="25.5">
      <c r="A14" s="26" t="s">
        <v>68</v>
      </c>
      <c r="B14" s="27" t="s">
        <v>69</v>
      </c>
      <c r="C14" s="50" t="s">
        <v>6</v>
      </c>
      <c r="D14" s="102" t="s">
        <v>435</v>
      </c>
      <c r="E14" s="235">
        <v>11903</v>
      </c>
      <c r="F14" s="220">
        <v>11903</v>
      </c>
      <c r="G14" s="217">
        <f t="shared" si="0"/>
        <v>520.836</v>
      </c>
      <c r="H14" s="187">
        <f t="shared" si="1"/>
        <v>520.836</v>
      </c>
      <c r="I14" s="196">
        <f t="shared" si="2"/>
        <v>0</v>
      </c>
      <c r="J14" s="181">
        <v>520836</v>
      </c>
      <c r="K14" s="178">
        <v>520836</v>
      </c>
      <c r="L14" s="227">
        <v>0</v>
      </c>
      <c r="M14" s="242">
        <v>1495</v>
      </c>
      <c r="N14" s="243">
        <v>520.836</v>
      </c>
      <c r="O14" s="244">
        <f t="shared" si="3"/>
        <v>974.164</v>
      </c>
      <c r="P14" s="131" t="s">
        <v>422</v>
      </c>
      <c r="Q14" s="97">
        <v>2458</v>
      </c>
    </row>
    <row r="15" spans="1:17" ht="38.25">
      <c r="A15" s="26" t="s">
        <v>70</v>
      </c>
      <c r="B15" s="27" t="s">
        <v>71</v>
      </c>
      <c r="C15" s="50" t="s">
        <v>6</v>
      </c>
      <c r="D15" s="102" t="s">
        <v>435</v>
      </c>
      <c r="E15" s="235">
        <v>6411</v>
      </c>
      <c r="F15" s="220">
        <v>1614</v>
      </c>
      <c r="G15" s="217">
        <f t="shared" si="0"/>
        <v>290.7</v>
      </c>
      <c r="H15" s="187">
        <f t="shared" si="1"/>
        <v>10.3</v>
      </c>
      <c r="I15" s="196">
        <f t="shared" si="2"/>
        <v>280.4</v>
      </c>
      <c r="J15" s="181">
        <v>290700</v>
      </c>
      <c r="K15" s="178">
        <v>10300</v>
      </c>
      <c r="L15" s="227">
        <v>280400</v>
      </c>
      <c r="M15" s="242">
        <v>206</v>
      </c>
      <c r="N15" s="243">
        <v>10</v>
      </c>
      <c r="O15" s="244">
        <f t="shared" si="3"/>
        <v>196</v>
      </c>
      <c r="P15" s="131" t="s">
        <v>422</v>
      </c>
      <c r="Q15" s="97">
        <v>295</v>
      </c>
    </row>
    <row r="16" spans="1:17" ht="38.25">
      <c r="A16" s="26" t="s">
        <v>73</v>
      </c>
      <c r="B16" s="27" t="s">
        <v>74</v>
      </c>
      <c r="C16" s="50" t="s">
        <v>75</v>
      </c>
      <c r="D16" s="102" t="s">
        <v>435</v>
      </c>
      <c r="E16" s="235">
        <v>3684</v>
      </c>
      <c r="F16" s="220">
        <v>1500</v>
      </c>
      <c r="G16" s="217">
        <f t="shared" si="0"/>
        <v>0</v>
      </c>
      <c r="H16" s="187">
        <f t="shared" si="1"/>
        <v>0</v>
      </c>
      <c r="I16" s="196">
        <f t="shared" si="2"/>
        <v>0</v>
      </c>
      <c r="J16" s="181">
        <v>0</v>
      </c>
      <c r="K16" s="178">
        <v>0</v>
      </c>
      <c r="L16" s="227">
        <v>0</v>
      </c>
      <c r="M16" s="242">
        <v>100</v>
      </c>
      <c r="N16" s="243">
        <v>0</v>
      </c>
      <c r="O16" s="244">
        <f t="shared" si="3"/>
        <v>100</v>
      </c>
      <c r="P16" s="131" t="s">
        <v>422</v>
      </c>
      <c r="Q16" s="97">
        <v>286</v>
      </c>
    </row>
    <row r="17" spans="1:17" ht="38.25">
      <c r="A17" s="26" t="s">
        <v>78</v>
      </c>
      <c r="B17" s="27" t="s">
        <v>79</v>
      </c>
      <c r="C17" s="50" t="s">
        <v>80</v>
      </c>
      <c r="D17" s="102" t="s">
        <v>435</v>
      </c>
      <c r="E17" s="235">
        <v>4424</v>
      </c>
      <c r="F17" s="220">
        <v>1655</v>
      </c>
      <c r="G17" s="217">
        <f t="shared" si="0"/>
        <v>54</v>
      </c>
      <c r="H17" s="187">
        <f t="shared" si="1"/>
        <v>54</v>
      </c>
      <c r="I17" s="196">
        <f t="shared" si="2"/>
        <v>0</v>
      </c>
      <c r="J17" s="181">
        <v>54000</v>
      </c>
      <c r="K17" s="178">
        <v>54000</v>
      </c>
      <c r="L17" s="227">
        <v>0</v>
      </c>
      <c r="M17" s="242">
        <v>480</v>
      </c>
      <c r="N17" s="243">
        <v>54</v>
      </c>
      <c r="O17" s="244">
        <f t="shared" si="3"/>
        <v>426</v>
      </c>
      <c r="P17" s="131" t="s">
        <v>422</v>
      </c>
      <c r="Q17" s="97">
        <v>381</v>
      </c>
    </row>
    <row r="18" spans="1:17" ht="38.25">
      <c r="A18" s="26" t="s">
        <v>83</v>
      </c>
      <c r="B18" s="27" t="s">
        <v>84</v>
      </c>
      <c r="C18" s="50" t="s">
        <v>75</v>
      </c>
      <c r="D18" s="102" t="s">
        <v>435</v>
      </c>
      <c r="E18" s="235">
        <v>2970</v>
      </c>
      <c r="F18" s="220">
        <v>1200</v>
      </c>
      <c r="G18" s="217">
        <f t="shared" si="0"/>
        <v>0</v>
      </c>
      <c r="H18" s="187">
        <f t="shared" si="1"/>
        <v>0</v>
      </c>
      <c r="I18" s="196">
        <f t="shared" si="2"/>
        <v>0</v>
      </c>
      <c r="J18" s="181">
        <v>0</v>
      </c>
      <c r="K18" s="178">
        <v>0</v>
      </c>
      <c r="L18" s="227">
        <v>0</v>
      </c>
      <c r="M18" s="242">
        <v>100</v>
      </c>
      <c r="N18" s="243">
        <v>0</v>
      </c>
      <c r="O18" s="244">
        <f t="shared" si="3"/>
        <v>100</v>
      </c>
      <c r="P18" s="131" t="s">
        <v>422</v>
      </c>
      <c r="Q18" s="97">
        <v>254</v>
      </c>
    </row>
    <row r="19" spans="1:17" ht="27" customHeight="1" thickBot="1">
      <c r="A19" s="28" t="s">
        <v>99</v>
      </c>
      <c r="B19" s="29" t="s">
        <v>100</v>
      </c>
      <c r="C19" s="51" t="s">
        <v>101</v>
      </c>
      <c r="D19" s="105" t="s">
        <v>435</v>
      </c>
      <c r="E19" s="236">
        <v>506</v>
      </c>
      <c r="F19" s="221">
        <v>705</v>
      </c>
      <c r="G19" s="218">
        <f t="shared" si="0"/>
        <v>114</v>
      </c>
      <c r="H19" s="189">
        <f t="shared" si="1"/>
        <v>114</v>
      </c>
      <c r="I19" s="190">
        <f t="shared" si="2"/>
        <v>0</v>
      </c>
      <c r="J19" s="181">
        <v>114000</v>
      </c>
      <c r="K19" s="178">
        <v>114000</v>
      </c>
      <c r="L19" s="227">
        <v>0</v>
      </c>
      <c r="M19" s="245">
        <v>114</v>
      </c>
      <c r="N19" s="246">
        <v>114</v>
      </c>
      <c r="O19" s="247">
        <f t="shared" si="3"/>
        <v>0</v>
      </c>
      <c r="P19" s="132" t="s">
        <v>422</v>
      </c>
      <c r="Q19" s="98">
        <v>158</v>
      </c>
    </row>
    <row r="20" spans="1:16" ht="12.75">
      <c r="A20" s="30"/>
      <c r="B20" s="31"/>
      <c r="C20" s="31"/>
      <c r="D20" s="31"/>
      <c r="E20" s="31"/>
      <c r="F20" s="31"/>
      <c r="G20" s="45"/>
      <c r="H20" s="45"/>
      <c r="I20" s="45"/>
      <c r="J20" s="31"/>
      <c r="K20" s="31"/>
      <c r="L20" s="31"/>
      <c r="M20" s="186"/>
      <c r="N20" s="186"/>
      <c r="O20" s="186"/>
      <c r="P20" s="31"/>
    </row>
    <row r="21" spans="1:17" ht="12.75">
      <c r="A21" s="30"/>
      <c r="B21" s="31"/>
      <c r="C21" s="77" t="s">
        <v>402</v>
      </c>
      <c r="D21" s="32"/>
      <c r="E21" s="32">
        <f aca="true" t="shared" si="4" ref="E21:L21">SUM(E9:E20)</f>
        <v>54042</v>
      </c>
      <c r="F21" s="32">
        <f t="shared" si="4"/>
        <v>27745</v>
      </c>
      <c r="G21" s="183">
        <f t="shared" si="4"/>
        <v>3775.11312</v>
      </c>
      <c r="H21" s="183">
        <f t="shared" si="4"/>
        <v>913.842</v>
      </c>
      <c r="I21" s="183">
        <f t="shared" si="4"/>
        <v>2861.27112</v>
      </c>
      <c r="J21" s="32">
        <f t="shared" si="4"/>
        <v>3775113.12</v>
      </c>
      <c r="K21" s="32">
        <f t="shared" si="4"/>
        <v>913842</v>
      </c>
      <c r="L21" s="32">
        <f t="shared" si="4"/>
        <v>2861271.12</v>
      </c>
      <c r="M21" s="183">
        <f>SUM(M9:M20)</f>
        <v>3757</v>
      </c>
      <c r="N21" s="183">
        <f>SUM(N9:N20)</f>
        <v>913.836</v>
      </c>
      <c r="O21" s="183">
        <f>SUM(O9:O19)</f>
        <v>2843.1639999999998</v>
      </c>
      <c r="P21" s="77"/>
      <c r="Q21" s="33">
        <f>SUM(Q9:Q19)</f>
        <v>5901</v>
      </c>
    </row>
    <row r="22" spans="2:16" ht="13.5" thickBot="1">
      <c r="B22" s="32" t="s">
        <v>381</v>
      </c>
      <c r="C22" s="31"/>
      <c r="D22" s="31"/>
      <c r="E22" s="31"/>
      <c r="F22" s="31"/>
      <c r="G22" s="45"/>
      <c r="H22" s="45"/>
      <c r="I22" s="45"/>
      <c r="J22" s="31"/>
      <c r="K22" s="31"/>
      <c r="L22" s="31"/>
      <c r="M22" s="186"/>
      <c r="N22" s="186"/>
      <c r="O22" s="186"/>
      <c r="P22" s="31"/>
    </row>
    <row r="23" spans="1:17" ht="38.25" customHeight="1" thickBot="1">
      <c r="A23" s="88" t="s">
        <v>440</v>
      </c>
      <c r="B23" s="89" t="s">
        <v>441</v>
      </c>
      <c r="C23" s="256" t="s">
        <v>371</v>
      </c>
      <c r="D23" s="144" t="s">
        <v>423</v>
      </c>
      <c r="E23" s="145" t="s">
        <v>431</v>
      </c>
      <c r="F23" s="146" t="s">
        <v>432</v>
      </c>
      <c r="G23" s="191" t="s">
        <v>436</v>
      </c>
      <c r="H23" s="209" t="s">
        <v>437</v>
      </c>
      <c r="I23" s="210" t="s">
        <v>429</v>
      </c>
      <c r="J23" s="177"/>
      <c r="K23" s="177"/>
      <c r="L23" s="177"/>
      <c r="M23" s="248" t="s">
        <v>424</v>
      </c>
      <c r="N23" s="209" t="s">
        <v>425</v>
      </c>
      <c r="O23" s="209" t="s">
        <v>427</v>
      </c>
      <c r="P23" s="144" t="s">
        <v>426</v>
      </c>
      <c r="Q23" s="238" t="s">
        <v>434</v>
      </c>
    </row>
    <row r="24" spans="1:17" ht="38.25">
      <c r="A24" s="24" t="s">
        <v>16</v>
      </c>
      <c r="B24" s="25" t="s">
        <v>17</v>
      </c>
      <c r="C24" s="49" t="s">
        <v>18</v>
      </c>
      <c r="D24" s="101" t="s">
        <v>435</v>
      </c>
      <c r="E24" s="134">
        <v>3840</v>
      </c>
      <c r="F24" s="219">
        <v>1920</v>
      </c>
      <c r="G24" s="231">
        <f t="shared" si="0"/>
        <v>0</v>
      </c>
      <c r="H24" s="193">
        <f t="shared" si="1"/>
        <v>0</v>
      </c>
      <c r="I24" s="194">
        <f t="shared" si="2"/>
        <v>0</v>
      </c>
      <c r="J24" s="181">
        <v>0</v>
      </c>
      <c r="K24" s="178">
        <v>0</v>
      </c>
      <c r="L24" s="227">
        <v>0</v>
      </c>
      <c r="M24" s="239">
        <v>589</v>
      </c>
      <c r="N24" s="240">
        <v>0</v>
      </c>
      <c r="O24" s="241">
        <f>M24-N24</f>
        <v>589</v>
      </c>
      <c r="P24" s="130" t="s">
        <v>422</v>
      </c>
      <c r="Q24" s="96">
        <v>649</v>
      </c>
    </row>
    <row r="25" spans="1:17" ht="38.25">
      <c r="A25" s="26" t="s">
        <v>19</v>
      </c>
      <c r="B25" s="27" t="s">
        <v>20</v>
      </c>
      <c r="C25" s="50" t="s">
        <v>21</v>
      </c>
      <c r="D25" s="102" t="s">
        <v>435</v>
      </c>
      <c r="E25" s="136">
        <v>595</v>
      </c>
      <c r="F25" s="220">
        <v>160</v>
      </c>
      <c r="G25" s="217">
        <f t="shared" si="0"/>
        <v>88.64899000000001</v>
      </c>
      <c r="H25" s="187">
        <f t="shared" si="1"/>
        <v>4.4677</v>
      </c>
      <c r="I25" s="196">
        <f t="shared" si="2"/>
        <v>84.18128999999999</v>
      </c>
      <c r="J25" s="181">
        <v>88648.99</v>
      </c>
      <c r="K25" s="178">
        <v>4467.7</v>
      </c>
      <c r="L25" s="227">
        <v>84181.29</v>
      </c>
      <c r="M25" s="242">
        <v>30</v>
      </c>
      <c r="N25" s="243">
        <v>4</v>
      </c>
      <c r="O25" s="244">
        <f>M25-N25</f>
        <v>26</v>
      </c>
      <c r="P25" s="131" t="s">
        <v>422</v>
      </c>
      <c r="Q25" s="97">
        <v>46</v>
      </c>
    </row>
    <row r="26" spans="1:17" ht="38.25">
      <c r="A26" s="26" t="s">
        <v>28</v>
      </c>
      <c r="B26" s="27" t="s">
        <v>29</v>
      </c>
      <c r="C26" s="50" t="s">
        <v>389</v>
      </c>
      <c r="D26" s="102" t="s">
        <v>435</v>
      </c>
      <c r="E26" s="136">
        <v>3498</v>
      </c>
      <c r="F26" s="220">
        <v>3498</v>
      </c>
      <c r="G26" s="217">
        <f t="shared" si="0"/>
        <v>250.39</v>
      </c>
      <c r="H26" s="187">
        <f t="shared" si="1"/>
        <v>250.39</v>
      </c>
      <c r="I26" s="196">
        <f t="shared" si="2"/>
        <v>0</v>
      </c>
      <c r="J26" s="181">
        <v>250390</v>
      </c>
      <c r="K26" s="178">
        <v>250390</v>
      </c>
      <c r="L26" s="227">
        <v>0</v>
      </c>
      <c r="M26" s="242">
        <v>1000</v>
      </c>
      <c r="N26" s="243">
        <v>250</v>
      </c>
      <c r="O26" s="244">
        <f aca="true" t="shared" si="5" ref="O26:O35">M26-N26</f>
        <v>750</v>
      </c>
      <c r="P26" s="131" t="s">
        <v>422</v>
      </c>
      <c r="Q26" s="97">
        <v>635</v>
      </c>
    </row>
    <row r="27" spans="1:17" ht="38.25">
      <c r="A27" s="26" t="s">
        <v>36</v>
      </c>
      <c r="B27" s="27" t="s">
        <v>37</v>
      </c>
      <c r="C27" s="50" t="s">
        <v>38</v>
      </c>
      <c r="D27" s="102" t="s">
        <v>435</v>
      </c>
      <c r="E27" s="136">
        <v>11083</v>
      </c>
      <c r="F27" s="220">
        <v>1950</v>
      </c>
      <c r="G27" s="217">
        <f t="shared" si="0"/>
        <v>0</v>
      </c>
      <c r="H27" s="187">
        <f t="shared" si="1"/>
        <v>0</v>
      </c>
      <c r="I27" s="196">
        <f t="shared" si="2"/>
        <v>0</v>
      </c>
      <c r="J27" s="181">
        <v>0</v>
      </c>
      <c r="K27" s="178">
        <v>0</v>
      </c>
      <c r="L27" s="227">
        <v>0</v>
      </c>
      <c r="M27" s="242">
        <v>90</v>
      </c>
      <c r="N27" s="243">
        <v>0</v>
      </c>
      <c r="O27" s="244">
        <f t="shared" si="5"/>
        <v>90</v>
      </c>
      <c r="P27" s="131" t="s">
        <v>422</v>
      </c>
      <c r="Q27" s="97">
        <v>425</v>
      </c>
    </row>
    <row r="28" spans="1:17" ht="25.5">
      <c r="A28" s="26" t="s">
        <v>48</v>
      </c>
      <c r="B28" s="27" t="s">
        <v>49</v>
      </c>
      <c r="C28" s="50" t="s">
        <v>390</v>
      </c>
      <c r="D28" s="102" t="s">
        <v>435</v>
      </c>
      <c r="E28" s="136">
        <v>7761</v>
      </c>
      <c r="F28" s="220">
        <v>3869</v>
      </c>
      <c r="G28" s="217">
        <f t="shared" si="0"/>
        <v>99.80160000000001</v>
      </c>
      <c r="H28" s="187">
        <f t="shared" si="1"/>
        <v>99.80160000000001</v>
      </c>
      <c r="I28" s="196">
        <f t="shared" si="2"/>
        <v>0</v>
      </c>
      <c r="J28" s="181">
        <v>99801.6</v>
      </c>
      <c r="K28" s="178">
        <v>99801.6</v>
      </c>
      <c r="L28" s="227">
        <v>0</v>
      </c>
      <c r="M28" s="242">
        <v>480</v>
      </c>
      <c r="N28" s="243">
        <v>100</v>
      </c>
      <c r="O28" s="244">
        <f t="shared" si="5"/>
        <v>380</v>
      </c>
      <c r="P28" s="131" t="s">
        <v>422</v>
      </c>
      <c r="Q28" s="97">
        <v>810</v>
      </c>
    </row>
    <row r="29" spans="1:17" ht="38.25">
      <c r="A29" s="26" t="s">
        <v>52</v>
      </c>
      <c r="B29" s="27" t="s">
        <v>53</v>
      </c>
      <c r="C29" s="50" t="s">
        <v>391</v>
      </c>
      <c r="D29" s="102" t="s">
        <v>435</v>
      </c>
      <c r="E29" s="136">
        <v>9071</v>
      </c>
      <c r="F29" s="220">
        <v>2119</v>
      </c>
      <c r="G29" s="217">
        <f t="shared" si="0"/>
        <v>200.868</v>
      </c>
      <c r="H29" s="187">
        <f t="shared" si="1"/>
        <v>200.868</v>
      </c>
      <c r="I29" s="196">
        <f t="shared" si="2"/>
        <v>0</v>
      </c>
      <c r="J29" s="181">
        <v>200868</v>
      </c>
      <c r="K29" s="178">
        <v>200868</v>
      </c>
      <c r="L29" s="227">
        <v>0</v>
      </c>
      <c r="M29" s="242">
        <v>709</v>
      </c>
      <c r="N29" s="243">
        <v>201</v>
      </c>
      <c r="O29" s="244">
        <f t="shared" si="5"/>
        <v>508</v>
      </c>
      <c r="P29" s="131" t="s">
        <v>422</v>
      </c>
      <c r="Q29" s="97">
        <v>0</v>
      </c>
    </row>
    <row r="30" spans="1:17" ht="38.25">
      <c r="A30" s="26" t="s">
        <v>54</v>
      </c>
      <c r="B30" s="27" t="s">
        <v>55</v>
      </c>
      <c r="C30" s="50" t="s">
        <v>392</v>
      </c>
      <c r="D30" s="102" t="s">
        <v>435</v>
      </c>
      <c r="E30" s="136">
        <v>200</v>
      </c>
      <c r="F30" s="220">
        <v>200</v>
      </c>
      <c r="G30" s="217">
        <f t="shared" si="0"/>
        <v>33.688050000000004</v>
      </c>
      <c r="H30" s="187">
        <f t="shared" si="1"/>
        <v>33.688050000000004</v>
      </c>
      <c r="I30" s="196">
        <f t="shared" si="2"/>
        <v>0</v>
      </c>
      <c r="J30" s="181">
        <v>33688.05</v>
      </c>
      <c r="K30" s="178">
        <v>33688.05</v>
      </c>
      <c r="L30" s="227">
        <v>0</v>
      </c>
      <c r="M30" s="242">
        <v>100</v>
      </c>
      <c r="N30" s="243">
        <v>33.7</v>
      </c>
      <c r="O30" s="244">
        <f t="shared" si="5"/>
        <v>66.3</v>
      </c>
      <c r="P30" s="131" t="s">
        <v>422</v>
      </c>
      <c r="Q30" s="97">
        <v>63</v>
      </c>
    </row>
    <row r="31" spans="1:17" ht="38.25">
      <c r="A31" s="26" t="s">
        <v>58</v>
      </c>
      <c r="B31" s="27" t="s">
        <v>59</v>
      </c>
      <c r="C31" s="50" t="s">
        <v>393</v>
      </c>
      <c r="D31" s="102" t="s">
        <v>435</v>
      </c>
      <c r="E31" s="136">
        <v>32443</v>
      </c>
      <c r="F31" s="220">
        <v>7219</v>
      </c>
      <c r="G31" s="217">
        <f t="shared" si="0"/>
        <v>1893.714</v>
      </c>
      <c r="H31" s="187">
        <f t="shared" si="1"/>
        <v>347.532</v>
      </c>
      <c r="I31" s="196">
        <f t="shared" si="2"/>
        <v>1546.182</v>
      </c>
      <c r="J31" s="181">
        <v>1893714</v>
      </c>
      <c r="K31" s="178">
        <v>347532</v>
      </c>
      <c r="L31" s="227">
        <v>1546182</v>
      </c>
      <c r="M31" s="242">
        <v>2616</v>
      </c>
      <c r="N31" s="243">
        <v>348</v>
      </c>
      <c r="O31" s="244">
        <f t="shared" si="5"/>
        <v>2268</v>
      </c>
      <c r="P31" s="131" t="s">
        <v>422</v>
      </c>
      <c r="Q31" s="97">
        <v>0</v>
      </c>
    </row>
    <row r="32" spans="1:17" ht="25.5">
      <c r="A32" s="26" t="s">
        <v>66</v>
      </c>
      <c r="B32" s="27" t="s">
        <v>67</v>
      </c>
      <c r="C32" s="50" t="s">
        <v>390</v>
      </c>
      <c r="D32" s="102" t="s">
        <v>435</v>
      </c>
      <c r="E32" s="136">
        <v>6000</v>
      </c>
      <c r="F32" s="220">
        <v>3000</v>
      </c>
      <c r="G32" s="217">
        <f t="shared" si="0"/>
        <v>178.228</v>
      </c>
      <c r="H32" s="187">
        <f t="shared" si="1"/>
        <v>81.11880000000001</v>
      </c>
      <c r="I32" s="196">
        <f t="shared" si="2"/>
        <v>97.1092</v>
      </c>
      <c r="J32" s="181">
        <v>178228</v>
      </c>
      <c r="K32" s="178">
        <v>81118.8</v>
      </c>
      <c r="L32" s="227">
        <v>97109.2</v>
      </c>
      <c r="M32" s="242">
        <v>200</v>
      </c>
      <c r="N32" s="243">
        <v>81</v>
      </c>
      <c r="O32" s="244">
        <f t="shared" si="5"/>
        <v>119</v>
      </c>
      <c r="P32" s="131" t="s">
        <v>422</v>
      </c>
      <c r="Q32" s="97">
        <v>591</v>
      </c>
    </row>
    <row r="33" spans="1:17" ht="38.25">
      <c r="A33" s="26" t="s">
        <v>76</v>
      </c>
      <c r="B33" s="27" t="s">
        <v>77</v>
      </c>
      <c r="C33" s="50" t="s">
        <v>386</v>
      </c>
      <c r="D33" s="102" t="s">
        <v>435</v>
      </c>
      <c r="E33" s="136">
        <v>5837</v>
      </c>
      <c r="F33" s="220">
        <v>3693</v>
      </c>
      <c r="G33" s="217">
        <f t="shared" si="0"/>
        <v>843.76493</v>
      </c>
      <c r="H33" s="187">
        <f t="shared" si="1"/>
        <v>843.76493</v>
      </c>
      <c r="I33" s="196">
        <f t="shared" si="2"/>
        <v>0</v>
      </c>
      <c r="J33" s="181">
        <v>843764.93</v>
      </c>
      <c r="K33" s="178">
        <v>843764.93</v>
      </c>
      <c r="L33" s="227">
        <v>0</v>
      </c>
      <c r="M33" s="242">
        <v>1125</v>
      </c>
      <c r="N33" s="243">
        <v>844</v>
      </c>
      <c r="O33" s="244">
        <f t="shared" si="5"/>
        <v>281</v>
      </c>
      <c r="P33" s="131" t="s">
        <v>422</v>
      </c>
      <c r="Q33" s="97">
        <v>678</v>
      </c>
    </row>
    <row r="34" spans="1:17" ht="25.5">
      <c r="A34" s="26" t="s">
        <v>93</v>
      </c>
      <c r="B34" s="27" t="s">
        <v>94</v>
      </c>
      <c r="C34" s="50" t="s">
        <v>95</v>
      </c>
      <c r="D34" s="102" t="s">
        <v>435</v>
      </c>
      <c r="E34" s="136">
        <v>4689</v>
      </c>
      <c r="F34" s="220">
        <v>285</v>
      </c>
      <c r="G34" s="217">
        <f t="shared" si="0"/>
        <v>1503</v>
      </c>
      <c r="H34" s="187">
        <f t="shared" si="1"/>
        <v>0</v>
      </c>
      <c r="I34" s="196">
        <f t="shared" si="2"/>
        <v>1503</v>
      </c>
      <c r="J34" s="181">
        <v>1503000</v>
      </c>
      <c r="K34" s="178">
        <v>0</v>
      </c>
      <c r="L34" s="227">
        <v>1503000</v>
      </c>
      <c r="M34" s="242">
        <v>35</v>
      </c>
      <c r="N34" s="243">
        <v>0</v>
      </c>
      <c r="O34" s="244">
        <f t="shared" si="5"/>
        <v>35</v>
      </c>
      <c r="P34" s="131" t="s">
        <v>422</v>
      </c>
      <c r="Q34" s="97">
        <v>76</v>
      </c>
    </row>
    <row r="35" spans="1:17" ht="26.25" thickBot="1">
      <c r="A35" s="28" t="s">
        <v>96</v>
      </c>
      <c r="B35" s="29" t="s">
        <v>97</v>
      </c>
      <c r="C35" s="51" t="s">
        <v>98</v>
      </c>
      <c r="D35" s="105" t="s">
        <v>435</v>
      </c>
      <c r="E35" s="137">
        <v>10856</v>
      </c>
      <c r="F35" s="221">
        <v>800</v>
      </c>
      <c r="G35" s="218">
        <f t="shared" si="0"/>
        <v>3280</v>
      </c>
      <c r="H35" s="189">
        <f t="shared" si="1"/>
        <v>0</v>
      </c>
      <c r="I35" s="190">
        <f t="shared" si="2"/>
        <v>3280</v>
      </c>
      <c r="J35" s="181">
        <v>3280000</v>
      </c>
      <c r="K35" s="178">
        <v>0</v>
      </c>
      <c r="L35" s="227">
        <v>3280000</v>
      </c>
      <c r="M35" s="245">
        <v>200</v>
      </c>
      <c r="N35" s="246">
        <v>0</v>
      </c>
      <c r="O35" s="247">
        <f t="shared" si="5"/>
        <v>200</v>
      </c>
      <c r="P35" s="132" t="s">
        <v>422</v>
      </c>
      <c r="Q35" s="98">
        <v>190</v>
      </c>
    </row>
    <row r="36" spans="1:16" ht="12.75">
      <c r="A36" s="30"/>
      <c r="B36" s="31"/>
      <c r="C36" s="31"/>
      <c r="D36" s="31"/>
      <c r="E36" s="31"/>
      <c r="F36" s="31"/>
      <c r="G36" s="45"/>
      <c r="H36" s="45"/>
      <c r="I36" s="45"/>
      <c r="J36" s="31"/>
      <c r="K36" s="31"/>
      <c r="L36" s="31"/>
      <c r="M36" s="186"/>
      <c r="N36" s="186"/>
      <c r="O36" s="186"/>
      <c r="P36" s="31"/>
    </row>
    <row r="37" spans="1:17" ht="12.75">
      <c r="A37" s="30"/>
      <c r="B37" s="31"/>
      <c r="C37" s="77" t="s">
        <v>403</v>
      </c>
      <c r="D37" s="32"/>
      <c r="E37" s="32">
        <f aca="true" t="shared" si="6" ref="E37:L37">SUM(E24:E35)</f>
        <v>95873</v>
      </c>
      <c r="F37" s="32">
        <f t="shared" si="6"/>
        <v>28713</v>
      </c>
      <c r="G37" s="183">
        <f t="shared" si="6"/>
        <v>8372.10357</v>
      </c>
      <c r="H37" s="183">
        <f t="shared" si="6"/>
        <v>1861.6310799999999</v>
      </c>
      <c r="I37" s="183">
        <f t="shared" si="6"/>
        <v>6510.47249</v>
      </c>
      <c r="J37" s="32">
        <f t="shared" si="6"/>
        <v>8372103.57</v>
      </c>
      <c r="K37" s="32">
        <f t="shared" si="6"/>
        <v>1861631.08</v>
      </c>
      <c r="L37" s="32">
        <f t="shared" si="6"/>
        <v>6510472.49</v>
      </c>
      <c r="M37" s="183">
        <f>SUM(M24:M35)</f>
        <v>7174</v>
      </c>
      <c r="N37" s="183">
        <f>SUM(N24:N35)</f>
        <v>1861.7</v>
      </c>
      <c r="O37" s="183">
        <f>SUM(O24:O35)</f>
        <v>5312.3</v>
      </c>
      <c r="P37" s="77"/>
      <c r="Q37" s="33">
        <f>SUM(Q24:Q35)</f>
        <v>4163</v>
      </c>
    </row>
    <row r="38" spans="1:16" ht="12.75">
      <c r="A38" s="30"/>
      <c r="B38" s="31"/>
      <c r="C38" s="31"/>
      <c r="D38" s="31"/>
      <c r="E38" s="31"/>
      <c r="F38" s="31"/>
      <c r="G38" s="45"/>
      <c r="H38" s="45"/>
      <c r="I38" s="45"/>
      <c r="J38" s="31"/>
      <c r="K38" s="31"/>
      <c r="L38" s="31"/>
      <c r="M38" s="186"/>
      <c r="N38" s="186"/>
      <c r="O38" s="186"/>
      <c r="P38" s="31"/>
    </row>
    <row r="39" spans="2:16" ht="13.5" thickBot="1">
      <c r="B39" s="22" t="s">
        <v>382</v>
      </c>
      <c r="C39" s="31"/>
      <c r="D39" s="31"/>
      <c r="E39" s="31"/>
      <c r="F39" s="31"/>
      <c r="G39" s="45"/>
      <c r="H39" s="45"/>
      <c r="I39" s="45"/>
      <c r="J39" s="31"/>
      <c r="K39" s="31"/>
      <c r="L39" s="31"/>
      <c r="M39" s="186"/>
      <c r="N39" s="186"/>
      <c r="O39" s="186"/>
      <c r="P39" s="31"/>
    </row>
    <row r="40" spans="1:17" ht="37.5" customHeight="1" thickBot="1">
      <c r="A40" s="88" t="s">
        <v>440</v>
      </c>
      <c r="B40" s="89" t="s">
        <v>441</v>
      </c>
      <c r="C40" s="256" t="s">
        <v>371</v>
      </c>
      <c r="D40" s="144" t="s">
        <v>423</v>
      </c>
      <c r="E40" s="145" t="s">
        <v>431</v>
      </c>
      <c r="F40" s="146" t="s">
        <v>432</v>
      </c>
      <c r="G40" s="191" t="s">
        <v>436</v>
      </c>
      <c r="H40" s="209" t="s">
        <v>437</v>
      </c>
      <c r="I40" s="210" t="s">
        <v>429</v>
      </c>
      <c r="J40" s="177"/>
      <c r="K40" s="177"/>
      <c r="L40" s="177"/>
      <c r="M40" s="248" t="s">
        <v>424</v>
      </c>
      <c r="N40" s="209" t="s">
        <v>425</v>
      </c>
      <c r="O40" s="209" t="s">
        <v>427</v>
      </c>
      <c r="P40" s="144" t="s">
        <v>426</v>
      </c>
      <c r="Q40" s="238" t="s">
        <v>434</v>
      </c>
    </row>
    <row r="41" spans="1:17" ht="25.5">
      <c r="A41" s="24" t="s">
        <v>13</v>
      </c>
      <c r="B41" s="25" t="s">
        <v>14</v>
      </c>
      <c r="C41" s="49" t="s">
        <v>15</v>
      </c>
      <c r="D41" s="101" t="s">
        <v>435</v>
      </c>
      <c r="E41" s="134">
        <v>1453</v>
      </c>
      <c r="F41" s="219">
        <v>85</v>
      </c>
      <c r="G41" s="231">
        <f t="shared" si="0"/>
        <v>13.6186</v>
      </c>
      <c r="H41" s="193">
        <f t="shared" si="1"/>
        <v>13.6186</v>
      </c>
      <c r="I41" s="194">
        <f t="shared" si="2"/>
        <v>0</v>
      </c>
      <c r="J41" s="179">
        <v>13618.6</v>
      </c>
      <c r="K41" s="179">
        <v>13618.6</v>
      </c>
      <c r="L41" s="180">
        <f>J41-K41</f>
        <v>0</v>
      </c>
      <c r="M41" s="239">
        <v>40</v>
      </c>
      <c r="N41" s="240">
        <v>14</v>
      </c>
      <c r="O41" s="241">
        <f>M41-N41</f>
        <v>26</v>
      </c>
      <c r="P41" s="130" t="s">
        <v>422</v>
      </c>
      <c r="Q41" s="96">
        <v>19</v>
      </c>
    </row>
    <row r="42" spans="1:17" ht="39" thickBot="1">
      <c r="A42" s="28" t="s">
        <v>63</v>
      </c>
      <c r="B42" s="29" t="s">
        <v>64</v>
      </c>
      <c r="C42" s="51" t="s">
        <v>65</v>
      </c>
      <c r="D42" s="105" t="s">
        <v>435</v>
      </c>
      <c r="E42" s="137">
        <v>4000</v>
      </c>
      <c r="F42" s="221">
        <v>4000</v>
      </c>
      <c r="G42" s="218">
        <f t="shared" si="0"/>
        <v>279.29118</v>
      </c>
      <c r="H42" s="189">
        <f t="shared" si="1"/>
        <v>279.291179999</v>
      </c>
      <c r="I42" s="190">
        <f t="shared" si="2"/>
        <v>0</v>
      </c>
      <c r="J42" s="179">
        <v>279291.18</v>
      </c>
      <c r="K42" s="179">
        <v>279291.179999</v>
      </c>
      <c r="L42" s="180">
        <v>0</v>
      </c>
      <c r="M42" s="245">
        <v>485</v>
      </c>
      <c r="N42" s="246">
        <v>279</v>
      </c>
      <c r="O42" s="247">
        <f>M42-N42</f>
        <v>206</v>
      </c>
      <c r="P42" s="132" t="s">
        <v>422</v>
      </c>
      <c r="Q42" s="98">
        <v>854</v>
      </c>
    </row>
    <row r="43" spans="1:17" ht="12.75">
      <c r="A43" s="30"/>
      <c r="B43" s="31"/>
      <c r="C43" s="31"/>
      <c r="D43" s="31"/>
      <c r="E43" s="31"/>
      <c r="F43" s="31"/>
      <c r="G43" s="45"/>
      <c r="H43" s="45"/>
      <c r="I43" s="45"/>
      <c r="J43" s="31"/>
      <c r="K43" s="31"/>
      <c r="L43" s="31"/>
      <c r="M43" s="186"/>
      <c r="N43" s="186"/>
      <c r="O43" s="186"/>
      <c r="P43" s="31"/>
      <c r="Q43" s="52"/>
    </row>
    <row r="44" spans="1:17" ht="12.75">
      <c r="A44" s="30"/>
      <c r="B44" s="31"/>
      <c r="C44" s="153" t="s">
        <v>404</v>
      </c>
      <c r="D44" s="32">
        <f aca="true" t="shared" si="7" ref="D44:N44">SUM(D41:D43)</f>
        <v>0</v>
      </c>
      <c r="E44" s="32">
        <f t="shared" si="7"/>
        <v>5453</v>
      </c>
      <c r="F44" s="32">
        <f t="shared" si="7"/>
        <v>4085</v>
      </c>
      <c r="G44" s="183">
        <f t="shared" si="7"/>
        <v>292.90978</v>
      </c>
      <c r="H44" s="183">
        <f t="shared" si="7"/>
        <v>292.909779999</v>
      </c>
      <c r="I44" s="183">
        <f t="shared" si="7"/>
        <v>0</v>
      </c>
      <c r="J44" s="32">
        <f t="shared" si="7"/>
        <v>292909.77999999997</v>
      </c>
      <c r="K44" s="32">
        <f t="shared" si="7"/>
        <v>292909.77999899996</v>
      </c>
      <c r="L44" s="32">
        <f t="shared" si="7"/>
        <v>0</v>
      </c>
      <c r="M44" s="183">
        <f t="shared" si="7"/>
        <v>525</v>
      </c>
      <c r="N44" s="183">
        <f t="shared" si="7"/>
        <v>293</v>
      </c>
      <c r="O44" s="183">
        <f>O42+O41</f>
        <v>232</v>
      </c>
      <c r="P44" s="153"/>
      <c r="Q44" s="33">
        <f>SUM(Q41:Q42)</f>
        <v>873</v>
      </c>
    </row>
    <row r="45" spans="1:17" ht="12.75">
      <c r="A45" s="30"/>
      <c r="B45" s="31"/>
      <c r="C45" s="31"/>
      <c r="D45" s="31"/>
      <c r="E45" s="31"/>
      <c r="F45" s="31"/>
      <c r="G45" s="45"/>
      <c r="H45" s="45"/>
      <c r="I45" s="45"/>
      <c r="J45" s="31"/>
      <c r="K45" s="31"/>
      <c r="L45" s="31"/>
      <c r="M45" s="186"/>
      <c r="N45" s="186"/>
      <c r="O45" s="186"/>
      <c r="P45" s="31"/>
      <c r="Q45" s="41"/>
    </row>
    <row r="46" spans="2:16" ht="13.5" thickBot="1">
      <c r="B46" s="22" t="s">
        <v>383</v>
      </c>
      <c r="C46" s="31"/>
      <c r="D46" s="31"/>
      <c r="E46" s="31"/>
      <c r="F46" s="31"/>
      <c r="G46" s="45"/>
      <c r="H46" s="45"/>
      <c r="I46" s="45"/>
      <c r="J46" s="31"/>
      <c r="K46" s="31"/>
      <c r="L46" s="31"/>
      <c r="M46" s="186"/>
      <c r="N46" s="186"/>
      <c r="O46" s="186"/>
      <c r="P46" s="31"/>
    </row>
    <row r="47" spans="1:17" ht="37.5" customHeight="1" thickBot="1">
      <c r="A47" s="88" t="s">
        <v>440</v>
      </c>
      <c r="B47" s="89" t="s">
        <v>441</v>
      </c>
      <c r="C47" s="256" t="s">
        <v>371</v>
      </c>
      <c r="D47" s="144" t="s">
        <v>423</v>
      </c>
      <c r="E47" s="140" t="s">
        <v>431</v>
      </c>
      <c r="F47" s="232" t="s">
        <v>432</v>
      </c>
      <c r="G47" s="191" t="s">
        <v>436</v>
      </c>
      <c r="H47" s="209" t="s">
        <v>437</v>
      </c>
      <c r="I47" s="210" t="s">
        <v>429</v>
      </c>
      <c r="J47" s="177"/>
      <c r="K47" s="177"/>
      <c r="L47" s="177"/>
      <c r="M47" s="248" t="s">
        <v>424</v>
      </c>
      <c r="N47" s="209" t="s">
        <v>425</v>
      </c>
      <c r="O47" s="209" t="s">
        <v>427</v>
      </c>
      <c r="P47" s="144" t="s">
        <v>426</v>
      </c>
      <c r="Q47" s="238" t="s">
        <v>438</v>
      </c>
    </row>
    <row r="48" spans="1:17" ht="12.75">
      <c r="A48" s="24" t="s">
        <v>22</v>
      </c>
      <c r="B48" s="25" t="s">
        <v>23</v>
      </c>
      <c r="C48" s="49" t="s">
        <v>24</v>
      </c>
      <c r="D48" s="101" t="s">
        <v>435</v>
      </c>
      <c r="E48" s="139">
        <v>275</v>
      </c>
      <c r="F48" s="141">
        <v>33</v>
      </c>
      <c r="G48" s="192">
        <f t="shared" si="0"/>
        <v>0</v>
      </c>
      <c r="H48" s="193">
        <f t="shared" si="1"/>
        <v>0</v>
      </c>
      <c r="I48" s="194">
        <f t="shared" si="2"/>
        <v>0</v>
      </c>
      <c r="J48" s="181">
        <v>0</v>
      </c>
      <c r="K48" s="178">
        <v>0</v>
      </c>
      <c r="L48" s="227">
        <v>0</v>
      </c>
      <c r="M48" s="239">
        <v>11</v>
      </c>
      <c r="N48" s="240">
        <v>0</v>
      </c>
      <c r="O48" s="241">
        <f>M48-N48</f>
        <v>11</v>
      </c>
      <c r="P48" s="233" t="s">
        <v>422</v>
      </c>
      <c r="Q48" s="96">
        <v>8</v>
      </c>
    </row>
    <row r="49" spans="1:17" ht="12.75">
      <c r="A49" s="26" t="s">
        <v>42</v>
      </c>
      <c r="B49" s="27" t="s">
        <v>43</v>
      </c>
      <c r="C49" s="50" t="s">
        <v>44</v>
      </c>
      <c r="D49" s="102" t="s">
        <v>435</v>
      </c>
      <c r="E49" s="136">
        <v>18310</v>
      </c>
      <c r="F49" s="142">
        <v>4049</v>
      </c>
      <c r="G49" s="195">
        <f t="shared" si="0"/>
        <v>2456.579</v>
      </c>
      <c r="H49" s="187">
        <f t="shared" si="1"/>
        <v>106.428</v>
      </c>
      <c r="I49" s="196">
        <f t="shared" si="2"/>
        <v>2350.151</v>
      </c>
      <c r="J49" s="181">
        <v>2456579</v>
      </c>
      <c r="K49" s="178">
        <v>106428</v>
      </c>
      <c r="L49" s="227">
        <v>2350151</v>
      </c>
      <c r="M49" s="242">
        <v>2214</v>
      </c>
      <c r="N49" s="243">
        <v>106</v>
      </c>
      <c r="O49" s="244">
        <f>M49-N49</f>
        <v>2108</v>
      </c>
      <c r="P49" s="131" t="s">
        <v>422</v>
      </c>
      <c r="Q49" s="97">
        <v>0</v>
      </c>
    </row>
    <row r="50" spans="1:17" ht="25.5">
      <c r="A50" s="26" t="s">
        <v>45</v>
      </c>
      <c r="B50" s="27" t="s">
        <v>46</v>
      </c>
      <c r="C50" s="50" t="s">
        <v>47</v>
      </c>
      <c r="D50" s="102" t="s">
        <v>435</v>
      </c>
      <c r="E50" s="136">
        <v>1754</v>
      </c>
      <c r="F50" s="142">
        <v>410</v>
      </c>
      <c r="G50" s="195">
        <f t="shared" si="0"/>
        <v>0</v>
      </c>
      <c r="H50" s="187">
        <f t="shared" si="1"/>
        <v>0</v>
      </c>
      <c r="I50" s="196">
        <f t="shared" si="2"/>
        <v>0</v>
      </c>
      <c r="J50" s="181">
        <v>0</v>
      </c>
      <c r="K50" s="178">
        <v>0</v>
      </c>
      <c r="L50" s="227">
        <v>0</v>
      </c>
      <c r="M50" s="242">
        <v>80</v>
      </c>
      <c r="N50" s="243">
        <v>0</v>
      </c>
      <c r="O50" s="244">
        <f>M50-N50</f>
        <v>80</v>
      </c>
      <c r="P50" s="131" t="s">
        <v>422</v>
      </c>
      <c r="Q50" s="97">
        <v>95</v>
      </c>
    </row>
    <row r="51" spans="1:17" ht="38.25">
      <c r="A51" s="26" t="s">
        <v>60</v>
      </c>
      <c r="B51" s="27" t="s">
        <v>61</v>
      </c>
      <c r="C51" s="50" t="s">
        <v>62</v>
      </c>
      <c r="D51" s="102" t="s">
        <v>435</v>
      </c>
      <c r="E51" s="136">
        <v>8126</v>
      </c>
      <c r="F51" s="142">
        <v>2365</v>
      </c>
      <c r="G51" s="195">
        <f t="shared" si="0"/>
        <v>0</v>
      </c>
      <c r="H51" s="187">
        <f t="shared" si="1"/>
        <v>0</v>
      </c>
      <c r="I51" s="196">
        <f t="shared" si="2"/>
        <v>0</v>
      </c>
      <c r="J51" s="181">
        <v>0</v>
      </c>
      <c r="K51" s="178">
        <v>0</v>
      </c>
      <c r="L51" s="227">
        <v>0</v>
      </c>
      <c r="M51" s="242">
        <v>251</v>
      </c>
      <c r="N51" s="243">
        <v>0</v>
      </c>
      <c r="O51" s="244">
        <f>M51-N51</f>
        <v>251</v>
      </c>
      <c r="P51" s="131" t="s">
        <v>422</v>
      </c>
      <c r="Q51" s="97">
        <v>477</v>
      </c>
    </row>
    <row r="52" spans="1:17" ht="39" thickBot="1">
      <c r="A52" s="28" t="s">
        <v>88</v>
      </c>
      <c r="B52" s="29" t="s">
        <v>89</v>
      </c>
      <c r="C52" s="51" t="s">
        <v>90</v>
      </c>
      <c r="D52" s="105" t="s">
        <v>435</v>
      </c>
      <c r="E52" s="137">
        <v>8862</v>
      </c>
      <c r="F52" s="143">
        <v>3860</v>
      </c>
      <c r="G52" s="188">
        <f t="shared" si="0"/>
        <v>1166.76</v>
      </c>
      <c r="H52" s="189">
        <f t="shared" si="1"/>
        <v>0</v>
      </c>
      <c r="I52" s="190">
        <f t="shared" si="2"/>
        <v>1166.76</v>
      </c>
      <c r="J52" s="181">
        <v>1166760</v>
      </c>
      <c r="K52" s="178">
        <v>0</v>
      </c>
      <c r="L52" s="227">
        <v>1166760</v>
      </c>
      <c r="M52" s="245">
        <v>796</v>
      </c>
      <c r="N52" s="246">
        <v>0</v>
      </c>
      <c r="O52" s="247">
        <f>M52-N52</f>
        <v>796</v>
      </c>
      <c r="P52" s="132" t="s">
        <v>422</v>
      </c>
      <c r="Q52" s="98">
        <v>973</v>
      </c>
    </row>
    <row r="53" spans="1:16" ht="12.75">
      <c r="A53" s="30"/>
      <c r="B53" s="31"/>
      <c r="C53" s="31"/>
      <c r="D53" s="31"/>
      <c r="E53" s="31"/>
      <c r="F53" s="31"/>
      <c r="G53" s="45"/>
      <c r="H53" s="45"/>
      <c r="I53" s="45"/>
      <c r="J53" s="31"/>
      <c r="K53" s="31"/>
      <c r="L53" s="31"/>
      <c r="M53" s="186"/>
      <c r="N53" s="186"/>
      <c r="O53" s="186"/>
      <c r="P53" s="31"/>
    </row>
    <row r="54" spans="1:17" ht="12.75">
      <c r="A54" s="30"/>
      <c r="B54" s="31"/>
      <c r="C54" s="77" t="s">
        <v>405</v>
      </c>
      <c r="D54" s="32"/>
      <c r="E54" s="32">
        <f>SUM(E48:E52)</f>
        <v>37327</v>
      </c>
      <c r="F54" s="32">
        <f>SUM(F48:F52)</f>
        <v>10717</v>
      </c>
      <c r="G54" s="183">
        <f>SUM(G48:G52)</f>
        <v>3623.339</v>
      </c>
      <c r="H54" s="183">
        <f>SUM(H48:H52)</f>
        <v>106.428</v>
      </c>
      <c r="I54" s="183">
        <f>SUM(I48:I52)</f>
        <v>3516.911</v>
      </c>
      <c r="J54" s="32"/>
      <c r="K54" s="32"/>
      <c r="L54" s="32"/>
      <c r="M54" s="183">
        <f>SUM(M48:M52)</f>
        <v>3352</v>
      </c>
      <c r="N54" s="183">
        <f>SUM(N48:N52)</f>
        <v>106</v>
      </c>
      <c r="O54" s="183">
        <f>SUM(O48:O52)</f>
        <v>3246</v>
      </c>
      <c r="P54" s="77"/>
      <c r="Q54" s="33">
        <f>SUM(Q48:Q52)</f>
        <v>1553</v>
      </c>
    </row>
    <row r="55" spans="1:16" ht="12.75">
      <c r="A55" s="30"/>
      <c r="B55" s="31"/>
      <c r="C55" s="31"/>
      <c r="D55" s="31"/>
      <c r="E55" s="31"/>
      <c r="F55" s="31"/>
      <c r="G55" s="45"/>
      <c r="H55" s="45"/>
      <c r="I55" s="45"/>
      <c r="J55" s="31"/>
      <c r="K55" s="31"/>
      <c r="L55" s="31"/>
      <c r="M55" s="186"/>
      <c r="N55" s="186"/>
      <c r="O55" s="186"/>
      <c r="P55" s="31"/>
    </row>
    <row r="56" spans="2:16" ht="13.5" thickBot="1">
      <c r="B56" s="22" t="s">
        <v>384</v>
      </c>
      <c r="C56" s="31"/>
      <c r="D56" s="31"/>
      <c r="E56" s="31"/>
      <c r="F56" s="31"/>
      <c r="G56" s="45"/>
      <c r="H56" s="45"/>
      <c r="I56" s="45"/>
      <c r="J56" s="31"/>
      <c r="K56" s="31"/>
      <c r="L56" s="31"/>
      <c r="M56" s="186"/>
      <c r="N56" s="186"/>
      <c r="O56" s="186"/>
      <c r="P56" s="31"/>
    </row>
    <row r="57" spans="1:17" ht="37.5" customHeight="1" thickBot="1">
      <c r="A57" s="88" t="s">
        <v>440</v>
      </c>
      <c r="B57" s="89" t="s">
        <v>441</v>
      </c>
      <c r="C57" s="256" t="s">
        <v>371</v>
      </c>
      <c r="D57" s="144" t="s">
        <v>423</v>
      </c>
      <c r="E57" s="145" t="s">
        <v>431</v>
      </c>
      <c r="F57" s="146" t="s">
        <v>432</v>
      </c>
      <c r="G57" s="191" t="s">
        <v>433</v>
      </c>
      <c r="H57" s="209" t="s">
        <v>430</v>
      </c>
      <c r="I57" s="210" t="s">
        <v>429</v>
      </c>
      <c r="J57" s="177"/>
      <c r="K57" s="177"/>
      <c r="L57" s="177"/>
      <c r="M57" s="248" t="s">
        <v>424</v>
      </c>
      <c r="N57" s="209" t="s">
        <v>425</v>
      </c>
      <c r="O57" s="209" t="s">
        <v>427</v>
      </c>
      <c r="P57" s="144" t="s">
        <v>426</v>
      </c>
      <c r="Q57" s="238" t="s">
        <v>438</v>
      </c>
    </row>
    <row r="58" spans="1:17" ht="25.5">
      <c r="A58" s="24" t="s">
        <v>33</v>
      </c>
      <c r="B58" s="25" t="s">
        <v>34</v>
      </c>
      <c r="C58" s="49" t="s">
        <v>35</v>
      </c>
      <c r="D58" s="101" t="s">
        <v>435</v>
      </c>
      <c r="E58" s="134">
        <v>9864</v>
      </c>
      <c r="F58" s="182">
        <v>1300</v>
      </c>
      <c r="G58" s="192">
        <f t="shared" si="0"/>
        <v>0</v>
      </c>
      <c r="H58" s="193">
        <f t="shared" si="1"/>
        <v>0</v>
      </c>
      <c r="I58" s="194">
        <f t="shared" si="2"/>
        <v>0</v>
      </c>
      <c r="J58" s="181">
        <v>0</v>
      </c>
      <c r="K58" s="178">
        <v>0</v>
      </c>
      <c r="L58" s="227">
        <v>0</v>
      </c>
      <c r="M58" s="239">
        <v>450</v>
      </c>
      <c r="N58" s="240">
        <v>0</v>
      </c>
      <c r="O58" s="241">
        <f>M58-N58</f>
        <v>450</v>
      </c>
      <c r="P58" s="130" t="s">
        <v>422</v>
      </c>
      <c r="Q58" s="96">
        <v>317</v>
      </c>
    </row>
    <row r="59" spans="1:17" ht="38.25">
      <c r="A59" s="26" t="s">
        <v>199</v>
      </c>
      <c r="B59" s="27" t="s">
        <v>200</v>
      </c>
      <c r="C59" s="50" t="s">
        <v>35</v>
      </c>
      <c r="D59" s="102" t="s">
        <v>435</v>
      </c>
      <c r="E59" s="136">
        <v>11953</v>
      </c>
      <c r="F59" s="142">
        <v>10365</v>
      </c>
      <c r="G59" s="195">
        <f t="shared" si="0"/>
        <v>1449.756</v>
      </c>
      <c r="H59" s="187">
        <f t="shared" si="1"/>
        <v>586.676</v>
      </c>
      <c r="I59" s="196">
        <f t="shared" si="2"/>
        <v>863.08</v>
      </c>
      <c r="J59" s="181">
        <v>1449756</v>
      </c>
      <c r="K59" s="178">
        <v>586676</v>
      </c>
      <c r="L59" s="227">
        <v>863080</v>
      </c>
      <c r="M59" s="242">
        <v>2921</v>
      </c>
      <c r="N59" s="243">
        <v>587.684</v>
      </c>
      <c r="O59" s="244">
        <f>M59-N59</f>
        <v>2333.316</v>
      </c>
      <c r="P59" s="131" t="s">
        <v>422</v>
      </c>
      <c r="Q59" s="97">
        <v>0</v>
      </c>
    </row>
    <row r="60" spans="1:17" ht="25.5">
      <c r="A60" s="26" t="s">
        <v>85</v>
      </c>
      <c r="B60" s="27" t="s">
        <v>86</v>
      </c>
      <c r="C60" s="50" t="s">
        <v>87</v>
      </c>
      <c r="D60" s="102" t="s">
        <v>435</v>
      </c>
      <c r="E60" s="136">
        <v>4025</v>
      </c>
      <c r="F60" s="142">
        <v>902</v>
      </c>
      <c r="G60" s="195">
        <f t="shared" si="0"/>
        <v>490.032</v>
      </c>
      <c r="H60" s="187">
        <f t="shared" si="1"/>
        <v>0</v>
      </c>
      <c r="I60" s="196">
        <f t="shared" si="2"/>
        <v>490.032</v>
      </c>
      <c r="J60" s="181">
        <v>490032</v>
      </c>
      <c r="K60" s="178">
        <v>0</v>
      </c>
      <c r="L60" s="227">
        <v>490032</v>
      </c>
      <c r="M60" s="242">
        <v>115</v>
      </c>
      <c r="N60" s="243">
        <v>0</v>
      </c>
      <c r="O60" s="244">
        <f>M60-N60</f>
        <v>115</v>
      </c>
      <c r="P60" s="131" t="s">
        <v>422</v>
      </c>
      <c r="Q60" s="97">
        <v>147</v>
      </c>
    </row>
    <row r="61" spans="1:17" ht="25.5">
      <c r="A61" s="26" t="s">
        <v>102</v>
      </c>
      <c r="B61" s="27" t="s">
        <v>103</v>
      </c>
      <c r="C61" s="50" t="s">
        <v>104</v>
      </c>
      <c r="D61" s="102" t="s">
        <v>435</v>
      </c>
      <c r="E61" s="136">
        <v>1236</v>
      </c>
      <c r="F61" s="142">
        <v>10000</v>
      </c>
      <c r="G61" s="195">
        <f t="shared" si="0"/>
        <v>0</v>
      </c>
      <c r="H61" s="187">
        <f t="shared" si="1"/>
        <v>0</v>
      </c>
      <c r="I61" s="196">
        <f t="shared" si="2"/>
        <v>0</v>
      </c>
      <c r="J61" s="181">
        <v>0</v>
      </c>
      <c r="K61" s="178">
        <v>0</v>
      </c>
      <c r="L61" s="227">
        <v>0</v>
      </c>
      <c r="M61" s="242">
        <v>70</v>
      </c>
      <c r="N61" s="243">
        <v>0</v>
      </c>
      <c r="O61" s="244">
        <f>M61-N61</f>
        <v>70</v>
      </c>
      <c r="P61" s="131" t="s">
        <v>422</v>
      </c>
      <c r="Q61" s="97">
        <v>102</v>
      </c>
    </row>
    <row r="62" spans="1:17" ht="39" thickBot="1">
      <c r="A62" s="28" t="s">
        <v>30</v>
      </c>
      <c r="B62" s="29" t="s">
        <v>31</v>
      </c>
      <c r="C62" s="51" t="s">
        <v>32</v>
      </c>
      <c r="D62" s="105" t="s">
        <v>435</v>
      </c>
      <c r="E62" s="137">
        <v>9663</v>
      </c>
      <c r="F62" s="143">
        <v>985</v>
      </c>
      <c r="G62" s="188">
        <f t="shared" si="0"/>
        <v>0</v>
      </c>
      <c r="H62" s="189">
        <f t="shared" si="1"/>
        <v>0</v>
      </c>
      <c r="I62" s="190">
        <f t="shared" si="2"/>
        <v>0</v>
      </c>
      <c r="J62" s="181">
        <v>0</v>
      </c>
      <c r="K62" s="178">
        <v>0</v>
      </c>
      <c r="L62" s="227">
        <v>0</v>
      </c>
      <c r="M62" s="245">
        <v>320</v>
      </c>
      <c r="N62" s="246">
        <v>0</v>
      </c>
      <c r="O62" s="247">
        <f>M62-N62</f>
        <v>320</v>
      </c>
      <c r="P62" s="132" t="s">
        <v>422</v>
      </c>
      <c r="Q62" s="98">
        <v>184</v>
      </c>
    </row>
    <row r="63" spans="1:16" ht="12.75">
      <c r="A63" s="30"/>
      <c r="B63" s="31"/>
      <c r="C63" s="31"/>
      <c r="D63" s="31"/>
      <c r="E63" s="31"/>
      <c r="F63" s="31"/>
      <c r="G63" s="45"/>
      <c r="H63" s="45"/>
      <c r="I63" s="45"/>
      <c r="J63" s="31"/>
      <c r="K63" s="31"/>
      <c r="L63" s="31"/>
      <c r="M63" s="186"/>
      <c r="N63" s="186"/>
      <c r="O63" s="186"/>
      <c r="P63" s="31"/>
    </row>
    <row r="64" spans="1:17" ht="12.75">
      <c r="A64" s="30"/>
      <c r="B64" s="31"/>
      <c r="C64" s="77" t="s">
        <v>406</v>
      </c>
      <c r="D64" s="32"/>
      <c r="E64" s="32">
        <f>SUM(E58:E63)</f>
        <v>36741</v>
      </c>
      <c r="F64" s="32">
        <f>SUM(F58:F63)</f>
        <v>23552</v>
      </c>
      <c r="G64" s="183">
        <f>SUM(G58:G63)</f>
        <v>1939.788</v>
      </c>
      <c r="H64" s="183">
        <f>SUM(H58:H63)</f>
        <v>586.676</v>
      </c>
      <c r="I64" s="183">
        <f>SUM(I58:I63)</f>
        <v>1353.112</v>
      </c>
      <c r="J64" s="32"/>
      <c r="K64" s="32"/>
      <c r="L64" s="32"/>
      <c r="M64" s="183">
        <f>SUM(M58:M63)</f>
        <v>3876</v>
      </c>
      <c r="N64" s="183">
        <f>SUM(N58:N63)</f>
        <v>587.684</v>
      </c>
      <c r="O64" s="183">
        <f>SUM(O58:O62)</f>
        <v>3288.316</v>
      </c>
      <c r="P64" s="77"/>
      <c r="Q64" s="33">
        <f>SUM(Q58:Q62)</f>
        <v>750</v>
      </c>
    </row>
    <row r="65" spans="1:16" ht="12.75">
      <c r="A65" s="30"/>
      <c r="B65" s="31"/>
      <c r="C65" s="31"/>
      <c r="D65" s="31"/>
      <c r="E65" s="31"/>
      <c r="F65" s="31"/>
      <c r="G65" s="45"/>
      <c r="H65" s="45"/>
      <c r="I65" s="45"/>
      <c r="J65" s="31"/>
      <c r="K65" s="31"/>
      <c r="L65" s="31"/>
      <c r="M65" s="186"/>
      <c r="N65" s="186"/>
      <c r="O65" s="186"/>
      <c r="P65" s="31"/>
    </row>
    <row r="66" spans="2:16" ht="13.5" thickBot="1">
      <c r="B66" s="22" t="s">
        <v>385</v>
      </c>
      <c r="C66" s="31"/>
      <c r="D66" s="31"/>
      <c r="E66" s="31"/>
      <c r="F66" s="31"/>
      <c r="G66" s="45"/>
      <c r="H66" s="45"/>
      <c r="I66" s="45"/>
      <c r="J66" s="31"/>
      <c r="K66" s="31"/>
      <c r="L66" s="31"/>
      <c r="M66" s="186"/>
      <c r="N66" s="186"/>
      <c r="O66" s="186"/>
      <c r="P66" s="31"/>
    </row>
    <row r="67" spans="1:17" ht="37.5" customHeight="1" thickBot="1">
      <c r="A67" s="88" t="s">
        <v>440</v>
      </c>
      <c r="B67" s="89" t="s">
        <v>441</v>
      </c>
      <c r="C67" s="256" t="s">
        <v>371</v>
      </c>
      <c r="D67" s="144" t="s">
        <v>423</v>
      </c>
      <c r="E67" s="145" t="s">
        <v>431</v>
      </c>
      <c r="F67" s="146" t="s">
        <v>432</v>
      </c>
      <c r="G67" s="191" t="s">
        <v>433</v>
      </c>
      <c r="H67" s="209" t="s">
        <v>430</v>
      </c>
      <c r="I67" s="210" t="s">
        <v>429</v>
      </c>
      <c r="J67" s="177"/>
      <c r="K67" s="177"/>
      <c r="L67" s="177"/>
      <c r="M67" s="248" t="s">
        <v>424</v>
      </c>
      <c r="N67" s="209" t="s">
        <v>425</v>
      </c>
      <c r="O67" s="209" t="s">
        <v>427</v>
      </c>
      <c r="P67" s="144" t="s">
        <v>426</v>
      </c>
      <c r="Q67" s="238" t="s">
        <v>434</v>
      </c>
    </row>
    <row r="68" spans="1:17" ht="25.5">
      <c r="A68" s="24" t="s">
        <v>7</v>
      </c>
      <c r="B68" s="25" t="s">
        <v>8</v>
      </c>
      <c r="C68" s="49" t="s">
        <v>9</v>
      </c>
      <c r="D68" s="101" t="s">
        <v>435</v>
      </c>
      <c r="E68" s="134">
        <v>598</v>
      </c>
      <c r="F68" s="182">
        <v>80</v>
      </c>
      <c r="G68" s="192">
        <f t="shared" si="0"/>
        <v>0.14</v>
      </c>
      <c r="H68" s="193">
        <f t="shared" si="1"/>
        <v>0</v>
      </c>
      <c r="I68" s="194">
        <f t="shared" si="2"/>
        <v>140</v>
      </c>
      <c r="J68" s="181">
        <f>140000/1000</f>
        <v>140</v>
      </c>
      <c r="K68" s="178">
        <v>0</v>
      </c>
      <c r="L68" s="227">
        <v>140000</v>
      </c>
      <c r="M68" s="239">
        <v>20</v>
      </c>
      <c r="N68" s="240">
        <v>0</v>
      </c>
      <c r="O68" s="241">
        <f>M68-N68</f>
        <v>20</v>
      </c>
      <c r="P68" s="130" t="s">
        <v>422</v>
      </c>
      <c r="Q68" s="96">
        <v>19</v>
      </c>
    </row>
    <row r="69" spans="1:17" ht="25.5">
      <c r="A69" s="26" t="s">
        <v>10</v>
      </c>
      <c r="B69" s="27" t="s">
        <v>11</v>
      </c>
      <c r="C69" s="50" t="s">
        <v>12</v>
      </c>
      <c r="D69" s="102" t="s">
        <v>435</v>
      </c>
      <c r="E69" s="136">
        <v>888</v>
      </c>
      <c r="F69" s="142">
        <v>85</v>
      </c>
      <c r="G69" s="195">
        <f>J69/1000</f>
        <v>150</v>
      </c>
      <c r="H69" s="187">
        <f t="shared" si="1"/>
        <v>0</v>
      </c>
      <c r="I69" s="196">
        <f t="shared" si="2"/>
        <v>150</v>
      </c>
      <c r="J69" s="181">
        <v>150000</v>
      </c>
      <c r="K69" s="178">
        <v>0</v>
      </c>
      <c r="L69" s="227">
        <v>150000</v>
      </c>
      <c r="M69" s="242">
        <v>20</v>
      </c>
      <c r="N69" s="243">
        <v>0</v>
      </c>
      <c r="O69" s="244">
        <f>M69-N69</f>
        <v>20</v>
      </c>
      <c r="P69" s="131" t="s">
        <v>422</v>
      </c>
      <c r="Q69" s="97">
        <v>13</v>
      </c>
    </row>
    <row r="70" spans="1:17" ht="38.25">
      <c r="A70" s="26" t="s">
        <v>50</v>
      </c>
      <c r="B70" s="27" t="s">
        <v>51</v>
      </c>
      <c r="C70" s="50" t="s">
        <v>387</v>
      </c>
      <c r="D70" s="102" t="s">
        <v>435</v>
      </c>
      <c r="E70" s="136">
        <v>1114</v>
      </c>
      <c r="F70" s="142">
        <v>1114</v>
      </c>
      <c r="G70" s="195">
        <f>J70/1000</f>
        <v>0</v>
      </c>
      <c r="H70" s="187">
        <f t="shared" si="1"/>
        <v>0</v>
      </c>
      <c r="I70" s="196">
        <f t="shared" si="2"/>
        <v>0</v>
      </c>
      <c r="J70" s="181">
        <v>0</v>
      </c>
      <c r="K70" s="178">
        <v>0</v>
      </c>
      <c r="L70" s="227">
        <v>0</v>
      </c>
      <c r="M70" s="242">
        <v>650</v>
      </c>
      <c r="N70" s="243">
        <v>0</v>
      </c>
      <c r="O70" s="244">
        <f>M70-N70</f>
        <v>650</v>
      </c>
      <c r="P70" s="131" t="s">
        <v>422</v>
      </c>
      <c r="Q70" s="97">
        <v>0</v>
      </c>
    </row>
    <row r="71" spans="1:17" ht="38.25">
      <c r="A71" s="26" t="s">
        <v>81</v>
      </c>
      <c r="B71" s="27" t="s">
        <v>82</v>
      </c>
      <c r="C71" s="50" t="s">
        <v>388</v>
      </c>
      <c r="D71" s="102" t="s">
        <v>435</v>
      </c>
      <c r="E71" s="136">
        <v>5500</v>
      </c>
      <c r="F71" s="142">
        <v>2500</v>
      </c>
      <c r="G71" s="195">
        <f>J71/1000</f>
        <v>899.8499025</v>
      </c>
      <c r="H71" s="187">
        <f>K71/1000</f>
        <v>599.6999025</v>
      </c>
      <c r="I71" s="196">
        <f>L71/1000</f>
        <v>300.15</v>
      </c>
      <c r="J71" s="181">
        <v>899849.9025</v>
      </c>
      <c r="K71" s="178">
        <v>599699.9025</v>
      </c>
      <c r="L71" s="227">
        <v>300150</v>
      </c>
      <c r="M71" s="242">
        <v>600</v>
      </c>
      <c r="N71" s="243">
        <v>600</v>
      </c>
      <c r="O71" s="244">
        <f>M71-N71</f>
        <v>0</v>
      </c>
      <c r="P71" s="131" t="s">
        <v>422</v>
      </c>
      <c r="Q71" s="97">
        <v>381</v>
      </c>
    </row>
    <row r="72" spans="1:17" ht="26.25" thickBot="1">
      <c r="A72" s="28" t="s">
        <v>105</v>
      </c>
      <c r="B72" s="29" t="s">
        <v>106</v>
      </c>
      <c r="C72" s="51" t="s">
        <v>107</v>
      </c>
      <c r="D72" s="105" t="s">
        <v>435</v>
      </c>
      <c r="E72" s="137">
        <v>2909</v>
      </c>
      <c r="F72" s="143">
        <v>550</v>
      </c>
      <c r="G72" s="188">
        <f>J72/1000</f>
        <v>406.68609999999995</v>
      </c>
      <c r="H72" s="189">
        <f>K72/1000</f>
        <v>103.87610000000001</v>
      </c>
      <c r="I72" s="190">
        <f>L72/1000</f>
        <v>302.81</v>
      </c>
      <c r="J72" s="181">
        <v>406686.1</v>
      </c>
      <c r="K72" s="178">
        <v>103876.1</v>
      </c>
      <c r="L72" s="227">
        <v>302810</v>
      </c>
      <c r="M72" s="245">
        <v>200</v>
      </c>
      <c r="N72" s="246">
        <v>104</v>
      </c>
      <c r="O72" s="247">
        <f>M72-N72</f>
        <v>96</v>
      </c>
      <c r="P72" s="132" t="s">
        <v>422</v>
      </c>
      <c r="Q72" s="98">
        <v>190</v>
      </c>
    </row>
    <row r="73" spans="1:16" ht="12.75">
      <c r="A73" s="30"/>
      <c r="B73" s="31"/>
      <c r="C73" s="31"/>
      <c r="D73" s="31"/>
      <c r="E73" s="31"/>
      <c r="F73" s="31"/>
      <c r="G73" s="45"/>
      <c r="H73" s="186"/>
      <c r="I73" s="186"/>
      <c r="J73" s="31"/>
      <c r="K73" s="31"/>
      <c r="L73" s="31"/>
      <c r="M73" s="186"/>
      <c r="N73" s="186"/>
      <c r="O73" s="186"/>
      <c r="P73" s="31"/>
    </row>
    <row r="74" spans="1:17" ht="12.75">
      <c r="A74" s="30"/>
      <c r="B74" s="31"/>
      <c r="C74" s="77" t="s">
        <v>400</v>
      </c>
      <c r="D74" s="32"/>
      <c r="E74" s="32">
        <f>SUM(E68:E72)</f>
        <v>11009</v>
      </c>
      <c r="F74" s="32">
        <f>SUM(F68:F72)</f>
        <v>4329</v>
      </c>
      <c r="G74" s="183">
        <f>SUM(G68:G72)</f>
        <v>1456.6760024999999</v>
      </c>
      <c r="H74" s="183">
        <f>SUM(H68:H72)</f>
        <v>703.5760025</v>
      </c>
      <c r="I74" s="183">
        <f>SUM(I68:I72)</f>
        <v>892.96</v>
      </c>
      <c r="J74" s="32"/>
      <c r="K74" s="32"/>
      <c r="L74" s="32"/>
      <c r="M74" s="183">
        <f>SUM(M68:M72)</f>
        <v>1490</v>
      </c>
      <c r="N74" s="183">
        <f>SUM(N68:N72)</f>
        <v>704</v>
      </c>
      <c r="O74" s="183">
        <f>SUM(O68:O72)</f>
        <v>786</v>
      </c>
      <c r="P74" s="77"/>
      <c r="Q74" s="33">
        <f>SUM(Q68:Q72)</f>
        <v>603</v>
      </c>
    </row>
    <row r="75" spans="1:17" ht="12.75">
      <c r="A75" s="30"/>
      <c r="B75" s="31"/>
      <c r="C75" s="31"/>
      <c r="D75" s="32"/>
      <c r="E75" s="32"/>
      <c r="F75" s="32"/>
      <c r="G75" s="45"/>
      <c r="H75" s="183"/>
      <c r="I75" s="183"/>
      <c r="J75" s="32"/>
      <c r="K75" s="32"/>
      <c r="L75" s="32"/>
      <c r="M75" s="249"/>
      <c r="N75" s="183"/>
      <c r="O75" s="183"/>
      <c r="P75" s="30"/>
      <c r="Q75" s="41"/>
    </row>
    <row r="76" spans="1:17" ht="12.75">
      <c r="A76" s="30"/>
      <c r="B76" s="31"/>
      <c r="C76" s="77" t="s">
        <v>407</v>
      </c>
      <c r="D76" s="32"/>
      <c r="E76" s="32">
        <f>E74+E64+E54+E44+E37+E21</f>
        <v>240445</v>
      </c>
      <c r="F76" s="32">
        <f>F74+F64+F54+F44+F37+F21</f>
        <v>99141</v>
      </c>
      <c r="G76" s="183">
        <f>G74+G64+G54+G44+G37+G21</f>
        <v>19459.9294725</v>
      </c>
      <c r="H76" s="183">
        <f>H74+H64+H54+H44+H37+H21</f>
        <v>4465.0628624989995</v>
      </c>
      <c r="I76" s="183">
        <f>I74+I64+I54+I44+I37+I21</f>
        <v>15134.72661</v>
      </c>
      <c r="J76" s="32"/>
      <c r="K76" s="32"/>
      <c r="L76" s="32"/>
      <c r="M76" s="183">
        <f>M74+M64+M54+M44+M37+M21</f>
        <v>20174</v>
      </c>
      <c r="N76" s="183">
        <f>N74+N64+N54+N44+N37+N21</f>
        <v>4466.22</v>
      </c>
      <c r="O76" s="183">
        <f>O74+O64+O54+O44+O37+O21</f>
        <v>15707.779999999999</v>
      </c>
      <c r="P76" s="77"/>
      <c r="Q76" s="33">
        <f>SUM(Q74+Q64+Q54+Q44+Q37+Q21)</f>
        <v>13843</v>
      </c>
    </row>
    <row r="77" spans="1:17" ht="12.75">
      <c r="A77" s="30"/>
      <c r="B77" s="31"/>
      <c r="C77" s="31"/>
      <c r="D77" s="32"/>
      <c r="E77" s="32"/>
      <c r="F77" s="32"/>
      <c r="G77" s="45"/>
      <c r="H77" s="183"/>
      <c r="I77" s="183"/>
      <c r="J77" s="32"/>
      <c r="K77" s="32"/>
      <c r="L77" s="32"/>
      <c r="M77" s="250"/>
      <c r="N77" s="205"/>
      <c r="O77" s="205"/>
      <c r="P77" s="76"/>
      <c r="Q77" s="41"/>
    </row>
    <row r="78" spans="4:16" ht="12.75">
      <c r="D78" s="42"/>
      <c r="E78" s="42"/>
      <c r="F78" s="42"/>
      <c r="G78" s="45"/>
      <c r="H78" s="184"/>
      <c r="I78" s="184"/>
      <c r="J78" s="42"/>
      <c r="K78" s="42"/>
      <c r="L78" s="42"/>
      <c r="M78" s="251"/>
      <c r="N78" s="251"/>
      <c r="O78" s="251"/>
      <c r="P78" s="21"/>
    </row>
    <row r="79" spans="3:17" ht="12.75">
      <c r="C79" s="74" t="s">
        <v>408</v>
      </c>
      <c r="D79" s="42"/>
      <c r="E79" s="42">
        <f>E76+E6</f>
        <v>249705</v>
      </c>
      <c r="F79" s="42">
        <f>F76+F6</f>
        <v>101439</v>
      </c>
      <c r="G79" s="184">
        <f>G76+G6</f>
        <v>20230.6294725</v>
      </c>
      <c r="H79" s="184">
        <f>H76+H6</f>
        <v>4694.037862499</v>
      </c>
      <c r="I79" s="184">
        <f>I76+I6</f>
        <v>15676.45161</v>
      </c>
      <c r="J79" s="42"/>
      <c r="K79" s="42"/>
      <c r="L79" s="42"/>
      <c r="M79" s="184">
        <f>M76+M6</f>
        <v>20403</v>
      </c>
      <c r="N79" s="184">
        <f>N76+N6</f>
        <v>4695.22</v>
      </c>
      <c r="O79" s="184">
        <f>O76+O6</f>
        <v>15707.779999999999</v>
      </c>
      <c r="P79" s="74"/>
      <c r="Q79" s="53">
        <f>SUM(Q74+Q64+Q54+Q44+Q37+Q21+Q6)</f>
        <v>14431</v>
      </c>
    </row>
    <row r="80" spans="13:15" ht="12.75">
      <c r="M80" s="185"/>
      <c r="N80" s="185"/>
      <c r="O80" s="185"/>
    </row>
    <row r="81" spans="13:15" ht="12.75">
      <c r="M81" s="185"/>
      <c r="N81" s="185"/>
      <c r="O81" s="185"/>
    </row>
    <row r="82" spans="13:15" ht="12.75">
      <c r="M82" s="185"/>
      <c r="N82" s="185"/>
      <c r="O82" s="185"/>
    </row>
    <row r="83" spans="13:15" ht="12.75">
      <c r="M83" s="185"/>
      <c r="N83" s="185"/>
      <c r="O83" s="185"/>
    </row>
    <row r="84" spans="13:15" ht="12.75">
      <c r="M84" s="185"/>
      <c r="N84" s="185"/>
      <c r="O84" s="185"/>
    </row>
    <row r="85" spans="13:15" ht="12.75">
      <c r="M85" s="185"/>
      <c r="N85" s="185"/>
      <c r="O85" s="185"/>
    </row>
    <row r="86" spans="13:15" ht="12.75">
      <c r="M86" s="185"/>
      <c r="N86" s="185"/>
      <c r="O86" s="185"/>
    </row>
    <row r="87" spans="13:15" ht="12.75">
      <c r="M87" s="185"/>
      <c r="N87" s="185"/>
      <c r="O87" s="185"/>
    </row>
    <row r="88" spans="13:15" ht="12.75">
      <c r="M88" s="185"/>
      <c r="N88" s="185"/>
      <c r="O88" s="185"/>
    </row>
    <row r="89" spans="13:15" ht="12.75">
      <c r="M89" s="185"/>
      <c r="N89" s="185"/>
      <c r="O89" s="185"/>
    </row>
    <row r="90" spans="13:15" ht="12.75">
      <c r="M90" s="185"/>
      <c r="N90" s="185"/>
      <c r="O90" s="185"/>
    </row>
    <row r="91" spans="13:15" ht="12.75">
      <c r="M91" s="185"/>
      <c r="N91" s="185"/>
      <c r="O91" s="185"/>
    </row>
    <row r="92" spans="13:15" ht="12.75">
      <c r="M92" s="185"/>
      <c r="N92" s="185"/>
      <c r="O92" s="185"/>
    </row>
    <row r="93" spans="13:15" ht="12.75">
      <c r="M93" s="185"/>
      <c r="N93" s="185"/>
      <c r="O93" s="185"/>
    </row>
    <row r="94" spans="13:15" ht="12.75">
      <c r="M94" s="185"/>
      <c r="N94" s="185"/>
      <c r="O94" s="185"/>
    </row>
    <row r="95" spans="13:15" ht="12.75">
      <c r="M95" s="185"/>
      <c r="N95" s="185"/>
      <c r="O95" s="185"/>
    </row>
    <row r="96" spans="13:15" ht="12.75">
      <c r="M96" s="185"/>
      <c r="N96" s="185"/>
      <c r="O96" s="185"/>
    </row>
    <row r="97" spans="13:15" ht="12.75">
      <c r="M97" s="185"/>
      <c r="N97" s="185"/>
      <c r="O97" s="185"/>
    </row>
    <row r="98" spans="13:15" ht="12.75">
      <c r="M98" s="185"/>
      <c r="N98" s="185"/>
      <c r="O98" s="185"/>
    </row>
    <row r="99" spans="13:15" ht="12.75">
      <c r="M99" s="185"/>
      <c r="N99" s="185"/>
      <c r="O99" s="185"/>
    </row>
    <row r="100" spans="13:15" ht="12.75">
      <c r="M100" s="185"/>
      <c r="N100" s="185"/>
      <c r="O100" s="185"/>
    </row>
    <row r="101" spans="13:15" ht="12.75">
      <c r="M101" s="185"/>
      <c r="N101" s="185"/>
      <c r="O101" s="185"/>
    </row>
    <row r="102" spans="13:15" ht="12.75">
      <c r="M102" s="185"/>
      <c r="N102" s="185"/>
      <c r="O102" s="185"/>
    </row>
    <row r="103" spans="13:15" ht="12.75">
      <c r="M103" s="185"/>
      <c r="N103" s="185"/>
      <c r="O103" s="185"/>
    </row>
    <row r="104" spans="13:15" ht="12.75">
      <c r="M104" s="185"/>
      <c r="N104" s="185"/>
      <c r="O104" s="185"/>
    </row>
    <row r="105" spans="13:15" ht="12.75">
      <c r="M105" s="185"/>
      <c r="N105" s="185"/>
      <c r="O105" s="185"/>
    </row>
    <row r="106" spans="13:15" ht="12.75">
      <c r="M106" s="185"/>
      <c r="N106" s="185"/>
      <c r="O106" s="185"/>
    </row>
    <row r="107" spans="13:15" ht="12.75">
      <c r="M107" s="185"/>
      <c r="N107" s="185"/>
      <c r="O107" s="185"/>
    </row>
    <row r="108" spans="13:15" ht="12.75">
      <c r="M108" s="185"/>
      <c r="N108" s="185"/>
      <c r="O108" s="185"/>
    </row>
    <row r="109" spans="13:15" ht="12.75">
      <c r="M109" s="185"/>
      <c r="N109" s="185"/>
      <c r="O109" s="185"/>
    </row>
    <row r="110" spans="13:15" ht="12.75">
      <c r="M110" s="185"/>
      <c r="N110" s="185"/>
      <c r="O110" s="185"/>
    </row>
    <row r="111" spans="13:15" ht="12.75">
      <c r="M111" s="185"/>
      <c r="N111" s="185"/>
      <c r="O111" s="185"/>
    </row>
    <row r="112" spans="13:15" ht="12.75">
      <c r="M112" s="185"/>
      <c r="N112" s="185"/>
      <c r="O112" s="185"/>
    </row>
    <row r="113" spans="13:15" ht="12.75">
      <c r="M113" s="185"/>
      <c r="N113" s="185"/>
      <c r="O113" s="185"/>
    </row>
    <row r="114" spans="13:15" ht="12.75">
      <c r="M114" s="185"/>
      <c r="N114" s="185"/>
      <c r="O114" s="185"/>
    </row>
    <row r="115" spans="13:15" ht="12.75">
      <c r="M115" s="185"/>
      <c r="N115" s="185"/>
      <c r="O115" s="185"/>
    </row>
    <row r="116" spans="13:15" ht="12.75">
      <c r="M116" s="185"/>
      <c r="N116" s="185"/>
      <c r="O116" s="185"/>
    </row>
    <row r="117" spans="13:15" ht="12.75">
      <c r="M117" s="185"/>
      <c r="N117" s="185"/>
      <c r="O117" s="185"/>
    </row>
    <row r="118" spans="13:15" ht="12.75">
      <c r="M118" s="185"/>
      <c r="N118" s="185"/>
      <c r="O118" s="185"/>
    </row>
    <row r="119" spans="13:15" ht="12.75">
      <c r="M119" s="185"/>
      <c r="N119" s="185"/>
      <c r="O119" s="185"/>
    </row>
    <row r="120" spans="13:15" ht="12.75">
      <c r="M120" s="185"/>
      <c r="N120" s="185"/>
      <c r="O120" s="185"/>
    </row>
    <row r="121" spans="13:15" ht="12.75">
      <c r="M121" s="185"/>
      <c r="N121" s="185"/>
      <c r="O121" s="185"/>
    </row>
    <row r="122" spans="13:15" ht="12.75">
      <c r="M122" s="185"/>
      <c r="N122" s="185"/>
      <c r="O122" s="185"/>
    </row>
    <row r="123" spans="13:15" ht="12.75">
      <c r="M123" s="185"/>
      <c r="N123" s="185"/>
      <c r="O123" s="185"/>
    </row>
    <row r="124" spans="13:15" ht="12.75">
      <c r="M124" s="185"/>
      <c r="N124" s="185"/>
      <c r="O124" s="185"/>
    </row>
    <row r="125" spans="13:15" ht="12.75">
      <c r="M125" s="185"/>
      <c r="N125" s="185"/>
      <c r="O125" s="185"/>
    </row>
    <row r="126" spans="13:15" ht="12.75">
      <c r="M126" s="185"/>
      <c r="N126" s="185"/>
      <c r="O126" s="185"/>
    </row>
    <row r="127" spans="13:15" ht="12.75">
      <c r="M127" s="185"/>
      <c r="N127" s="185"/>
      <c r="O127" s="185"/>
    </row>
    <row r="128" spans="13:15" ht="12.75">
      <c r="M128" s="185"/>
      <c r="N128" s="185"/>
      <c r="O128" s="185"/>
    </row>
    <row r="129" spans="13:15" ht="12.75">
      <c r="M129" s="185"/>
      <c r="N129" s="185"/>
      <c r="O129" s="185"/>
    </row>
    <row r="130" spans="13:15" ht="12.75">
      <c r="M130" s="185"/>
      <c r="N130" s="185"/>
      <c r="O130" s="185"/>
    </row>
    <row r="131" spans="13:15" ht="12.75">
      <c r="M131" s="185"/>
      <c r="N131" s="185"/>
      <c r="O131" s="185"/>
    </row>
    <row r="132" spans="13:15" ht="12.75">
      <c r="M132" s="185"/>
      <c r="N132" s="185"/>
      <c r="O132" s="185"/>
    </row>
    <row r="133" spans="13:15" ht="12.75">
      <c r="M133" s="185"/>
      <c r="N133" s="185"/>
      <c r="O133" s="185"/>
    </row>
    <row r="134" spans="13:15" ht="12.75">
      <c r="M134" s="185"/>
      <c r="N134" s="185"/>
      <c r="O134" s="185"/>
    </row>
    <row r="135" spans="13:15" ht="12.75">
      <c r="M135" s="185"/>
      <c r="N135" s="185"/>
      <c r="O135" s="185"/>
    </row>
    <row r="136" spans="13:15" ht="12.75">
      <c r="M136" s="185"/>
      <c r="N136" s="185"/>
      <c r="O136" s="185"/>
    </row>
    <row r="137" spans="13:15" ht="12.75">
      <c r="M137" s="185"/>
      <c r="N137" s="185"/>
      <c r="O137" s="185"/>
    </row>
    <row r="138" spans="13:15" ht="12.75">
      <c r="M138" s="185"/>
      <c r="N138" s="185"/>
      <c r="O138" s="185"/>
    </row>
    <row r="139" spans="13:15" ht="12.75">
      <c r="M139" s="185"/>
      <c r="N139" s="185"/>
      <c r="O139" s="185"/>
    </row>
    <row r="140" spans="13:15" ht="12.75">
      <c r="M140" s="185"/>
      <c r="N140" s="185"/>
      <c r="O140" s="185"/>
    </row>
    <row r="141" spans="13:15" ht="12.75">
      <c r="M141" s="185"/>
      <c r="N141" s="185"/>
      <c r="O141" s="185"/>
    </row>
    <row r="142" spans="13:15" ht="12.75">
      <c r="M142" s="185"/>
      <c r="N142" s="185"/>
      <c r="O142" s="185"/>
    </row>
    <row r="143" spans="13:15" ht="12.75">
      <c r="M143" s="185"/>
      <c r="N143" s="185"/>
      <c r="O143" s="185"/>
    </row>
    <row r="144" spans="13:15" ht="12.75">
      <c r="M144" s="185"/>
      <c r="N144" s="185"/>
      <c r="O144" s="185"/>
    </row>
    <row r="145" spans="13:15" ht="12.75">
      <c r="M145" s="185"/>
      <c r="N145" s="185"/>
      <c r="O145" s="185"/>
    </row>
    <row r="146" spans="13:15" ht="12.75">
      <c r="M146" s="185"/>
      <c r="N146" s="185"/>
      <c r="O146" s="185"/>
    </row>
    <row r="147" spans="13:15" ht="12.75">
      <c r="M147" s="185"/>
      <c r="N147" s="185"/>
      <c r="O147" s="185"/>
    </row>
  </sheetData>
  <printOptions/>
  <pageMargins left="0.75" right="0.75" top="1" bottom="1" header="0.5" footer="0.5"/>
  <pageSetup horizontalDpi="600" verticalDpi="600" orientation="landscape" paperSize="9" scale="60" r:id="rId2"/>
  <headerFooter alignWithMargins="0">
    <oddHeader>&amp;L&amp;G&amp;C&amp;"Arial,Tučné"&amp;12Výsledok kontroly čerpania finančných prostriedkov v kapitole MŠ SR&amp;R&amp;"Arial,Tučné"&amp;12Príloha 2, časť  1</oddHeader>
    <oddFooter>&amp;L&amp;"Arial,Tučné"Všetky finančné údaje sú v tis. Sk&amp;C&amp;"Arial,Tučné"Strana &amp;P z &amp;N&amp;R&amp;"Arial,Tučné"&amp;12Prof. Koloman Ulrich, PhD
predseda rady agentúry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C43">
      <selection activeCell="D6" sqref="D6:D10"/>
    </sheetView>
  </sheetViews>
  <sheetFormatPr defaultColWidth="9.140625" defaultRowHeight="12.75"/>
  <cols>
    <col min="1" max="1" width="15.140625" style="3" bestFit="1" customWidth="1"/>
    <col min="2" max="2" width="50.7109375" style="3" customWidth="1"/>
    <col min="3" max="3" width="30.7109375" style="3" customWidth="1"/>
    <col min="4" max="6" width="11.7109375" style="91" customWidth="1"/>
    <col min="7" max="8" width="9.7109375" style="91" customWidth="1"/>
    <col min="9" max="9" width="12.140625" style="91" customWidth="1"/>
    <col min="10" max="11" width="16.8515625" style="91" hidden="1" customWidth="1"/>
    <col min="12" max="12" width="9.57421875" style="91" hidden="1" customWidth="1"/>
    <col min="13" max="13" width="10.28125" style="91" customWidth="1"/>
    <col min="14" max="15" width="9.7109375" style="91" customWidth="1"/>
    <col min="16" max="16" width="12.28125" style="91" customWidth="1"/>
    <col min="17" max="18" width="0" style="3" hidden="1" customWidth="1"/>
    <col min="19" max="19" width="11.7109375" style="37" customWidth="1"/>
    <col min="20" max="16384" width="9.140625" style="3" customWidth="1"/>
  </cols>
  <sheetData>
    <row r="1" spans="2:19" ht="13.5" thickBot="1">
      <c r="B1" s="4" t="s">
        <v>378</v>
      </c>
      <c r="S1" s="73"/>
    </row>
    <row r="2" spans="1:19" ht="38.25" customHeight="1" thickBot="1">
      <c r="A2" s="88" t="s">
        <v>440</v>
      </c>
      <c r="B2" s="89" t="s">
        <v>441</v>
      </c>
      <c r="C2" s="256" t="s">
        <v>371</v>
      </c>
      <c r="D2" s="237" t="s">
        <v>423</v>
      </c>
      <c r="E2" s="145" t="s">
        <v>431</v>
      </c>
      <c r="F2" s="146" t="s">
        <v>432</v>
      </c>
      <c r="G2" s="213" t="s">
        <v>436</v>
      </c>
      <c r="H2" s="214" t="s">
        <v>437</v>
      </c>
      <c r="I2" s="215" t="s">
        <v>429</v>
      </c>
      <c r="J2" s="177"/>
      <c r="K2" s="177"/>
      <c r="L2" s="177"/>
      <c r="M2" s="223" t="s">
        <v>424</v>
      </c>
      <c r="N2" s="146" t="s">
        <v>425</v>
      </c>
      <c r="O2" s="146" t="s">
        <v>427</v>
      </c>
      <c r="P2" s="144" t="s">
        <v>426</v>
      </c>
      <c r="Q2" s="238" t="s">
        <v>434</v>
      </c>
      <c r="R2" s="13"/>
      <c r="S2" s="238" t="s">
        <v>439</v>
      </c>
    </row>
    <row r="3" spans="1:19" ht="38.25">
      <c r="A3" s="5" t="s">
        <v>158</v>
      </c>
      <c r="B3" s="6" t="s">
        <v>159</v>
      </c>
      <c r="C3" s="59" t="s">
        <v>160</v>
      </c>
      <c r="D3" s="101" t="s">
        <v>435</v>
      </c>
      <c r="E3" s="234">
        <v>2043</v>
      </c>
      <c r="F3" s="182">
        <v>1080</v>
      </c>
      <c r="G3" s="192">
        <f aca="true" t="shared" si="0" ref="G3:G13">J3/1000</f>
        <v>0</v>
      </c>
      <c r="H3" s="193">
        <f aca="true" t="shared" si="1" ref="H3:I6">K3/1000</f>
        <v>0</v>
      </c>
      <c r="I3" s="194">
        <f t="shared" si="1"/>
        <v>0</v>
      </c>
      <c r="J3" s="181">
        <v>0</v>
      </c>
      <c r="K3" s="178">
        <v>0</v>
      </c>
      <c r="L3" s="227">
        <v>0</v>
      </c>
      <c r="M3" s="228">
        <v>290</v>
      </c>
      <c r="N3" s="135">
        <v>0</v>
      </c>
      <c r="O3" s="129">
        <f>M3-N3</f>
        <v>290</v>
      </c>
      <c r="P3" s="130" t="s">
        <v>422</v>
      </c>
      <c r="Q3" s="63">
        <v>185</v>
      </c>
      <c r="R3" s="59"/>
      <c r="S3" s="87">
        <v>196</v>
      </c>
    </row>
    <row r="4" spans="1:19" ht="13.5" customHeight="1">
      <c r="A4" s="7" t="s">
        <v>161</v>
      </c>
      <c r="B4" s="8" t="s">
        <v>162</v>
      </c>
      <c r="C4" s="60" t="s">
        <v>163</v>
      </c>
      <c r="D4" s="102" t="s">
        <v>435</v>
      </c>
      <c r="E4" s="235">
        <v>550</v>
      </c>
      <c r="F4" s="142">
        <v>485</v>
      </c>
      <c r="G4" s="195">
        <f t="shared" si="0"/>
        <v>0</v>
      </c>
      <c r="H4" s="187">
        <f t="shared" si="1"/>
        <v>0</v>
      </c>
      <c r="I4" s="196">
        <f t="shared" si="1"/>
        <v>0</v>
      </c>
      <c r="J4" s="181">
        <v>0</v>
      </c>
      <c r="K4" s="178">
        <v>0</v>
      </c>
      <c r="L4" s="227">
        <v>0</v>
      </c>
      <c r="M4" s="229">
        <v>116</v>
      </c>
      <c r="N4" s="133">
        <v>0</v>
      </c>
      <c r="O4" s="104">
        <f>M4-N4</f>
        <v>116</v>
      </c>
      <c r="P4" s="131" t="s">
        <v>422</v>
      </c>
      <c r="Q4" s="64">
        <v>169</v>
      </c>
      <c r="R4" s="60"/>
      <c r="S4" s="82">
        <v>179</v>
      </c>
    </row>
    <row r="5" spans="1:19" ht="13.5" customHeight="1">
      <c r="A5" s="7" t="s">
        <v>164</v>
      </c>
      <c r="B5" s="8" t="s">
        <v>377</v>
      </c>
      <c r="C5" s="60" t="s">
        <v>163</v>
      </c>
      <c r="D5" s="102" t="s">
        <v>435</v>
      </c>
      <c r="E5" s="235">
        <v>2410</v>
      </c>
      <c r="F5" s="142">
        <v>2170</v>
      </c>
      <c r="G5" s="195">
        <f t="shared" si="0"/>
        <v>0</v>
      </c>
      <c r="H5" s="187">
        <f t="shared" si="1"/>
        <v>0</v>
      </c>
      <c r="I5" s="196">
        <f t="shared" si="1"/>
        <v>0</v>
      </c>
      <c r="J5" s="181">
        <v>0</v>
      </c>
      <c r="K5" s="178">
        <v>0</v>
      </c>
      <c r="L5" s="227">
        <v>0</v>
      </c>
      <c r="M5" s="229">
        <v>217</v>
      </c>
      <c r="N5" s="133">
        <v>0</v>
      </c>
      <c r="O5" s="104">
        <f aca="true" t="shared" si="2" ref="O5:O13">M5-N5</f>
        <v>217</v>
      </c>
      <c r="P5" s="131" t="s">
        <v>422</v>
      </c>
      <c r="Q5" s="64">
        <v>456</v>
      </c>
      <c r="R5" s="60"/>
      <c r="S5" s="82">
        <v>483</v>
      </c>
    </row>
    <row r="6" spans="1:19" ht="25.5">
      <c r="A6" s="7" t="s">
        <v>127</v>
      </c>
      <c r="B6" s="8" t="s">
        <v>128</v>
      </c>
      <c r="C6" s="60" t="s">
        <v>129</v>
      </c>
      <c r="D6" s="102" t="s">
        <v>435</v>
      </c>
      <c r="E6" s="235">
        <v>6295</v>
      </c>
      <c r="F6" s="142">
        <v>3148</v>
      </c>
      <c r="G6" s="195">
        <f t="shared" si="0"/>
        <v>1187.617</v>
      </c>
      <c r="H6" s="187">
        <f t="shared" si="1"/>
        <v>593.808</v>
      </c>
      <c r="I6" s="196">
        <f t="shared" si="1"/>
        <v>593.809</v>
      </c>
      <c r="J6" s="181">
        <v>1187617</v>
      </c>
      <c r="K6" s="178">
        <v>593808</v>
      </c>
      <c r="L6" s="227">
        <v>593809</v>
      </c>
      <c r="M6" s="229">
        <v>595</v>
      </c>
      <c r="N6" s="133">
        <v>595</v>
      </c>
      <c r="O6" s="104">
        <f t="shared" si="2"/>
        <v>0</v>
      </c>
      <c r="P6" s="131" t="s">
        <v>422</v>
      </c>
      <c r="Q6" s="64">
        <v>749</v>
      </c>
      <c r="R6" s="60"/>
      <c r="S6" s="82">
        <v>793</v>
      </c>
    </row>
    <row r="7" spans="1:19" ht="38.25">
      <c r="A7" s="7" t="s">
        <v>130</v>
      </c>
      <c r="B7" s="8" t="s">
        <v>131</v>
      </c>
      <c r="C7" s="60" t="s">
        <v>132</v>
      </c>
      <c r="D7" s="102" t="s">
        <v>435</v>
      </c>
      <c r="E7" s="235">
        <v>3608</v>
      </c>
      <c r="F7" s="142">
        <v>3608</v>
      </c>
      <c r="G7" s="195">
        <f t="shared" si="0"/>
        <v>599</v>
      </c>
      <c r="H7" s="187">
        <f aca="true" t="shared" si="3" ref="H7:I13">K7/1000</f>
        <v>599</v>
      </c>
      <c r="I7" s="196">
        <f t="shared" si="3"/>
        <v>0</v>
      </c>
      <c r="J7" s="181">
        <v>599000</v>
      </c>
      <c r="K7" s="178">
        <v>599000</v>
      </c>
      <c r="L7" s="227">
        <v>0</v>
      </c>
      <c r="M7" s="229">
        <v>599</v>
      </c>
      <c r="N7" s="133">
        <v>599</v>
      </c>
      <c r="O7" s="104">
        <f t="shared" si="2"/>
        <v>0</v>
      </c>
      <c r="P7" s="131" t="s">
        <v>422</v>
      </c>
      <c r="Q7" s="64">
        <v>675</v>
      </c>
      <c r="R7" s="60"/>
      <c r="S7" s="82">
        <v>714</v>
      </c>
    </row>
    <row r="8" spans="1:19" ht="38.25">
      <c r="A8" s="7" t="s">
        <v>133</v>
      </c>
      <c r="B8" s="8" t="s">
        <v>134</v>
      </c>
      <c r="C8" s="60" t="s">
        <v>135</v>
      </c>
      <c r="D8" s="102" t="s">
        <v>435</v>
      </c>
      <c r="E8" s="235">
        <v>3102</v>
      </c>
      <c r="F8" s="142">
        <v>3102</v>
      </c>
      <c r="G8" s="195">
        <f t="shared" si="0"/>
        <v>528</v>
      </c>
      <c r="H8" s="187">
        <f t="shared" si="3"/>
        <v>528</v>
      </c>
      <c r="I8" s="196">
        <f t="shared" si="3"/>
        <v>0</v>
      </c>
      <c r="J8" s="181">
        <v>528000</v>
      </c>
      <c r="K8" s="178">
        <v>528000</v>
      </c>
      <c r="L8" s="227">
        <v>0</v>
      </c>
      <c r="M8" s="229">
        <v>528</v>
      </c>
      <c r="N8" s="133">
        <v>528</v>
      </c>
      <c r="O8" s="104">
        <f t="shared" si="2"/>
        <v>0</v>
      </c>
      <c r="P8" s="131" t="s">
        <v>422</v>
      </c>
      <c r="Q8" s="64">
        <v>649</v>
      </c>
      <c r="R8" s="60"/>
      <c r="S8" s="82">
        <v>687</v>
      </c>
    </row>
    <row r="9" spans="1:19" ht="12.75">
      <c r="A9" s="7" t="s">
        <v>136</v>
      </c>
      <c r="B9" s="8" t="s">
        <v>137</v>
      </c>
      <c r="C9" s="60" t="s">
        <v>138</v>
      </c>
      <c r="D9" s="102" t="s">
        <v>435</v>
      </c>
      <c r="E9" s="235">
        <v>1500</v>
      </c>
      <c r="F9" s="142">
        <v>1500</v>
      </c>
      <c r="G9" s="195">
        <f t="shared" si="0"/>
        <v>0</v>
      </c>
      <c r="H9" s="187">
        <f t="shared" si="3"/>
        <v>0</v>
      </c>
      <c r="I9" s="196">
        <f t="shared" si="3"/>
        <v>0</v>
      </c>
      <c r="J9" s="181">
        <v>0</v>
      </c>
      <c r="K9" s="178">
        <v>0</v>
      </c>
      <c r="L9" s="227">
        <v>0</v>
      </c>
      <c r="M9" s="229">
        <v>300</v>
      </c>
      <c r="N9" s="133">
        <v>0</v>
      </c>
      <c r="O9" s="104">
        <f t="shared" si="2"/>
        <v>300</v>
      </c>
      <c r="P9" s="131" t="s">
        <v>422</v>
      </c>
      <c r="Q9" s="64">
        <v>360</v>
      </c>
      <c r="R9" s="60"/>
      <c r="S9" s="82">
        <v>381</v>
      </c>
    </row>
    <row r="10" spans="1:19" ht="13.5" customHeight="1">
      <c r="A10" s="7" t="s">
        <v>142</v>
      </c>
      <c r="B10" s="8" t="s">
        <v>143</v>
      </c>
      <c r="C10" s="60" t="s">
        <v>144</v>
      </c>
      <c r="D10" s="102" t="s">
        <v>435</v>
      </c>
      <c r="E10" s="235">
        <v>1808</v>
      </c>
      <c r="F10" s="142">
        <v>1808</v>
      </c>
      <c r="G10" s="195">
        <f t="shared" si="0"/>
        <v>0</v>
      </c>
      <c r="H10" s="187">
        <f t="shared" si="3"/>
        <v>0</v>
      </c>
      <c r="I10" s="196">
        <f t="shared" si="3"/>
        <v>0</v>
      </c>
      <c r="J10" s="181">
        <v>0</v>
      </c>
      <c r="K10" s="178">
        <v>0</v>
      </c>
      <c r="L10" s="227">
        <v>0</v>
      </c>
      <c r="M10" s="229">
        <v>136</v>
      </c>
      <c r="N10" s="133">
        <v>0</v>
      </c>
      <c r="O10" s="104">
        <f t="shared" si="2"/>
        <v>136</v>
      </c>
      <c r="P10" s="131" t="s">
        <v>422</v>
      </c>
      <c r="Q10" s="64">
        <v>290</v>
      </c>
      <c r="R10" s="60"/>
      <c r="S10" s="82">
        <v>307</v>
      </c>
    </row>
    <row r="11" spans="1:19" ht="13.5" customHeight="1">
      <c r="A11" s="7" t="s">
        <v>145</v>
      </c>
      <c r="B11" s="8" t="s">
        <v>379</v>
      </c>
      <c r="C11" s="60" t="s">
        <v>146</v>
      </c>
      <c r="D11" s="102" t="s">
        <v>435</v>
      </c>
      <c r="E11" s="235">
        <v>18450</v>
      </c>
      <c r="F11" s="142">
        <v>9225</v>
      </c>
      <c r="G11" s="195">
        <f t="shared" si="0"/>
        <v>554.243</v>
      </c>
      <c r="H11" s="187">
        <f t="shared" si="3"/>
        <v>278.47</v>
      </c>
      <c r="I11" s="196">
        <f t="shared" si="3"/>
        <v>275.773</v>
      </c>
      <c r="J11" s="181">
        <v>554243</v>
      </c>
      <c r="K11" s="178">
        <v>278470</v>
      </c>
      <c r="L11" s="227">
        <v>275773</v>
      </c>
      <c r="M11" s="229">
        <v>317</v>
      </c>
      <c r="N11" s="133">
        <v>278</v>
      </c>
      <c r="O11" s="104">
        <f t="shared" si="2"/>
        <v>39</v>
      </c>
      <c r="P11" s="131" t="s">
        <v>422</v>
      </c>
      <c r="Q11" s="64">
        <v>2246</v>
      </c>
      <c r="R11" s="60"/>
      <c r="S11" s="82">
        <v>2376</v>
      </c>
    </row>
    <row r="12" spans="1:19" ht="13.5" customHeight="1">
      <c r="A12" s="7" t="s">
        <v>147</v>
      </c>
      <c r="B12" s="8" t="s">
        <v>148</v>
      </c>
      <c r="C12" s="60" t="s">
        <v>146</v>
      </c>
      <c r="D12" s="102" t="s">
        <v>435</v>
      </c>
      <c r="E12" s="235">
        <v>6000</v>
      </c>
      <c r="F12" s="142">
        <v>2815</v>
      </c>
      <c r="G12" s="195">
        <f t="shared" si="0"/>
        <v>418.34542357777997</v>
      </c>
      <c r="H12" s="187">
        <f t="shared" si="3"/>
        <v>418.3454233636085</v>
      </c>
      <c r="I12" s="196">
        <f t="shared" si="3"/>
        <v>0</v>
      </c>
      <c r="J12" s="181">
        <v>418345.42357777996</v>
      </c>
      <c r="K12" s="178">
        <v>418345.42336360854</v>
      </c>
      <c r="L12" s="227">
        <v>0</v>
      </c>
      <c r="M12" s="229">
        <v>799</v>
      </c>
      <c r="N12" s="133">
        <v>418.345</v>
      </c>
      <c r="O12" s="104">
        <f t="shared" si="2"/>
        <v>380.655</v>
      </c>
      <c r="P12" s="131" t="s">
        <v>422</v>
      </c>
      <c r="Q12" s="64">
        <v>719</v>
      </c>
      <c r="R12" s="60"/>
      <c r="S12" s="82">
        <v>761</v>
      </c>
    </row>
    <row r="13" spans="1:19" ht="13.5" customHeight="1" thickBot="1">
      <c r="A13" s="20" t="s">
        <v>149</v>
      </c>
      <c r="B13" s="10" t="s">
        <v>150</v>
      </c>
      <c r="C13" s="61" t="s">
        <v>151</v>
      </c>
      <c r="D13" s="105" t="s">
        <v>435</v>
      </c>
      <c r="E13" s="236">
        <v>1283</v>
      </c>
      <c r="F13" s="143">
        <v>641</v>
      </c>
      <c r="G13" s="188">
        <f t="shared" si="0"/>
        <v>180.47</v>
      </c>
      <c r="H13" s="189">
        <f t="shared" si="3"/>
        <v>70.04</v>
      </c>
      <c r="I13" s="190">
        <f t="shared" si="3"/>
        <v>110.43</v>
      </c>
      <c r="J13" s="181">
        <v>180470</v>
      </c>
      <c r="K13" s="178">
        <v>70040</v>
      </c>
      <c r="L13" s="227">
        <v>110430</v>
      </c>
      <c r="M13" s="230">
        <v>82</v>
      </c>
      <c r="N13" s="138">
        <v>70</v>
      </c>
      <c r="O13" s="107">
        <f t="shared" si="2"/>
        <v>12</v>
      </c>
      <c r="P13" s="132" t="s">
        <v>422</v>
      </c>
      <c r="Q13" s="65">
        <v>160</v>
      </c>
      <c r="R13" s="61"/>
      <c r="S13" s="86">
        <v>169</v>
      </c>
    </row>
    <row r="14" spans="1:19" ht="13.5" customHeight="1">
      <c r="A14" s="12"/>
      <c r="B14" s="11"/>
      <c r="C14" s="11"/>
      <c r="D14" s="11"/>
      <c r="E14" s="11"/>
      <c r="F14" s="11"/>
      <c r="G14" s="45"/>
      <c r="H14" s="45"/>
      <c r="I14" s="45"/>
      <c r="J14" s="11"/>
      <c r="K14" s="11"/>
      <c r="L14" s="11"/>
      <c r="M14" s="11"/>
      <c r="N14" s="11"/>
      <c r="O14" s="11"/>
      <c r="P14" s="11"/>
      <c r="Q14" s="12"/>
      <c r="R14" s="12"/>
      <c r="S14" s="80"/>
    </row>
    <row r="15" spans="1:19" ht="13.5" customHeight="1">
      <c r="A15" s="12"/>
      <c r="B15" s="11"/>
      <c r="C15" s="74" t="s">
        <v>413</v>
      </c>
      <c r="D15" s="115"/>
      <c r="E15" s="115">
        <f>SUM(E3:E14)</f>
        <v>47049</v>
      </c>
      <c r="F15" s="115">
        <f>SUM(F3:F14)</f>
        <v>29582</v>
      </c>
      <c r="G15" s="200">
        <f>SUM(G3:G14)</f>
        <v>3467.67542357778</v>
      </c>
      <c r="H15" s="200">
        <f>SUM(H3:H14)</f>
        <v>2487.6634233636087</v>
      </c>
      <c r="I15" s="200">
        <f>SUM(I3:I14)</f>
        <v>980.012</v>
      </c>
      <c r="J15" s="115"/>
      <c r="K15" s="115"/>
      <c r="L15" s="115"/>
      <c r="M15" s="115">
        <f>SUM(M3:M14)</f>
        <v>3979</v>
      </c>
      <c r="N15" s="115">
        <f>SUM(N3:N14)</f>
        <v>2488.3450000000003</v>
      </c>
      <c r="O15" s="169">
        <f>SUM(O3:O13)</f>
        <v>1490.655</v>
      </c>
      <c r="P15" s="76"/>
      <c r="Q15" s="76"/>
      <c r="R15" s="12"/>
      <c r="S15" s="38">
        <f>SUM(S3:S13)</f>
        <v>7046</v>
      </c>
    </row>
    <row r="16" spans="1:19" ht="13.5" customHeight="1">
      <c r="A16" s="12"/>
      <c r="B16" s="11"/>
      <c r="C16" s="74"/>
      <c r="D16" s="115"/>
      <c r="E16" s="115"/>
      <c r="F16" s="115"/>
      <c r="G16" s="116"/>
      <c r="H16" s="116"/>
      <c r="I16" s="116"/>
      <c r="J16" s="115"/>
      <c r="K16" s="115"/>
      <c r="L16" s="115"/>
      <c r="M16" s="115"/>
      <c r="N16" s="115"/>
      <c r="O16" s="115"/>
      <c r="P16" s="115"/>
      <c r="Q16" s="12"/>
      <c r="R16" s="12"/>
      <c r="S16" s="58"/>
    </row>
    <row r="17" spans="2:19" s="21" customFormat="1" ht="13.5" thickBot="1">
      <c r="B17" s="22" t="s">
        <v>396</v>
      </c>
      <c r="D17" s="43"/>
      <c r="E17" s="43"/>
      <c r="F17" s="43"/>
      <c r="G17" s="116"/>
      <c r="H17" s="116"/>
      <c r="I17" s="116"/>
      <c r="J17" s="43"/>
      <c r="K17" s="43"/>
      <c r="L17" s="43"/>
      <c r="M17" s="43"/>
      <c r="N17" s="43"/>
      <c r="O17" s="43"/>
      <c r="P17" s="43"/>
      <c r="S17" s="81"/>
    </row>
    <row r="18" spans="1:19" s="21" customFormat="1" ht="38.25" customHeight="1" thickBot="1">
      <c r="A18" s="88" t="s">
        <v>440</v>
      </c>
      <c r="B18" s="89" t="s">
        <v>441</v>
      </c>
      <c r="C18" s="256" t="s">
        <v>371</v>
      </c>
      <c r="D18" s="144" t="s">
        <v>423</v>
      </c>
      <c r="E18" s="145" t="s">
        <v>431</v>
      </c>
      <c r="F18" s="146" t="s">
        <v>432</v>
      </c>
      <c r="G18" s="213" t="s">
        <v>436</v>
      </c>
      <c r="H18" s="214" t="s">
        <v>437</v>
      </c>
      <c r="I18" s="215" t="s">
        <v>429</v>
      </c>
      <c r="J18" s="177"/>
      <c r="K18" s="177"/>
      <c r="L18" s="177"/>
      <c r="M18" s="223" t="s">
        <v>424</v>
      </c>
      <c r="N18" s="146" t="s">
        <v>425</v>
      </c>
      <c r="O18" s="146" t="s">
        <v>427</v>
      </c>
      <c r="P18" s="144" t="s">
        <v>426</v>
      </c>
      <c r="Q18" s="238" t="s">
        <v>434</v>
      </c>
      <c r="R18" s="13"/>
      <c r="S18" s="259" t="s">
        <v>439</v>
      </c>
    </row>
    <row r="19" spans="1:19" ht="25.5">
      <c r="A19" s="5" t="s">
        <v>121</v>
      </c>
      <c r="B19" s="6" t="s">
        <v>122</v>
      </c>
      <c r="C19" s="162" t="s">
        <v>123</v>
      </c>
      <c r="D19" s="101" t="s">
        <v>435</v>
      </c>
      <c r="E19" s="134">
        <v>12382</v>
      </c>
      <c r="F19" s="182">
        <v>6191</v>
      </c>
      <c r="G19" s="192">
        <f aca="true" t="shared" si="4" ref="G19:I22">J19/1000</f>
        <v>123.15283000000001</v>
      </c>
      <c r="H19" s="193">
        <f t="shared" si="4"/>
        <v>123.15283000000001</v>
      </c>
      <c r="I19" s="194">
        <f t="shared" si="4"/>
        <v>0</v>
      </c>
      <c r="J19" s="181">
        <v>123152.83</v>
      </c>
      <c r="K19" s="178">
        <v>123152.83</v>
      </c>
      <c r="L19" s="227">
        <v>0</v>
      </c>
      <c r="M19" s="228">
        <v>842</v>
      </c>
      <c r="N19" s="135">
        <v>123</v>
      </c>
      <c r="O19" s="129">
        <f>M19-N19</f>
        <v>719</v>
      </c>
      <c r="P19" s="130" t="s">
        <v>422</v>
      </c>
      <c r="Q19" s="109">
        <v>1601</v>
      </c>
      <c r="R19" s="110"/>
      <c r="S19" s="111">
        <v>1695</v>
      </c>
    </row>
    <row r="20" spans="1:19" ht="13.5" customHeight="1">
      <c r="A20" s="7" t="s">
        <v>139</v>
      </c>
      <c r="B20" s="8" t="s">
        <v>140</v>
      </c>
      <c r="C20" s="66" t="s">
        <v>141</v>
      </c>
      <c r="D20" s="102" t="s">
        <v>435</v>
      </c>
      <c r="E20" s="136">
        <v>5460</v>
      </c>
      <c r="F20" s="142">
        <v>3820</v>
      </c>
      <c r="G20" s="195">
        <f t="shared" si="4"/>
        <v>123.742</v>
      </c>
      <c r="H20" s="187">
        <f t="shared" si="4"/>
        <v>35.942</v>
      </c>
      <c r="I20" s="196">
        <f t="shared" si="4"/>
        <v>87.8</v>
      </c>
      <c r="J20" s="181">
        <v>123742</v>
      </c>
      <c r="K20" s="178">
        <v>35942</v>
      </c>
      <c r="L20" s="227">
        <v>87800</v>
      </c>
      <c r="M20" s="229">
        <v>293</v>
      </c>
      <c r="N20" s="133">
        <v>36</v>
      </c>
      <c r="O20" s="104">
        <f>M20-N20</f>
        <v>257</v>
      </c>
      <c r="P20" s="131" t="s">
        <v>422</v>
      </c>
      <c r="Q20" s="64">
        <v>706</v>
      </c>
      <c r="R20" s="60"/>
      <c r="S20" s="82">
        <v>747</v>
      </c>
    </row>
    <row r="21" spans="1:19" ht="13.5" customHeight="1">
      <c r="A21" s="7" t="s">
        <v>155</v>
      </c>
      <c r="B21" s="8" t="s">
        <v>156</v>
      </c>
      <c r="C21" s="66" t="s">
        <v>157</v>
      </c>
      <c r="D21" s="102" t="s">
        <v>435</v>
      </c>
      <c r="E21" s="136">
        <v>16748</v>
      </c>
      <c r="F21" s="142">
        <v>8374</v>
      </c>
      <c r="G21" s="195">
        <f t="shared" si="4"/>
        <v>398.02353000000005</v>
      </c>
      <c r="H21" s="187">
        <f t="shared" si="4"/>
        <v>398.02353000000005</v>
      </c>
      <c r="I21" s="196">
        <f t="shared" si="4"/>
        <v>0</v>
      </c>
      <c r="J21" s="181">
        <v>398023.53</v>
      </c>
      <c r="K21" s="178">
        <v>398023.53</v>
      </c>
      <c r="L21" s="227">
        <v>0</v>
      </c>
      <c r="M21" s="229">
        <v>2707</v>
      </c>
      <c r="N21" s="133">
        <v>398</v>
      </c>
      <c r="O21" s="104">
        <f>M21-N21</f>
        <v>2309</v>
      </c>
      <c r="P21" s="131" t="s">
        <v>422</v>
      </c>
      <c r="Q21" s="64">
        <v>1653</v>
      </c>
      <c r="R21" s="60"/>
      <c r="S21" s="82">
        <v>1749</v>
      </c>
    </row>
    <row r="22" spans="1:19" ht="27" customHeight="1" thickBot="1">
      <c r="A22" s="20" t="s">
        <v>240</v>
      </c>
      <c r="B22" s="10" t="s">
        <v>241</v>
      </c>
      <c r="C22" s="163" t="s">
        <v>242</v>
      </c>
      <c r="D22" s="105" t="s">
        <v>435</v>
      </c>
      <c r="E22" s="137">
        <v>16738</v>
      </c>
      <c r="F22" s="143">
        <v>8369</v>
      </c>
      <c r="G22" s="188">
        <f t="shared" si="4"/>
        <v>860.93232</v>
      </c>
      <c r="H22" s="189">
        <f t="shared" si="4"/>
        <v>59.682</v>
      </c>
      <c r="I22" s="190">
        <f t="shared" si="4"/>
        <v>801.25032</v>
      </c>
      <c r="J22" s="181">
        <v>860932.32</v>
      </c>
      <c r="K22" s="178">
        <v>59682</v>
      </c>
      <c r="L22" s="227">
        <v>801250.32</v>
      </c>
      <c r="M22" s="230">
        <v>2141</v>
      </c>
      <c r="N22" s="138">
        <v>2141</v>
      </c>
      <c r="O22" s="107">
        <f>M22-N22</f>
        <v>0</v>
      </c>
      <c r="P22" s="132" t="s">
        <v>422</v>
      </c>
      <c r="Q22" s="65">
        <v>1358</v>
      </c>
      <c r="R22" s="61"/>
      <c r="S22" s="86">
        <v>1437</v>
      </c>
    </row>
    <row r="23" spans="1:19" ht="13.5" customHeight="1">
      <c r="A23" s="54"/>
      <c r="B23" s="55"/>
      <c r="C23" s="55"/>
      <c r="D23" s="55"/>
      <c r="E23" s="55"/>
      <c r="F23" s="55"/>
      <c r="G23" s="45"/>
      <c r="H23" s="45"/>
      <c r="I23" s="45"/>
      <c r="J23" s="55"/>
      <c r="K23" s="55"/>
      <c r="L23" s="55"/>
      <c r="M23" s="55"/>
      <c r="N23" s="55"/>
      <c r="O23" s="55"/>
      <c r="P23" s="55"/>
      <c r="Q23" s="56"/>
      <c r="R23" s="56"/>
      <c r="S23" s="83"/>
    </row>
    <row r="24" spans="3:19" s="21" customFormat="1" ht="12.75">
      <c r="C24" s="74" t="s">
        <v>399</v>
      </c>
      <c r="D24" s="42"/>
      <c r="E24" s="42">
        <f>SUM(E19:E23)</f>
        <v>51328</v>
      </c>
      <c r="F24" s="42">
        <f>SUM(F19:F23)</f>
        <v>26754</v>
      </c>
      <c r="G24" s="184">
        <f>SUM(G19:G23)</f>
        <v>1505.85068</v>
      </c>
      <c r="H24" s="184">
        <f>SUM(H19:H23)</f>
        <v>616.8003600000001</v>
      </c>
      <c r="I24" s="184">
        <f>SUM(I19:I23)</f>
        <v>889.0503199999999</v>
      </c>
      <c r="J24" s="42"/>
      <c r="K24" s="42"/>
      <c r="L24" s="42"/>
      <c r="M24" s="42">
        <f>SUM(M19:M23)</f>
        <v>5983</v>
      </c>
      <c r="N24" s="42">
        <f>SUM(N19:N23)</f>
        <v>2698</v>
      </c>
      <c r="O24" s="168">
        <f>SUM(O19:O22)</f>
        <v>3285</v>
      </c>
      <c r="P24" s="76"/>
      <c r="S24" s="53">
        <f>SUM(S19:S22)</f>
        <v>5628</v>
      </c>
    </row>
    <row r="25" spans="4:19" s="21" customFormat="1" ht="12.75">
      <c r="D25" s="43"/>
      <c r="E25" s="43"/>
      <c r="F25" s="43"/>
      <c r="G25" s="116"/>
      <c r="H25" s="116"/>
      <c r="I25" s="116"/>
      <c r="J25" s="43"/>
      <c r="K25" s="43"/>
      <c r="L25" s="43"/>
      <c r="M25" s="43"/>
      <c r="N25" s="43"/>
      <c r="O25" s="43"/>
      <c r="P25" s="43"/>
      <c r="S25" s="81"/>
    </row>
    <row r="26" spans="2:19" ht="13.5" thickBot="1">
      <c r="B26" s="4" t="s">
        <v>397</v>
      </c>
      <c r="G26" s="116"/>
      <c r="H26" s="116"/>
      <c r="I26" s="116"/>
      <c r="S26" s="46"/>
    </row>
    <row r="27" spans="1:19" ht="38.25" customHeight="1" thickBot="1">
      <c r="A27" s="88" t="s">
        <v>440</v>
      </c>
      <c r="B27" s="89" t="s">
        <v>441</v>
      </c>
      <c r="C27" s="256" t="s">
        <v>371</v>
      </c>
      <c r="D27" s="144" t="s">
        <v>423</v>
      </c>
      <c r="E27" s="145" t="s">
        <v>431</v>
      </c>
      <c r="F27" s="146" t="s">
        <v>432</v>
      </c>
      <c r="G27" s="213" t="s">
        <v>436</v>
      </c>
      <c r="H27" s="214" t="s">
        <v>437</v>
      </c>
      <c r="I27" s="215" t="s">
        <v>429</v>
      </c>
      <c r="J27" s="177"/>
      <c r="K27" s="177"/>
      <c r="L27" s="177"/>
      <c r="M27" s="223" t="s">
        <v>424</v>
      </c>
      <c r="N27" s="146" t="s">
        <v>425</v>
      </c>
      <c r="O27" s="146" t="s">
        <v>427</v>
      </c>
      <c r="P27" s="144" t="s">
        <v>426</v>
      </c>
      <c r="Q27" s="238" t="s">
        <v>434</v>
      </c>
      <c r="R27" s="13"/>
      <c r="S27" s="259" t="s">
        <v>439</v>
      </c>
    </row>
    <row r="28" spans="1:19" ht="26.25" thickBot="1">
      <c r="A28" s="47" t="s">
        <v>124</v>
      </c>
      <c r="B28" s="48" t="s">
        <v>125</v>
      </c>
      <c r="C28" s="78" t="s">
        <v>126</v>
      </c>
      <c r="D28" s="147" t="s">
        <v>435</v>
      </c>
      <c r="E28" s="150">
        <v>9799</v>
      </c>
      <c r="F28" s="201">
        <v>9749</v>
      </c>
      <c r="G28" s="202">
        <f>J28/1000</f>
        <v>966</v>
      </c>
      <c r="H28" s="203">
        <f>K28/1000</f>
        <v>965.99963</v>
      </c>
      <c r="I28" s="204">
        <f>L28/1000</f>
        <v>0.0003699999999953434</v>
      </c>
      <c r="J28" s="181">
        <v>966000</v>
      </c>
      <c r="K28" s="178">
        <v>965999.63</v>
      </c>
      <c r="L28" s="227">
        <v>0.3699999999953434</v>
      </c>
      <c r="M28" s="257">
        <v>966</v>
      </c>
      <c r="N28" s="258">
        <v>966</v>
      </c>
      <c r="O28" s="148">
        <f>M28-N28</f>
        <v>0</v>
      </c>
      <c r="P28" s="149" t="s">
        <v>422</v>
      </c>
      <c r="Q28" s="113">
        <v>1832</v>
      </c>
      <c r="R28" s="78"/>
      <c r="S28" s="84">
        <v>1939</v>
      </c>
    </row>
    <row r="29" spans="4:19" s="21" customFormat="1" ht="12.75">
      <c r="D29" s="43"/>
      <c r="E29" s="43"/>
      <c r="F29" s="43"/>
      <c r="G29" s="45"/>
      <c r="H29" s="45"/>
      <c r="I29" s="45"/>
      <c r="J29" s="43"/>
      <c r="K29" s="43"/>
      <c r="L29" s="43"/>
      <c r="M29" s="43"/>
      <c r="N29" s="43"/>
      <c r="O29" s="43"/>
      <c r="P29" s="43"/>
      <c r="S29" s="81"/>
    </row>
    <row r="30" spans="3:19" s="21" customFormat="1" ht="12.75">
      <c r="C30" s="74" t="s">
        <v>414</v>
      </c>
      <c r="D30" s="42"/>
      <c r="E30" s="42">
        <f>SUM(E28:E29)</f>
        <v>9799</v>
      </c>
      <c r="F30" s="42">
        <f>SUM(F28:F29)</f>
        <v>9749</v>
      </c>
      <c r="G30" s="184">
        <f>SUM(G28:G29)</f>
        <v>966</v>
      </c>
      <c r="H30" s="184">
        <f>SUM(H28:H29)</f>
        <v>965.99963</v>
      </c>
      <c r="I30" s="184">
        <f>SUM(I28:I29)</f>
        <v>0.0003699999999953434</v>
      </c>
      <c r="J30" s="42"/>
      <c r="K30" s="42"/>
      <c r="L30" s="42"/>
      <c r="M30" s="42">
        <f>SUM(M28:M29)</f>
        <v>966</v>
      </c>
      <c r="N30" s="42">
        <f>SUM(N28:N29)</f>
        <v>966</v>
      </c>
      <c r="O30" s="168">
        <f>O28</f>
        <v>0</v>
      </c>
      <c r="P30" s="76"/>
      <c r="S30" s="53">
        <v>1939</v>
      </c>
    </row>
    <row r="31" spans="4:19" s="21" customFormat="1" ht="12.75">
      <c r="D31" s="43"/>
      <c r="E31" s="43"/>
      <c r="F31" s="43"/>
      <c r="G31" s="45"/>
      <c r="H31" s="45"/>
      <c r="I31" s="45"/>
      <c r="J31" s="43"/>
      <c r="K31" s="43"/>
      <c r="L31" s="43"/>
      <c r="M31" s="43"/>
      <c r="N31" s="43"/>
      <c r="O31" s="43"/>
      <c r="P31" s="43"/>
      <c r="S31" s="81"/>
    </row>
    <row r="32" spans="2:19" ht="13.5" thickBot="1">
      <c r="B32" s="34" t="s">
        <v>398</v>
      </c>
      <c r="G32" s="116"/>
      <c r="H32" s="116"/>
      <c r="I32" s="116"/>
      <c r="S32" s="80"/>
    </row>
    <row r="33" spans="1:19" ht="38.25" customHeight="1" thickBot="1">
      <c r="A33" s="88" t="s">
        <v>440</v>
      </c>
      <c r="B33" s="89" t="s">
        <v>441</v>
      </c>
      <c r="C33" s="256" t="s">
        <v>371</v>
      </c>
      <c r="D33" s="144" t="s">
        <v>423</v>
      </c>
      <c r="E33" s="145" t="s">
        <v>431</v>
      </c>
      <c r="F33" s="146" t="s">
        <v>432</v>
      </c>
      <c r="G33" s="213" t="s">
        <v>436</v>
      </c>
      <c r="H33" s="214" t="s">
        <v>437</v>
      </c>
      <c r="I33" s="215" t="s">
        <v>429</v>
      </c>
      <c r="J33" s="177"/>
      <c r="K33" s="177"/>
      <c r="L33" s="177"/>
      <c r="M33" s="223" t="s">
        <v>424</v>
      </c>
      <c r="N33" s="146" t="s">
        <v>425</v>
      </c>
      <c r="O33" s="146" t="s">
        <v>427</v>
      </c>
      <c r="P33" s="144" t="s">
        <v>426</v>
      </c>
      <c r="Q33" s="238" t="s">
        <v>434</v>
      </c>
      <c r="R33" s="13"/>
      <c r="S33" s="238" t="s">
        <v>439</v>
      </c>
    </row>
    <row r="34" spans="1:19" ht="39" thickBot="1">
      <c r="A34" s="35" t="s">
        <v>0</v>
      </c>
      <c r="B34" s="36" t="s">
        <v>1</v>
      </c>
      <c r="C34" s="79" t="s">
        <v>395</v>
      </c>
      <c r="D34" s="147" t="s">
        <v>435</v>
      </c>
      <c r="E34" s="150">
        <v>2589</v>
      </c>
      <c r="F34" s="201">
        <v>1295</v>
      </c>
      <c r="G34" s="202">
        <f>J34/1000</f>
        <v>46.5</v>
      </c>
      <c r="H34" s="203">
        <f>K34/1000</f>
        <v>43.56</v>
      </c>
      <c r="I34" s="204">
        <f>L34/1000</f>
        <v>2.94</v>
      </c>
      <c r="J34" s="181">
        <v>46500</v>
      </c>
      <c r="K34" s="178">
        <v>43560</v>
      </c>
      <c r="L34" s="227">
        <v>2940</v>
      </c>
      <c r="M34" s="257">
        <v>231</v>
      </c>
      <c r="N34" s="258">
        <v>43</v>
      </c>
      <c r="O34" s="148">
        <f>M34-N34</f>
        <v>188</v>
      </c>
      <c r="P34" s="149" t="s">
        <v>422</v>
      </c>
      <c r="Q34" s="114">
        <v>262</v>
      </c>
      <c r="R34" s="79"/>
      <c r="S34" s="85">
        <v>277</v>
      </c>
    </row>
    <row r="35" spans="4:19" s="21" customFormat="1" ht="12.75">
      <c r="D35" s="43"/>
      <c r="E35" s="43"/>
      <c r="F35" s="43"/>
      <c r="G35" s="185"/>
      <c r="H35" s="185"/>
      <c r="I35" s="185"/>
      <c r="J35" s="43"/>
      <c r="K35" s="43"/>
      <c r="L35" s="43"/>
      <c r="M35" s="43"/>
      <c r="N35" s="43"/>
      <c r="O35" s="43"/>
      <c r="P35" s="43"/>
      <c r="S35" s="81"/>
    </row>
    <row r="36" spans="3:19" s="21" customFormat="1" ht="12.75">
      <c r="C36" s="74" t="s">
        <v>419</v>
      </c>
      <c r="D36" s="42"/>
      <c r="E36" s="42">
        <f>SUM(E34:E35)</f>
        <v>2589</v>
      </c>
      <c r="F36" s="42">
        <f>SUM(F34:F35)</f>
        <v>1295</v>
      </c>
      <c r="G36" s="184">
        <f>SUM(G34:G35)</f>
        <v>46.5</v>
      </c>
      <c r="H36" s="184">
        <f>SUM(H34:H35)</f>
        <v>43.56</v>
      </c>
      <c r="I36" s="184">
        <f>SUM(I34:I35)</f>
        <v>2.94</v>
      </c>
      <c r="J36" s="42"/>
      <c r="K36" s="42"/>
      <c r="L36" s="42"/>
      <c r="M36" s="42">
        <f>SUM(M34:M35)</f>
        <v>231</v>
      </c>
      <c r="N36" s="42">
        <f>SUM(N34:N35)</f>
        <v>43</v>
      </c>
      <c r="O36" s="168">
        <f>O34</f>
        <v>188</v>
      </c>
      <c r="P36" s="76"/>
      <c r="S36" s="53">
        <v>277</v>
      </c>
    </row>
    <row r="37" spans="13:16" ht="12.75">
      <c r="M37" s="3"/>
      <c r="N37" s="3"/>
      <c r="O37" s="3"/>
      <c r="P37" s="3"/>
    </row>
    <row r="38" spans="7:16" ht="12.75">
      <c r="G38" s="198"/>
      <c r="H38" s="198"/>
      <c r="I38" s="198"/>
      <c r="M38" s="3"/>
      <c r="N38" s="3"/>
      <c r="O38" s="3"/>
      <c r="P38" s="3"/>
    </row>
    <row r="39" spans="3:19" ht="12.75">
      <c r="C39" s="74" t="s">
        <v>420</v>
      </c>
      <c r="D39" s="154"/>
      <c r="E39" s="154">
        <f>E36+E30+E24+E15</f>
        <v>110765</v>
      </c>
      <c r="F39" s="154">
        <f>F36+F30+F24+F15</f>
        <v>67380</v>
      </c>
      <c r="G39" s="199">
        <f>G36+G30+G24+G15</f>
        <v>5986.02610357778</v>
      </c>
      <c r="H39" s="199">
        <f>H36+H30+H24+H15</f>
        <v>4114.023413363609</v>
      </c>
      <c r="I39" s="199">
        <f>I36+I30+I24+I15</f>
        <v>1872.0026899999998</v>
      </c>
      <c r="J39" s="154"/>
      <c r="K39" s="154"/>
      <c r="L39" s="154"/>
      <c r="M39" s="154">
        <f>M36+M30+M24+M15</f>
        <v>11159</v>
      </c>
      <c r="N39" s="154">
        <f>N36+N30+N24+N15</f>
        <v>6195.345</v>
      </c>
      <c r="O39" s="170">
        <f>O36+O30+O24+O15</f>
        <v>4963.655</v>
      </c>
      <c r="P39" s="76"/>
      <c r="S39" s="40">
        <f>S36+S30+S24+S15</f>
        <v>14890</v>
      </c>
    </row>
  </sheetData>
  <printOptions/>
  <pageMargins left="0.75" right="0.75" top="1" bottom="1" header="0.5" footer="0.5"/>
  <pageSetup horizontalDpi="600" verticalDpi="600" orientation="landscape" paperSize="9" scale="60" r:id="rId2"/>
  <headerFooter alignWithMargins="0">
    <oddHeader>&amp;L&amp;G&amp;C
&amp;"Arial,Tučné"&amp;12Výsledok kontroly čerpania finančných prostriedkov v kapitole MP SR&amp;R&amp;"Arial,Tučné"&amp;12Príloha 2, časť 2</oddHeader>
    <oddFooter>&amp;L&amp;"Arial,Tučné"Všetky finančné údaje sú v tis. Sk&amp;CStrana &amp;P z &amp;N&amp;R&amp;"Arial,Tučné"&amp;12Prof. Koloman Ulrich, PhD
predseda rady agentúry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C1">
      <selection activeCell="D4" sqref="D4:D9"/>
    </sheetView>
  </sheetViews>
  <sheetFormatPr defaultColWidth="9.140625" defaultRowHeight="12.75"/>
  <cols>
    <col min="1" max="1" width="15.140625" style="3" bestFit="1" customWidth="1"/>
    <col min="2" max="2" width="50.7109375" style="3" customWidth="1"/>
    <col min="3" max="3" width="30.7109375" style="3" customWidth="1"/>
    <col min="4" max="4" width="11.57421875" style="91" customWidth="1"/>
    <col min="5" max="5" width="11.8515625" style="91" customWidth="1"/>
    <col min="6" max="7" width="11.7109375" style="91" customWidth="1"/>
    <col min="8" max="8" width="10.57421875" style="91" customWidth="1"/>
    <col min="9" max="9" width="12.00390625" style="91" customWidth="1"/>
    <col min="10" max="12" width="18.57421875" style="91" hidden="1" customWidth="1"/>
    <col min="13" max="13" width="10.28125" style="91" customWidth="1"/>
    <col min="14" max="14" width="9.57421875" style="91" bestFit="1" customWidth="1"/>
    <col min="15" max="15" width="9.8515625" style="91" bestFit="1" customWidth="1"/>
    <col min="16" max="16" width="12.140625" style="91" customWidth="1"/>
    <col min="17" max="18" width="0" style="3" hidden="1" customWidth="1"/>
    <col min="19" max="19" width="11.57421875" style="37" bestFit="1" customWidth="1"/>
    <col min="20" max="16384" width="9.140625" style="3" customWidth="1"/>
  </cols>
  <sheetData>
    <row r="2" ht="13.5" thickBot="1">
      <c r="B2" s="4" t="s">
        <v>376</v>
      </c>
    </row>
    <row r="3" spans="1:19" ht="38.25" customHeight="1" thickBot="1">
      <c r="A3" s="88" t="s">
        <v>440</v>
      </c>
      <c r="B3" s="89" t="s">
        <v>441</v>
      </c>
      <c r="C3" s="256" t="s">
        <v>371</v>
      </c>
      <c r="D3" s="144" t="s">
        <v>423</v>
      </c>
      <c r="E3" s="145" t="s">
        <v>431</v>
      </c>
      <c r="F3" s="146" t="s">
        <v>432</v>
      </c>
      <c r="G3" s="213" t="s">
        <v>436</v>
      </c>
      <c r="H3" s="214" t="s">
        <v>437</v>
      </c>
      <c r="I3" s="215" t="s">
        <v>429</v>
      </c>
      <c r="J3" s="177"/>
      <c r="K3" s="177"/>
      <c r="L3" s="177"/>
      <c r="M3" s="223" t="s">
        <v>424</v>
      </c>
      <c r="N3" s="146" t="s">
        <v>425</v>
      </c>
      <c r="O3" s="146" t="s">
        <v>427</v>
      </c>
      <c r="P3" s="144" t="s">
        <v>426</v>
      </c>
      <c r="Q3" s="238" t="s">
        <v>434</v>
      </c>
      <c r="R3" s="13"/>
      <c r="S3" s="238" t="s">
        <v>439</v>
      </c>
    </row>
    <row r="4" spans="1:19" ht="38.25">
      <c r="A4" s="5" t="s">
        <v>108</v>
      </c>
      <c r="B4" s="6" t="s">
        <v>109</v>
      </c>
      <c r="C4" s="112" t="s">
        <v>421</v>
      </c>
      <c r="D4" s="101" t="s">
        <v>435</v>
      </c>
      <c r="E4" s="134">
        <v>23988</v>
      </c>
      <c r="F4" s="182">
        <v>11990</v>
      </c>
      <c r="G4" s="192">
        <f aca="true" t="shared" si="0" ref="G4:I9">J4/1000</f>
        <v>565</v>
      </c>
      <c r="H4" s="193">
        <f t="shared" si="0"/>
        <v>524.6756</v>
      </c>
      <c r="I4" s="194">
        <f t="shared" si="0"/>
        <v>40.324400000000004</v>
      </c>
      <c r="J4" s="181">
        <v>565000</v>
      </c>
      <c r="K4" s="178">
        <v>524675.6</v>
      </c>
      <c r="L4" s="227">
        <v>40324.4</v>
      </c>
      <c r="M4" s="228">
        <v>1087</v>
      </c>
      <c r="N4" s="135">
        <v>525</v>
      </c>
      <c r="O4" s="129">
        <f aca="true" t="shared" si="1" ref="O4:O9">M4-N4</f>
        <v>562</v>
      </c>
      <c r="P4" s="130" t="s">
        <v>422</v>
      </c>
      <c r="Q4" s="63">
        <v>2350</v>
      </c>
      <c r="R4" s="59"/>
      <c r="S4" s="71">
        <v>2486</v>
      </c>
    </row>
    <row r="5" spans="1:19" ht="25.5">
      <c r="A5" s="7" t="s">
        <v>110</v>
      </c>
      <c r="B5" s="8" t="s">
        <v>111</v>
      </c>
      <c r="C5" s="68" t="s">
        <v>120</v>
      </c>
      <c r="D5" s="102" t="s">
        <v>435</v>
      </c>
      <c r="E5" s="136">
        <v>8614</v>
      </c>
      <c r="F5" s="142">
        <v>4298</v>
      </c>
      <c r="G5" s="195">
        <f t="shared" si="0"/>
        <v>789.714</v>
      </c>
      <c r="H5" s="187">
        <f t="shared" si="0"/>
        <v>405.864</v>
      </c>
      <c r="I5" s="196">
        <f t="shared" si="0"/>
        <v>383.85</v>
      </c>
      <c r="J5" s="181">
        <v>789714</v>
      </c>
      <c r="K5" s="178">
        <v>405864</v>
      </c>
      <c r="L5" s="227">
        <v>383850</v>
      </c>
      <c r="M5" s="229">
        <v>445</v>
      </c>
      <c r="N5" s="133">
        <v>405.864</v>
      </c>
      <c r="O5" s="104">
        <f t="shared" si="1"/>
        <v>39.136000000000024</v>
      </c>
      <c r="P5" s="131" t="s">
        <v>422</v>
      </c>
      <c r="Q5" s="64">
        <v>855</v>
      </c>
      <c r="R5" s="60"/>
      <c r="S5" s="62">
        <v>905</v>
      </c>
    </row>
    <row r="6" spans="1:19" ht="25.5">
      <c r="A6" s="7" t="s">
        <v>112</v>
      </c>
      <c r="B6" s="8" t="s">
        <v>113</v>
      </c>
      <c r="C6" s="68" t="s">
        <v>120</v>
      </c>
      <c r="D6" s="102" t="s">
        <v>435</v>
      </c>
      <c r="E6" s="136">
        <v>31680</v>
      </c>
      <c r="F6" s="142">
        <v>4675</v>
      </c>
      <c r="G6" s="195">
        <f t="shared" si="0"/>
        <v>5566.4552699999995</v>
      </c>
      <c r="H6" s="187">
        <f t="shared" si="0"/>
        <v>683.15527</v>
      </c>
      <c r="I6" s="196">
        <f t="shared" si="0"/>
        <v>4883.3</v>
      </c>
      <c r="J6" s="181">
        <v>5566455.27</v>
      </c>
      <c r="K6" s="178">
        <v>683155.27</v>
      </c>
      <c r="L6" s="227">
        <v>4883300</v>
      </c>
      <c r="M6" s="229">
        <v>779</v>
      </c>
      <c r="N6" s="133">
        <v>683.155</v>
      </c>
      <c r="O6" s="104">
        <f t="shared" si="1"/>
        <v>95.84500000000003</v>
      </c>
      <c r="P6" s="131" t="s">
        <v>422</v>
      </c>
      <c r="Q6" s="64">
        <v>936</v>
      </c>
      <c r="R6" s="60"/>
      <c r="S6" s="62">
        <v>991</v>
      </c>
    </row>
    <row r="7" spans="1:19" ht="25.5">
      <c r="A7" s="7" t="s">
        <v>114</v>
      </c>
      <c r="B7" s="8" t="s">
        <v>115</v>
      </c>
      <c r="C7" s="68" t="s">
        <v>120</v>
      </c>
      <c r="D7" s="102" t="s">
        <v>435</v>
      </c>
      <c r="E7" s="136">
        <v>7691</v>
      </c>
      <c r="F7" s="142">
        <v>3143</v>
      </c>
      <c r="G7" s="195">
        <f t="shared" si="0"/>
        <v>967.222</v>
      </c>
      <c r="H7" s="187">
        <f t="shared" si="0"/>
        <v>269.352</v>
      </c>
      <c r="I7" s="196">
        <f t="shared" si="0"/>
        <v>697.87</v>
      </c>
      <c r="J7" s="181">
        <v>967222</v>
      </c>
      <c r="K7" s="178">
        <v>269352</v>
      </c>
      <c r="L7" s="227">
        <v>697870</v>
      </c>
      <c r="M7" s="229">
        <v>278</v>
      </c>
      <c r="N7" s="133">
        <v>269</v>
      </c>
      <c r="O7" s="104">
        <f t="shared" si="1"/>
        <v>9</v>
      </c>
      <c r="P7" s="131" t="s">
        <v>422</v>
      </c>
      <c r="Q7" s="64">
        <v>641</v>
      </c>
      <c r="R7" s="60"/>
      <c r="S7" s="62">
        <v>678</v>
      </c>
    </row>
    <row r="8" spans="1:19" ht="25.5">
      <c r="A8" s="7" t="s">
        <v>116</v>
      </c>
      <c r="B8" s="8" t="s">
        <v>117</v>
      </c>
      <c r="C8" s="68" t="s">
        <v>120</v>
      </c>
      <c r="D8" s="102" t="s">
        <v>435</v>
      </c>
      <c r="E8" s="136">
        <v>3650</v>
      </c>
      <c r="F8" s="142">
        <v>3650</v>
      </c>
      <c r="G8" s="195">
        <f t="shared" si="0"/>
        <v>1070.62</v>
      </c>
      <c r="H8" s="187">
        <f t="shared" si="0"/>
        <v>419.853</v>
      </c>
      <c r="I8" s="196">
        <f t="shared" si="0"/>
        <v>650.767</v>
      </c>
      <c r="J8" s="181">
        <v>1070620</v>
      </c>
      <c r="K8" s="178">
        <v>419853</v>
      </c>
      <c r="L8" s="227">
        <v>650767</v>
      </c>
      <c r="M8" s="229">
        <v>750</v>
      </c>
      <c r="N8" s="133">
        <v>420</v>
      </c>
      <c r="O8" s="104">
        <f t="shared" si="1"/>
        <v>330</v>
      </c>
      <c r="P8" s="131" t="s">
        <v>422</v>
      </c>
      <c r="Q8" s="64">
        <v>858</v>
      </c>
      <c r="R8" s="60"/>
      <c r="S8" s="62">
        <v>908</v>
      </c>
    </row>
    <row r="9" spans="1:19" ht="26.25" thickBot="1">
      <c r="A9" s="20" t="s">
        <v>118</v>
      </c>
      <c r="B9" s="10" t="s">
        <v>119</v>
      </c>
      <c r="C9" s="70" t="s">
        <v>120</v>
      </c>
      <c r="D9" s="105" t="s">
        <v>435</v>
      </c>
      <c r="E9" s="137">
        <v>8993</v>
      </c>
      <c r="F9" s="143">
        <v>506</v>
      </c>
      <c r="G9" s="188">
        <f t="shared" si="0"/>
        <v>401.33</v>
      </c>
      <c r="H9" s="189">
        <f t="shared" si="0"/>
        <v>13.484399999999999</v>
      </c>
      <c r="I9" s="190">
        <f t="shared" si="0"/>
        <v>387.8456</v>
      </c>
      <c r="J9" s="181">
        <v>401330</v>
      </c>
      <c r="K9" s="178">
        <v>13484.4</v>
      </c>
      <c r="L9" s="227">
        <v>387845.6</v>
      </c>
      <c r="M9" s="230">
        <v>258</v>
      </c>
      <c r="N9" s="138">
        <v>13.484</v>
      </c>
      <c r="O9" s="107">
        <f t="shared" si="1"/>
        <v>244.516</v>
      </c>
      <c r="P9" s="132" t="s">
        <v>422</v>
      </c>
      <c r="Q9" s="65">
        <v>833</v>
      </c>
      <c r="R9" s="61"/>
      <c r="S9" s="72">
        <v>882</v>
      </c>
    </row>
    <row r="10" spans="1:19" ht="12.75">
      <c r="A10" s="12"/>
      <c r="B10" s="12"/>
      <c r="C10" s="91"/>
      <c r="G10" s="198"/>
      <c r="H10" s="198"/>
      <c r="I10" s="198"/>
      <c r="Q10" s="12"/>
      <c r="R10" s="12"/>
      <c r="S10" s="92"/>
    </row>
    <row r="11" spans="7:9" ht="12.75">
      <c r="G11" s="198"/>
      <c r="H11" s="198"/>
      <c r="I11" s="198"/>
    </row>
    <row r="12" spans="2:19" ht="12.75">
      <c r="B12" s="4"/>
      <c r="C12" s="77" t="s">
        <v>412</v>
      </c>
      <c r="D12" s="154"/>
      <c r="E12" s="154">
        <f>SUM(E4:E11)</f>
        <v>84616</v>
      </c>
      <c r="F12" s="154">
        <f>SUM(F4:F11)</f>
        <v>28262</v>
      </c>
      <c r="G12" s="199">
        <f>SUM(G4:G11)</f>
        <v>9360.341269999999</v>
      </c>
      <c r="H12" s="199">
        <f>SUM(H4:H11)</f>
        <v>2316.38427</v>
      </c>
      <c r="I12" s="199">
        <f>SUM(I4:I11)</f>
        <v>7043.956999999999</v>
      </c>
      <c r="J12" s="154"/>
      <c r="K12" s="154"/>
      <c r="L12" s="154"/>
      <c r="M12" s="154">
        <f>SUM(M4:M11)</f>
        <v>3597</v>
      </c>
      <c r="N12" s="154">
        <f>SUM(N4:N11)</f>
        <v>2316.503</v>
      </c>
      <c r="O12" s="170">
        <f>SUM(O4:O9)</f>
        <v>1280.497</v>
      </c>
      <c r="P12" s="76"/>
      <c r="Q12" s="76"/>
      <c r="S12" s="40">
        <f>SUM(S4:S9)</f>
        <v>6850</v>
      </c>
    </row>
    <row r="13" ht="12.75">
      <c r="B13" s="4"/>
    </row>
  </sheetData>
  <printOptions/>
  <pageMargins left="0.75" right="0.75" top="1" bottom="1" header="0.5" footer="0.5"/>
  <pageSetup horizontalDpi="600" verticalDpi="600" orientation="landscape" paperSize="9" scale="60" r:id="rId2"/>
  <headerFooter alignWithMargins="0">
    <oddHeader>&amp;L&amp;G&amp;C&amp;"Arial,Tučné"&amp;12Výsledok kontroly čerpania finančných prostriedkov v kapitole MZ SR&amp;R&amp;"Arial,Tučné"&amp;12Príloha 2, časť  3</oddHeader>
    <oddFooter>&amp;L&amp;"Arial,Tučné"Všetky finančné údaje sú v tis. Sk&amp;C&amp;"Arial,Tučné"Strana &amp;P z &amp;N&amp;R&amp;"Arial,Tučné"&amp;12Prof. Koloman Ulrich, PhD
predseda rady agentúry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5"/>
  <sheetViews>
    <sheetView workbookViewId="0" topLeftCell="A1">
      <selection activeCell="D4" sqref="D4:D7"/>
    </sheetView>
  </sheetViews>
  <sheetFormatPr defaultColWidth="9.140625" defaultRowHeight="12.75"/>
  <cols>
    <col min="1" max="1" width="15.140625" style="0" bestFit="1" customWidth="1"/>
    <col min="2" max="2" width="50.421875" style="117" customWidth="1"/>
    <col min="3" max="3" width="30.57421875" style="0" customWidth="1"/>
    <col min="4" max="6" width="11.7109375" style="116" customWidth="1"/>
    <col min="7" max="8" width="10.7109375" style="116" customWidth="1"/>
    <col min="9" max="9" width="12.140625" style="116" customWidth="1"/>
    <col min="10" max="12" width="21.00390625" style="116" hidden="1" customWidth="1"/>
    <col min="13" max="13" width="10.421875" style="116" customWidth="1"/>
    <col min="14" max="14" width="9.57421875" style="116" bestFit="1" customWidth="1"/>
    <col min="15" max="15" width="9.8515625" style="116" bestFit="1" customWidth="1"/>
    <col min="16" max="16" width="12.57421875" style="116" bestFit="1" customWidth="1"/>
    <col min="17" max="17" width="11.57421875" style="0" bestFit="1" customWidth="1"/>
  </cols>
  <sheetData>
    <row r="2" spans="2:17" s="21" customFormat="1" ht="13.5" thickBot="1">
      <c r="B2" s="22" t="s">
        <v>418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3"/>
    </row>
    <row r="3" spans="1:17" s="21" customFormat="1" ht="38.25" customHeight="1" thickBot="1">
      <c r="A3" s="88" t="s">
        <v>440</v>
      </c>
      <c r="B3" s="89" t="s">
        <v>441</v>
      </c>
      <c r="C3" s="256" t="s">
        <v>371</v>
      </c>
      <c r="D3" s="237" t="s">
        <v>423</v>
      </c>
      <c r="E3" s="145" t="s">
        <v>431</v>
      </c>
      <c r="F3" s="146" t="s">
        <v>432</v>
      </c>
      <c r="G3" s="213" t="s">
        <v>436</v>
      </c>
      <c r="H3" s="214" t="s">
        <v>437</v>
      </c>
      <c r="I3" s="215" t="s">
        <v>429</v>
      </c>
      <c r="J3" s="177"/>
      <c r="K3" s="177"/>
      <c r="L3" s="177"/>
      <c r="M3" s="223" t="s">
        <v>424</v>
      </c>
      <c r="N3" s="146" t="s">
        <v>425</v>
      </c>
      <c r="O3" s="146" t="s">
        <v>427</v>
      </c>
      <c r="P3" s="144" t="s">
        <v>426</v>
      </c>
      <c r="Q3" s="238" t="s">
        <v>439</v>
      </c>
    </row>
    <row r="4" spans="1:17" s="21" customFormat="1" ht="38.25">
      <c r="A4" s="24" t="s">
        <v>222</v>
      </c>
      <c r="B4" s="25" t="s">
        <v>223</v>
      </c>
      <c r="C4" s="49" t="s">
        <v>224</v>
      </c>
      <c r="D4" s="101" t="s">
        <v>435</v>
      </c>
      <c r="E4" s="234">
        <v>900</v>
      </c>
      <c r="F4" s="182">
        <v>450</v>
      </c>
      <c r="G4" s="192">
        <f aca="true" t="shared" si="0" ref="G4:I5">J4/1000</f>
        <v>248.964</v>
      </c>
      <c r="H4" s="193">
        <f t="shared" si="0"/>
        <v>0</v>
      </c>
      <c r="I4" s="194">
        <f t="shared" si="0"/>
        <v>248.964</v>
      </c>
      <c r="J4" s="181">
        <v>248964</v>
      </c>
      <c r="K4" s="178">
        <v>0</v>
      </c>
      <c r="L4" s="178">
        <v>248964</v>
      </c>
      <c r="M4" s="128">
        <v>225</v>
      </c>
      <c r="N4" s="129">
        <v>0</v>
      </c>
      <c r="O4" s="164">
        <f>M4-N4</f>
        <v>225</v>
      </c>
      <c r="P4" s="130" t="s">
        <v>422</v>
      </c>
      <c r="Q4" s="96">
        <v>143</v>
      </c>
    </row>
    <row r="5" spans="1:17" s="21" customFormat="1" ht="25.5">
      <c r="A5" s="26" t="s">
        <v>225</v>
      </c>
      <c r="B5" s="27" t="s">
        <v>226</v>
      </c>
      <c r="C5" s="50" t="s">
        <v>227</v>
      </c>
      <c r="D5" s="102" t="s">
        <v>435</v>
      </c>
      <c r="E5" s="235">
        <v>20000</v>
      </c>
      <c r="F5" s="142">
        <v>10000</v>
      </c>
      <c r="G5" s="195">
        <f t="shared" si="0"/>
        <v>3517.9</v>
      </c>
      <c r="H5" s="187">
        <f t="shared" si="0"/>
        <v>1450</v>
      </c>
      <c r="I5" s="196">
        <f t="shared" si="0"/>
        <v>2067.9</v>
      </c>
      <c r="J5" s="181">
        <v>3517900</v>
      </c>
      <c r="K5" s="178">
        <v>1450000</v>
      </c>
      <c r="L5" s="178">
        <v>2067900</v>
      </c>
      <c r="M5" s="103">
        <v>1450</v>
      </c>
      <c r="N5" s="104">
        <v>1450</v>
      </c>
      <c r="O5" s="165">
        <f>M5-N5</f>
        <v>0</v>
      </c>
      <c r="P5" s="131" t="s">
        <v>422</v>
      </c>
      <c r="Q5" s="97">
        <v>4762</v>
      </c>
    </row>
    <row r="6" spans="1:17" s="21" customFormat="1" ht="13.5" customHeight="1">
      <c r="A6" s="26" t="s">
        <v>231</v>
      </c>
      <c r="B6" s="27" t="s">
        <v>232</v>
      </c>
      <c r="C6" s="50" t="s">
        <v>233</v>
      </c>
      <c r="D6" s="102" t="s">
        <v>435</v>
      </c>
      <c r="E6" s="235">
        <v>10000</v>
      </c>
      <c r="F6" s="142">
        <v>5000</v>
      </c>
      <c r="G6" s="195">
        <f aca="true" t="shared" si="1" ref="G6:G22">J6/1000</f>
        <v>800</v>
      </c>
      <c r="H6" s="187">
        <f>F6-G6</f>
        <v>4200</v>
      </c>
      <c r="I6" s="196">
        <f aca="true" t="shared" si="2" ref="I6:I22">L6/1000</f>
        <v>800</v>
      </c>
      <c r="J6" s="181">
        <v>800000</v>
      </c>
      <c r="K6" s="178" t="s">
        <v>428</v>
      </c>
      <c r="L6" s="178">
        <v>800000</v>
      </c>
      <c r="M6" s="103">
        <v>800</v>
      </c>
      <c r="N6" s="104">
        <v>0</v>
      </c>
      <c r="O6" s="165">
        <f aca="true" t="shared" si="3" ref="O6:O22">M6-N6</f>
        <v>800</v>
      </c>
      <c r="P6" s="131" t="s">
        <v>422</v>
      </c>
      <c r="Q6" s="97">
        <v>1651</v>
      </c>
    </row>
    <row r="7" spans="1:17" s="21" customFormat="1" ht="13.5" customHeight="1">
      <c r="A7" s="26" t="s">
        <v>234</v>
      </c>
      <c r="B7" s="27" t="s">
        <v>235</v>
      </c>
      <c r="C7" s="50" t="s">
        <v>236</v>
      </c>
      <c r="D7" s="102" t="s">
        <v>435</v>
      </c>
      <c r="E7" s="235">
        <v>2350</v>
      </c>
      <c r="F7" s="142">
        <v>1000</v>
      </c>
      <c r="G7" s="195">
        <f t="shared" si="1"/>
        <v>167.443</v>
      </c>
      <c r="H7" s="187">
        <f aca="true" t="shared" si="4" ref="H7:H22">K7/1000</f>
        <v>79.743</v>
      </c>
      <c r="I7" s="196">
        <f t="shared" si="2"/>
        <v>87.7</v>
      </c>
      <c r="J7" s="181">
        <v>167443</v>
      </c>
      <c r="K7" s="178">
        <v>79743</v>
      </c>
      <c r="L7" s="178">
        <v>87700</v>
      </c>
      <c r="M7" s="103">
        <v>100</v>
      </c>
      <c r="N7" s="104">
        <v>80</v>
      </c>
      <c r="O7" s="165">
        <f t="shared" si="3"/>
        <v>20</v>
      </c>
      <c r="P7" s="131" t="s">
        <v>422</v>
      </c>
      <c r="Q7" s="97">
        <v>317</v>
      </c>
    </row>
    <row r="8" spans="1:17" s="21" customFormat="1" ht="27" customHeight="1">
      <c r="A8" s="26" t="s">
        <v>237</v>
      </c>
      <c r="B8" s="27" t="s">
        <v>238</v>
      </c>
      <c r="C8" s="50" t="s">
        <v>239</v>
      </c>
      <c r="D8" s="102" t="s">
        <v>435</v>
      </c>
      <c r="E8" s="235">
        <v>18000</v>
      </c>
      <c r="F8" s="142">
        <v>9000</v>
      </c>
      <c r="G8" s="195">
        <f t="shared" si="1"/>
        <v>2329.178</v>
      </c>
      <c r="H8" s="187">
        <f t="shared" si="4"/>
        <v>1216.219</v>
      </c>
      <c r="I8" s="196">
        <f t="shared" si="2"/>
        <v>1112.959</v>
      </c>
      <c r="J8" s="181">
        <v>2329178</v>
      </c>
      <c r="K8" s="178">
        <v>1216219</v>
      </c>
      <c r="L8" s="178">
        <v>1112959</v>
      </c>
      <c r="M8" s="103">
        <v>1500</v>
      </c>
      <c r="N8" s="104">
        <v>1216</v>
      </c>
      <c r="O8" s="165">
        <f t="shared" si="3"/>
        <v>284</v>
      </c>
      <c r="P8" s="131" t="s">
        <v>422</v>
      </c>
      <c r="Q8" s="97">
        <v>2222</v>
      </c>
    </row>
    <row r="9" spans="1:17" s="21" customFormat="1" ht="13.5" customHeight="1">
      <c r="A9" s="26" t="s">
        <v>246</v>
      </c>
      <c r="B9" s="27" t="s">
        <v>247</v>
      </c>
      <c r="C9" s="50" t="s">
        <v>248</v>
      </c>
      <c r="D9" s="102" t="s">
        <v>435</v>
      </c>
      <c r="E9" s="235">
        <v>16000</v>
      </c>
      <c r="F9" s="142">
        <v>8000</v>
      </c>
      <c r="G9" s="195">
        <f t="shared" si="1"/>
        <v>1183.4863899999998</v>
      </c>
      <c r="H9" s="187">
        <f t="shared" si="4"/>
        <v>0</v>
      </c>
      <c r="I9" s="196">
        <f t="shared" si="2"/>
        <v>1183.4863899999998</v>
      </c>
      <c r="J9" s="181">
        <v>1183486.39</v>
      </c>
      <c r="K9" s="178">
        <v>0</v>
      </c>
      <c r="L9" s="178">
        <v>1183486.39</v>
      </c>
      <c r="M9" s="103">
        <v>1500</v>
      </c>
      <c r="N9" s="104">
        <v>0</v>
      </c>
      <c r="O9" s="165">
        <f t="shared" si="3"/>
        <v>1500</v>
      </c>
      <c r="P9" s="131" t="s">
        <v>422</v>
      </c>
      <c r="Q9" s="97">
        <v>2101</v>
      </c>
    </row>
    <row r="10" spans="1:17" s="21" customFormat="1" ht="13.5" customHeight="1">
      <c r="A10" s="26" t="s">
        <v>249</v>
      </c>
      <c r="B10" s="27" t="s">
        <v>250</v>
      </c>
      <c r="C10" s="50" t="s">
        <v>251</v>
      </c>
      <c r="D10" s="102" t="s">
        <v>435</v>
      </c>
      <c r="E10" s="235">
        <v>2850</v>
      </c>
      <c r="F10" s="142">
        <v>2850</v>
      </c>
      <c r="G10" s="195">
        <f t="shared" si="1"/>
        <v>517.3454</v>
      </c>
      <c r="H10" s="187">
        <f t="shared" si="4"/>
        <v>0</v>
      </c>
      <c r="I10" s="196">
        <f t="shared" si="2"/>
        <v>517.3454</v>
      </c>
      <c r="J10" s="181">
        <v>517345.4</v>
      </c>
      <c r="K10" s="178">
        <v>0</v>
      </c>
      <c r="L10" s="178">
        <v>517345.4</v>
      </c>
      <c r="M10" s="103">
        <v>475</v>
      </c>
      <c r="N10" s="104">
        <v>0</v>
      </c>
      <c r="O10" s="165">
        <f t="shared" si="3"/>
        <v>475</v>
      </c>
      <c r="P10" s="131" t="s">
        <v>422</v>
      </c>
      <c r="Q10" s="97">
        <v>503</v>
      </c>
    </row>
    <row r="11" spans="1:17" s="21" customFormat="1" ht="13.5" customHeight="1">
      <c r="A11" s="26" t="s">
        <v>255</v>
      </c>
      <c r="B11" s="27" t="s">
        <v>256</v>
      </c>
      <c r="C11" s="50" t="s">
        <v>257</v>
      </c>
      <c r="D11" s="102" t="s">
        <v>435</v>
      </c>
      <c r="E11" s="235">
        <v>1500</v>
      </c>
      <c r="F11" s="142">
        <v>750</v>
      </c>
      <c r="G11" s="195">
        <f t="shared" si="1"/>
        <v>348</v>
      </c>
      <c r="H11" s="187">
        <f t="shared" si="4"/>
        <v>0</v>
      </c>
      <c r="I11" s="196">
        <f t="shared" si="2"/>
        <v>348</v>
      </c>
      <c r="J11" s="181">
        <v>348000</v>
      </c>
      <c r="K11" s="178">
        <v>0</v>
      </c>
      <c r="L11" s="178">
        <v>348000</v>
      </c>
      <c r="M11" s="103">
        <v>200</v>
      </c>
      <c r="N11" s="104">
        <v>0</v>
      </c>
      <c r="O11" s="165">
        <f t="shared" si="3"/>
        <v>200</v>
      </c>
      <c r="P11" s="131" t="s">
        <v>422</v>
      </c>
      <c r="Q11" s="97">
        <v>222</v>
      </c>
    </row>
    <row r="12" spans="1:17" s="21" customFormat="1" ht="13.5" customHeight="1">
      <c r="A12" s="26" t="s">
        <v>258</v>
      </c>
      <c r="B12" s="27" t="s">
        <v>259</v>
      </c>
      <c r="C12" s="50" t="s">
        <v>257</v>
      </c>
      <c r="D12" s="102" t="s">
        <v>435</v>
      </c>
      <c r="E12" s="235">
        <v>2032</v>
      </c>
      <c r="F12" s="142">
        <v>508</v>
      </c>
      <c r="G12" s="195">
        <f t="shared" si="1"/>
        <v>659</v>
      </c>
      <c r="H12" s="187">
        <f t="shared" si="4"/>
        <v>0</v>
      </c>
      <c r="I12" s="196">
        <f t="shared" si="2"/>
        <v>659</v>
      </c>
      <c r="J12" s="181">
        <v>659000</v>
      </c>
      <c r="K12" s="178">
        <v>0</v>
      </c>
      <c r="L12" s="178">
        <v>659000</v>
      </c>
      <c r="M12" s="103">
        <v>163</v>
      </c>
      <c r="N12" s="104">
        <v>0</v>
      </c>
      <c r="O12" s="165">
        <f t="shared" si="3"/>
        <v>163</v>
      </c>
      <c r="P12" s="131" t="s">
        <v>422</v>
      </c>
      <c r="Q12" s="97">
        <v>116</v>
      </c>
    </row>
    <row r="13" spans="1:17" s="21" customFormat="1" ht="38.25">
      <c r="A13" s="26" t="s">
        <v>260</v>
      </c>
      <c r="B13" s="27" t="s">
        <v>261</v>
      </c>
      <c r="C13" s="50" t="s">
        <v>262</v>
      </c>
      <c r="D13" s="102" t="s">
        <v>435</v>
      </c>
      <c r="E13" s="235">
        <v>3000</v>
      </c>
      <c r="F13" s="142">
        <v>1500</v>
      </c>
      <c r="G13" s="195">
        <f t="shared" si="1"/>
        <v>178.54972</v>
      </c>
      <c r="H13" s="187">
        <f t="shared" si="4"/>
        <v>0</v>
      </c>
      <c r="I13" s="196">
        <f t="shared" si="2"/>
        <v>178.54972</v>
      </c>
      <c r="J13" s="181">
        <v>178549.72</v>
      </c>
      <c r="K13" s="178">
        <v>0</v>
      </c>
      <c r="L13" s="178">
        <v>178549.72</v>
      </c>
      <c r="M13" s="103">
        <v>1137</v>
      </c>
      <c r="N13" s="104">
        <v>0</v>
      </c>
      <c r="O13" s="165">
        <f t="shared" si="3"/>
        <v>1137</v>
      </c>
      <c r="P13" s="131" t="s">
        <v>422</v>
      </c>
      <c r="Q13" s="97">
        <v>233</v>
      </c>
    </row>
    <row r="14" spans="1:17" s="21" customFormat="1" ht="13.5" customHeight="1">
      <c r="A14" s="26" t="s">
        <v>266</v>
      </c>
      <c r="B14" s="27" t="s">
        <v>267</v>
      </c>
      <c r="C14" s="50" t="s">
        <v>268</v>
      </c>
      <c r="D14" s="102" t="s">
        <v>435</v>
      </c>
      <c r="E14" s="235">
        <v>5098</v>
      </c>
      <c r="F14" s="142">
        <v>2549</v>
      </c>
      <c r="G14" s="195">
        <f t="shared" si="1"/>
        <v>445.779</v>
      </c>
      <c r="H14" s="187">
        <f t="shared" si="4"/>
        <v>0</v>
      </c>
      <c r="I14" s="196">
        <f t="shared" si="2"/>
        <v>445.779</v>
      </c>
      <c r="J14" s="181">
        <v>445779</v>
      </c>
      <c r="K14" s="178">
        <v>0</v>
      </c>
      <c r="L14" s="178">
        <v>445779</v>
      </c>
      <c r="M14" s="103">
        <v>460</v>
      </c>
      <c r="N14" s="104">
        <v>0</v>
      </c>
      <c r="O14" s="165">
        <f t="shared" si="3"/>
        <v>460</v>
      </c>
      <c r="P14" s="131" t="s">
        <v>422</v>
      </c>
      <c r="Q14" s="97">
        <v>811</v>
      </c>
    </row>
    <row r="15" spans="1:17" s="21" customFormat="1" ht="13.5" customHeight="1">
      <c r="A15" s="26" t="s">
        <v>269</v>
      </c>
      <c r="B15" s="27" t="s">
        <v>270</v>
      </c>
      <c r="C15" s="50" t="s">
        <v>271</v>
      </c>
      <c r="D15" s="102" t="s">
        <v>435</v>
      </c>
      <c r="E15" s="235">
        <v>4668</v>
      </c>
      <c r="F15" s="142">
        <v>2334</v>
      </c>
      <c r="G15" s="195">
        <f t="shared" si="1"/>
        <v>0</v>
      </c>
      <c r="H15" s="187">
        <f t="shared" si="4"/>
        <v>0</v>
      </c>
      <c r="I15" s="196">
        <f t="shared" si="2"/>
        <v>0</v>
      </c>
      <c r="J15" s="181">
        <v>0</v>
      </c>
      <c r="K15" s="178">
        <v>0</v>
      </c>
      <c r="L15" s="178">
        <v>0</v>
      </c>
      <c r="M15" s="103">
        <v>331</v>
      </c>
      <c r="N15" s="104">
        <v>0</v>
      </c>
      <c r="O15" s="165">
        <f t="shared" si="3"/>
        <v>331</v>
      </c>
      <c r="P15" s="131" t="s">
        <v>422</v>
      </c>
      <c r="Q15" s="97">
        <v>829</v>
      </c>
    </row>
    <row r="16" spans="1:17" s="21" customFormat="1" ht="13.5" customHeight="1">
      <c r="A16" s="26" t="s">
        <v>272</v>
      </c>
      <c r="B16" s="27" t="s">
        <v>273</v>
      </c>
      <c r="C16" s="50" t="s">
        <v>274</v>
      </c>
      <c r="D16" s="102" t="s">
        <v>435</v>
      </c>
      <c r="E16" s="235">
        <v>20000</v>
      </c>
      <c r="F16" s="142">
        <v>10000</v>
      </c>
      <c r="G16" s="195">
        <f t="shared" si="1"/>
        <v>2089.61599</v>
      </c>
      <c r="H16" s="187">
        <f t="shared" si="4"/>
        <v>0</v>
      </c>
      <c r="I16" s="196">
        <f t="shared" si="2"/>
        <v>2089.61599</v>
      </c>
      <c r="J16" s="181">
        <v>2089615.99</v>
      </c>
      <c r="K16" s="178">
        <v>0</v>
      </c>
      <c r="L16" s="178">
        <v>2089615.99</v>
      </c>
      <c r="M16" s="103">
        <v>2000</v>
      </c>
      <c r="N16" s="104">
        <v>0</v>
      </c>
      <c r="O16" s="165">
        <f t="shared" si="3"/>
        <v>2000</v>
      </c>
      <c r="P16" s="131" t="s">
        <v>422</v>
      </c>
      <c r="Q16" s="97">
        <v>2540</v>
      </c>
    </row>
    <row r="17" spans="1:17" s="21" customFormat="1" ht="13.5" customHeight="1">
      <c r="A17" s="26" t="s">
        <v>278</v>
      </c>
      <c r="B17" s="27" t="s">
        <v>279</v>
      </c>
      <c r="C17" s="50" t="s">
        <v>280</v>
      </c>
      <c r="D17" s="102" t="s">
        <v>435</v>
      </c>
      <c r="E17" s="235">
        <v>4220</v>
      </c>
      <c r="F17" s="142">
        <v>2110</v>
      </c>
      <c r="G17" s="195">
        <f t="shared" si="1"/>
        <v>810.284</v>
      </c>
      <c r="H17" s="187">
        <f t="shared" si="4"/>
        <v>405</v>
      </c>
      <c r="I17" s="196">
        <f t="shared" si="2"/>
        <v>405.284</v>
      </c>
      <c r="J17" s="181">
        <v>810284</v>
      </c>
      <c r="K17" s="178">
        <v>405000</v>
      </c>
      <c r="L17" s="178">
        <v>405284</v>
      </c>
      <c r="M17" s="103">
        <v>405</v>
      </c>
      <c r="N17" s="104">
        <v>405</v>
      </c>
      <c r="O17" s="165">
        <f t="shared" si="3"/>
        <v>0</v>
      </c>
      <c r="P17" s="131" t="s">
        <v>422</v>
      </c>
      <c r="Q17" s="97">
        <v>1083</v>
      </c>
    </row>
    <row r="18" spans="1:17" s="21" customFormat="1" ht="13.5" customHeight="1">
      <c r="A18" s="26" t="s">
        <v>281</v>
      </c>
      <c r="B18" s="27" t="s">
        <v>282</v>
      </c>
      <c r="C18" s="50" t="s">
        <v>283</v>
      </c>
      <c r="D18" s="102" t="s">
        <v>435</v>
      </c>
      <c r="E18" s="235">
        <v>20000</v>
      </c>
      <c r="F18" s="142">
        <v>4442</v>
      </c>
      <c r="G18" s="195">
        <f t="shared" si="1"/>
        <v>6104.501</v>
      </c>
      <c r="H18" s="187">
        <f t="shared" si="4"/>
        <v>2605.469</v>
      </c>
      <c r="I18" s="196">
        <f t="shared" si="2"/>
        <v>3499.032</v>
      </c>
      <c r="J18" s="181">
        <v>6104501</v>
      </c>
      <c r="K18" s="178">
        <v>2605469</v>
      </c>
      <c r="L18" s="178">
        <v>3499032</v>
      </c>
      <c r="M18" s="103">
        <v>3500</v>
      </c>
      <c r="N18" s="104">
        <v>2606</v>
      </c>
      <c r="O18" s="165">
        <f t="shared" si="3"/>
        <v>894</v>
      </c>
      <c r="P18" s="131" t="s">
        <v>422</v>
      </c>
      <c r="Q18" s="97">
        <v>3618</v>
      </c>
    </row>
    <row r="19" spans="1:17" s="21" customFormat="1" ht="13.5" customHeight="1">
      <c r="A19" s="26" t="s">
        <v>152</v>
      </c>
      <c r="B19" s="27" t="s">
        <v>153</v>
      </c>
      <c r="C19" s="50" t="s">
        <v>154</v>
      </c>
      <c r="D19" s="102" t="s">
        <v>435</v>
      </c>
      <c r="E19" s="235">
        <v>2400</v>
      </c>
      <c r="F19" s="142">
        <v>2400</v>
      </c>
      <c r="G19" s="195">
        <f t="shared" si="1"/>
        <v>300</v>
      </c>
      <c r="H19" s="187">
        <f t="shared" si="4"/>
        <v>300</v>
      </c>
      <c r="I19" s="196">
        <f t="shared" si="2"/>
        <v>0</v>
      </c>
      <c r="J19" s="181">
        <v>300000</v>
      </c>
      <c r="K19" s="178">
        <v>300000</v>
      </c>
      <c r="L19" s="178">
        <v>0</v>
      </c>
      <c r="M19" s="103">
        <v>300</v>
      </c>
      <c r="N19" s="104">
        <v>300</v>
      </c>
      <c r="O19" s="165">
        <f t="shared" si="3"/>
        <v>0</v>
      </c>
      <c r="P19" s="131" t="s">
        <v>422</v>
      </c>
      <c r="Q19" s="97">
        <v>571</v>
      </c>
    </row>
    <row r="20" spans="1:17" s="21" customFormat="1" ht="13.5" customHeight="1">
      <c r="A20" s="26" t="s">
        <v>228</v>
      </c>
      <c r="B20" s="27" t="s">
        <v>229</v>
      </c>
      <c r="C20" s="50" t="s">
        <v>230</v>
      </c>
      <c r="D20" s="102" t="s">
        <v>435</v>
      </c>
      <c r="E20" s="235">
        <v>25170</v>
      </c>
      <c r="F20" s="142">
        <v>12580</v>
      </c>
      <c r="G20" s="195">
        <f t="shared" si="1"/>
        <v>1649</v>
      </c>
      <c r="H20" s="187">
        <f t="shared" si="4"/>
        <v>0</v>
      </c>
      <c r="I20" s="196">
        <f t="shared" si="2"/>
        <v>1649</v>
      </c>
      <c r="J20" s="181">
        <v>1649000</v>
      </c>
      <c r="K20" s="178">
        <v>0</v>
      </c>
      <c r="L20" s="178">
        <v>1649000</v>
      </c>
      <c r="M20" s="103">
        <v>1580</v>
      </c>
      <c r="N20" s="104">
        <v>0</v>
      </c>
      <c r="O20" s="165">
        <f t="shared" si="3"/>
        <v>1580</v>
      </c>
      <c r="P20" s="131" t="s">
        <v>422</v>
      </c>
      <c r="Q20" s="97">
        <v>2667</v>
      </c>
    </row>
    <row r="21" spans="1:17" s="21" customFormat="1" ht="13.5" customHeight="1">
      <c r="A21" s="26" t="s">
        <v>243</v>
      </c>
      <c r="B21" s="27" t="s">
        <v>244</v>
      </c>
      <c r="C21" s="50" t="s">
        <v>245</v>
      </c>
      <c r="D21" s="102" t="s">
        <v>435</v>
      </c>
      <c r="E21" s="235">
        <v>2450</v>
      </c>
      <c r="F21" s="142">
        <v>2450</v>
      </c>
      <c r="G21" s="195">
        <f t="shared" si="1"/>
        <v>375</v>
      </c>
      <c r="H21" s="187">
        <f t="shared" si="4"/>
        <v>375</v>
      </c>
      <c r="I21" s="196">
        <f t="shared" si="2"/>
        <v>0</v>
      </c>
      <c r="J21" s="181">
        <v>375000</v>
      </c>
      <c r="K21" s="178">
        <v>375000</v>
      </c>
      <c r="L21" s="178">
        <v>0</v>
      </c>
      <c r="M21" s="103">
        <v>375</v>
      </c>
      <c r="N21" s="104">
        <v>375</v>
      </c>
      <c r="O21" s="165">
        <f t="shared" si="3"/>
        <v>0</v>
      </c>
      <c r="P21" s="131" t="s">
        <v>422</v>
      </c>
      <c r="Q21" s="97">
        <v>540</v>
      </c>
    </row>
    <row r="22" spans="1:17" s="21" customFormat="1" ht="13.5" customHeight="1" thickBot="1">
      <c r="A22" s="28" t="s">
        <v>263</v>
      </c>
      <c r="B22" s="29" t="s">
        <v>264</v>
      </c>
      <c r="C22" s="51" t="s">
        <v>265</v>
      </c>
      <c r="D22" s="105" t="s">
        <v>435</v>
      </c>
      <c r="E22" s="236">
        <v>1527</v>
      </c>
      <c r="F22" s="143">
        <v>1680</v>
      </c>
      <c r="G22" s="188">
        <f t="shared" si="1"/>
        <v>0</v>
      </c>
      <c r="H22" s="189">
        <f t="shared" si="4"/>
        <v>0</v>
      </c>
      <c r="I22" s="190">
        <f t="shared" si="2"/>
        <v>0</v>
      </c>
      <c r="J22" s="181">
        <v>0</v>
      </c>
      <c r="K22" s="178">
        <v>0</v>
      </c>
      <c r="L22" s="178">
        <v>0</v>
      </c>
      <c r="M22" s="106">
        <v>240</v>
      </c>
      <c r="N22" s="107">
        <v>0</v>
      </c>
      <c r="O22" s="166">
        <f t="shared" si="3"/>
        <v>240</v>
      </c>
      <c r="P22" s="132" t="s">
        <v>422</v>
      </c>
      <c r="Q22" s="98">
        <v>381</v>
      </c>
    </row>
    <row r="23" spans="1:17" s="21" customFormat="1" ht="13.5" customHeight="1">
      <c r="A23" s="30"/>
      <c r="B23" s="31"/>
      <c r="C23" s="3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93"/>
    </row>
    <row r="24" spans="1:17" ht="13.5" customHeight="1">
      <c r="A24" s="54"/>
      <c r="B24" s="55"/>
      <c r="C24" s="151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7"/>
    </row>
    <row r="25" spans="3:17" ht="12.75">
      <c r="C25" s="151" t="s">
        <v>415</v>
      </c>
      <c r="D25" s="32"/>
      <c r="E25" s="32">
        <f>SUM(E4:E24)</f>
        <v>162165</v>
      </c>
      <c r="F25" s="32">
        <f>SUM(F4:F24)</f>
        <v>79603</v>
      </c>
      <c r="G25" s="183">
        <f>SUM(G4:G24)</f>
        <v>21724.0465</v>
      </c>
      <c r="H25" s="183">
        <f>SUM(H4:H24)</f>
        <v>10631.431</v>
      </c>
      <c r="I25" s="183">
        <f>SUM(I4:I24)</f>
        <v>15292.6155</v>
      </c>
      <c r="J25" s="32"/>
      <c r="K25" s="32"/>
      <c r="L25" s="32"/>
      <c r="M25" s="32">
        <f>SUM(M4:M24)</f>
        <v>16741</v>
      </c>
      <c r="N25" s="32">
        <f>SUM(N4:N24)</f>
        <v>6432</v>
      </c>
      <c r="O25" s="167">
        <f>SUM(O4:O22)</f>
        <v>10309</v>
      </c>
      <c r="P25" s="151"/>
      <c r="Q25" s="90">
        <f>SUM(Q4:Q22)</f>
        <v>25310</v>
      </c>
    </row>
  </sheetData>
  <printOptions/>
  <pageMargins left="0.75" right="0.75" top="1" bottom="1" header="0.4921259845" footer="0.4921259845"/>
  <pageSetup horizontalDpi="600" verticalDpi="600" orientation="landscape" paperSize="9" scale="60" r:id="rId2"/>
  <headerFooter alignWithMargins="0">
    <oddHeader>&amp;L&amp;G&amp;C&amp;"Arial,Tučné"&amp;12Výsledok kontroly čerpania finančných prostriedkov v kapitole MH SR&amp;R&amp;"Arial,Tučné"&amp;12Príloha 2, časť  4</oddHeader>
    <oddFooter>&amp;L&amp;"Arial,Tučné"Všetky finančné údaje sú v tis. Sk&amp;C&amp;"Arial,Tučné" Strana &amp;P z &amp;N&amp;R&amp;"Arial,Tučné"&amp;12Prof. Koloman Ulrich, PhD
predseda rady agentúry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P22" sqref="P22"/>
    </sheetView>
  </sheetViews>
  <sheetFormatPr defaultColWidth="9.140625" defaultRowHeight="12.75"/>
  <cols>
    <col min="1" max="1" width="15.140625" style="0" bestFit="1" customWidth="1"/>
    <col min="2" max="2" width="50.7109375" style="0" customWidth="1"/>
    <col min="3" max="3" width="30.57421875" style="0" customWidth="1"/>
    <col min="4" max="6" width="11.7109375" style="116" customWidth="1"/>
    <col min="7" max="7" width="10.57421875" style="116" customWidth="1"/>
    <col min="8" max="8" width="10.7109375" style="116" customWidth="1"/>
    <col min="9" max="9" width="12.140625" style="116" customWidth="1"/>
    <col min="10" max="12" width="18.421875" style="116" hidden="1" customWidth="1"/>
    <col min="13" max="13" width="10.7109375" style="116" bestFit="1" customWidth="1"/>
    <col min="14" max="14" width="9.57421875" style="116" bestFit="1" customWidth="1"/>
    <col min="15" max="15" width="9.8515625" style="116" bestFit="1" customWidth="1"/>
    <col min="16" max="16" width="12.28125" style="116" customWidth="1"/>
    <col min="17" max="17" width="11.57421875" style="0" bestFit="1" customWidth="1"/>
  </cols>
  <sheetData>
    <row r="2" spans="2:17" s="21" customFormat="1" ht="13.5" thickBot="1">
      <c r="B2" s="22" t="s">
        <v>416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3"/>
    </row>
    <row r="3" spans="1:17" s="21" customFormat="1" ht="38.25" customHeight="1" thickBot="1">
      <c r="A3" s="88" t="s">
        <v>440</v>
      </c>
      <c r="B3" s="89" t="s">
        <v>441</v>
      </c>
      <c r="C3" s="256" t="s">
        <v>371</v>
      </c>
      <c r="D3" s="237" t="s">
        <v>423</v>
      </c>
      <c r="E3" s="145" t="s">
        <v>431</v>
      </c>
      <c r="F3" s="146" t="s">
        <v>432</v>
      </c>
      <c r="G3" s="213" t="s">
        <v>436</v>
      </c>
      <c r="H3" s="214" t="s">
        <v>437</v>
      </c>
      <c r="I3" s="215" t="s">
        <v>429</v>
      </c>
      <c r="J3" s="177"/>
      <c r="K3" s="177"/>
      <c r="L3" s="177"/>
      <c r="M3" s="223" t="s">
        <v>424</v>
      </c>
      <c r="N3" s="146" t="s">
        <v>425</v>
      </c>
      <c r="O3" s="146" t="s">
        <v>427</v>
      </c>
      <c r="P3" s="144" t="s">
        <v>426</v>
      </c>
      <c r="Q3" s="259" t="s">
        <v>439</v>
      </c>
    </row>
    <row r="4" spans="1:17" ht="27" customHeight="1">
      <c r="A4" s="94" t="s">
        <v>216</v>
      </c>
      <c r="B4" s="108" t="s">
        <v>217</v>
      </c>
      <c r="C4" s="110" t="s">
        <v>218</v>
      </c>
      <c r="D4" s="101" t="s">
        <v>435</v>
      </c>
      <c r="E4" s="234">
        <v>9650</v>
      </c>
      <c r="F4" s="182">
        <v>4825</v>
      </c>
      <c r="G4" s="192">
        <f aca="true" t="shared" si="0" ref="G4:I7">J4/1000</f>
        <v>1799.336</v>
      </c>
      <c r="H4" s="193">
        <f t="shared" si="0"/>
        <v>899.6676296116775</v>
      </c>
      <c r="I4" s="194">
        <f t="shared" si="0"/>
        <v>899.6683703883225</v>
      </c>
      <c r="J4" s="181">
        <v>1799336</v>
      </c>
      <c r="K4" s="178">
        <v>899667.6296116775</v>
      </c>
      <c r="L4" s="178">
        <v>899668.3703883225</v>
      </c>
      <c r="M4" s="128">
        <v>900</v>
      </c>
      <c r="N4" s="129">
        <v>900</v>
      </c>
      <c r="O4" s="164">
        <f>M4-N4</f>
        <v>0</v>
      </c>
      <c r="P4" s="130" t="s">
        <v>422</v>
      </c>
      <c r="Q4" s="118">
        <v>700</v>
      </c>
    </row>
    <row r="5" spans="1:17" ht="27" customHeight="1">
      <c r="A5" s="1" t="s">
        <v>219</v>
      </c>
      <c r="B5" s="8" t="s">
        <v>220</v>
      </c>
      <c r="C5" s="60" t="s">
        <v>221</v>
      </c>
      <c r="D5" s="102" t="s">
        <v>435</v>
      </c>
      <c r="E5" s="235">
        <v>6650</v>
      </c>
      <c r="F5" s="142">
        <v>3325</v>
      </c>
      <c r="G5" s="195">
        <f t="shared" si="0"/>
        <v>1299.506</v>
      </c>
      <c r="H5" s="187">
        <f t="shared" si="0"/>
        <v>649.7528425883227</v>
      </c>
      <c r="I5" s="196">
        <f t="shared" si="0"/>
        <v>649.7531574116773</v>
      </c>
      <c r="J5" s="181">
        <v>1299506</v>
      </c>
      <c r="K5" s="178">
        <v>649752.8425883227</v>
      </c>
      <c r="L5" s="178">
        <v>649753.1574116773</v>
      </c>
      <c r="M5" s="103">
        <v>650</v>
      </c>
      <c r="N5" s="104">
        <v>650</v>
      </c>
      <c r="O5" s="165">
        <f>M5-N5</f>
        <v>0</v>
      </c>
      <c r="P5" s="131" t="s">
        <v>422</v>
      </c>
      <c r="Q5" s="119">
        <v>485</v>
      </c>
    </row>
    <row r="6" spans="1:17" ht="27" customHeight="1">
      <c r="A6" s="1" t="s">
        <v>252</v>
      </c>
      <c r="B6" s="8" t="s">
        <v>253</v>
      </c>
      <c r="C6" s="60" t="s">
        <v>254</v>
      </c>
      <c r="D6" s="102" t="s">
        <v>435</v>
      </c>
      <c r="E6" s="235">
        <v>4800</v>
      </c>
      <c r="F6" s="142">
        <v>2400</v>
      </c>
      <c r="G6" s="195">
        <f t="shared" si="0"/>
        <v>486.011</v>
      </c>
      <c r="H6" s="187">
        <f t="shared" si="0"/>
        <v>240</v>
      </c>
      <c r="I6" s="196">
        <f t="shared" si="0"/>
        <v>246.011</v>
      </c>
      <c r="J6" s="181">
        <v>486011</v>
      </c>
      <c r="K6" s="178">
        <v>240000</v>
      </c>
      <c r="L6" s="178">
        <v>246011</v>
      </c>
      <c r="M6" s="103">
        <v>240</v>
      </c>
      <c r="N6" s="104">
        <v>240</v>
      </c>
      <c r="O6" s="165">
        <f>M6-N6</f>
        <v>0</v>
      </c>
      <c r="P6" s="131" t="s">
        <v>422</v>
      </c>
      <c r="Q6" s="119">
        <v>592</v>
      </c>
    </row>
    <row r="7" spans="1:17" ht="27" customHeight="1" thickBot="1">
      <c r="A7" s="2" t="s">
        <v>275</v>
      </c>
      <c r="B7" s="10" t="s">
        <v>276</v>
      </c>
      <c r="C7" s="61" t="s">
        <v>277</v>
      </c>
      <c r="D7" s="105" t="s">
        <v>435</v>
      </c>
      <c r="E7" s="236">
        <v>2800</v>
      </c>
      <c r="F7" s="143">
        <v>1400</v>
      </c>
      <c r="G7" s="188">
        <f t="shared" si="0"/>
        <v>450</v>
      </c>
      <c r="H7" s="189">
        <f t="shared" si="0"/>
        <v>225</v>
      </c>
      <c r="I7" s="190">
        <f t="shared" si="0"/>
        <v>225</v>
      </c>
      <c r="J7" s="181">
        <v>450000</v>
      </c>
      <c r="K7" s="178">
        <v>225000</v>
      </c>
      <c r="L7" s="178">
        <v>225000</v>
      </c>
      <c r="M7" s="106">
        <v>225</v>
      </c>
      <c r="N7" s="107">
        <v>225</v>
      </c>
      <c r="O7" s="166">
        <f>M7-N7</f>
        <v>0</v>
      </c>
      <c r="P7" s="132" t="s">
        <v>422</v>
      </c>
      <c r="Q7" s="120">
        <v>333</v>
      </c>
    </row>
    <row r="8" spans="1:17" ht="13.5" customHeight="1">
      <c r="A8" s="54"/>
      <c r="B8" s="55"/>
      <c r="C8" s="55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7"/>
    </row>
    <row r="10" spans="3:17" ht="12.75">
      <c r="C10" s="152" t="s">
        <v>417</v>
      </c>
      <c r="D10" s="152"/>
      <c r="E10" s="152">
        <f>SUM(E4:E9)</f>
        <v>23900</v>
      </c>
      <c r="F10" s="152">
        <f>SUM(F4:F9)</f>
        <v>11950</v>
      </c>
      <c r="G10" s="197">
        <f aca="true" t="shared" si="1" ref="G10:L10">SUM(G4:G9)</f>
        <v>4034.853</v>
      </c>
      <c r="H10" s="197">
        <f t="shared" si="1"/>
        <v>2014.4204722000002</v>
      </c>
      <c r="I10" s="197">
        <f t="shared" si="1"/>
        <v>2020.4325277999997</v>
      </c>
      <c r="J10" s="152">
        <f t="shared" si="1"/>
        <v>4034853</v>
      </c>
      <c r="K10" s="152">
        <f t="shared" si="1"/>
        <v>2014420.4722000002</v>
      </c>
      <c r="L10" s="152">
        <f t="shared" si="1"/>
        <v>2020432.5277999998</v>
      </c>
      <c r="M10" s="152">
        <f>SUM(M4:M9)</f>
        <v>2015</v>
      </c>
      <c r="N10" s="152">
        <f>SUM(N4:N9)</f>
        <v>2015</v>
      </c>
      <c r="O10" s="171">
        <f>SUM(O4:O7)</f>
        <v>0</v>
      </c>
      <c r="P10" s="152"/>
      <c r="Q10" s="90">
        <f>SUM(Q4:Q9)</f>
        <v>2110</v>
      </c>
    </row>
  </sheetData>
  <printOptions/>
  <pageMargins left="0.75" right="0.75" top="1" bottom="1" header="0.4921259845" footer="0.4921259845"/>
  <pageSetup horizontalDpi="600" verticalDpi="600" orientation="landscape" paperSize="9" scale="60" r:id="rId2"/>
  <headerFooter alignWithMargins="0">
    <oddHeader>&amp;L&amp;G&amp;C&amp;"Arial,Tučné"&amp;12Výsledok kontroly čerpania finančných prostriedkov v kapitole MVRR SR&amp;R&amp;"Arial,Tučné"&amp;12Príloha 2, časť 5</oddHeader>
    <oddFooter>&amp;L&amp;"Arial,Tučné"Všetky finančné údaje sú v tis. Sk&amp;C&amp;"Arial,Tučné"Strana &amp;P z &amp;N&amp;R&amp;"Arial,Tučné"&amp;12Prof. Koloman Ulrich, PhD
predseda rady agentúry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D22">
      <selection activeCell="V29" sqref="V29"/>
    </sheetView>
  </sheetViews>
  <sheetFormatPr defaultColWidth="9.140625" defaultRowHeight="12.75"/>
  <cols>
    <col min="1" max="1" width="15.140625" style="3" bestFit="1" customWidth="1"/>
    <col min="2" max="2" width="50.421875" style="3" customWidth="1"/>
    <col min="3" max="3" width="30.7109375" style="3" customWidth="1"/>
    <col min="4" max="6" width="11.7109375" style="91" customWidth="1"/>
    <col min="7" max="8" width="10.57421875" style="91" customWidth="1"/>
    <col min="9" max="9" width="12.140625" style="91" customWidth="1"/>
    <col min="10" max="12" width="19.421875" style="91" hidden="1" customWidth="1"/>
    <col min="13" max="13" width="10.57421875" style="91" customWidth="1"/>
    <col min="14" max="14" width="9.57421875" style="91" bestFit="1" customWidth="1"/>
    <col min="15" max="15" width="9.8515625" style="91" customWidth="1"/>
    <col min="16" max="16" width="12.57421875" style="91" customWidth="1"/>
    <col min="17" max="18" width="9.140625" style="3" hidden="1" customWidth="1"/>
    <col min="19" max="19" width="11.57421875" style="37" bestFit="1" customWidth="1"/>
    <col min="20" max="20" width="9.140625" style="21" customWidth="1"/>
    <col min="21" max="16384" width="9.140625" style="3" customWidth="1"/>
  </cols>
  <sheetData>
    <row r="1" spans="1:19" ht="14.25" customHeight="1">
      <c r="A1" s="11"/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39"/>
    </row>
    <row r="2" ht="13.5" thickBot="1">
      <c r="B2" s="4" t="s">
        <v>375</v>
      </c>
    </row>
    <row r="3" spans="1:19" ht="38.25" customHeight="1" thickBot="1">
      <c r="A3" s="88" t="s">
        <v>440</v>
      </c>
      <c r="B3" s="89" t="s">
        <v>441</v>
      </c>
      <c r="C3" s="256" t="s">
        <v>371</v>
      </c>
      <c r="D3" s="237" t="s">
        <v>423</v>
      </c>
      <c r="E3" s="145" t="s">
        <v>431</v>
      </c>
      <c r="F3" s="146" t="s">
        <v>432</v>
      </c>
      <c r="G3" s="213" t="s">
        <v>436</v>
      </c>
      <c r="H3" s="214" t="s">
        <v>437</v>
      </c>
      <c r="I3" s="215" t="s">
        <v>429</v>
      </c>
      <c r="J3" s="177"/>
      <c r="K3" s="177"/>
      <c r="L3" s="177"/>
      <c r="M3" s="223" t="s">
        <v>424</v>
      </c>
      <c r="N3" s="146" t="s">
        <v>425</v>
      </c>
      <c r="O3" s="146" t="s">
        <v>427</v>
      </c>
      <c r="P3" s="144" t="s">
        <v>426</v>
      </c>
      <c r="Q3" s="238" t="s">
        <v>434</v>
      </c>
      <c r="R3" s="13"/>
      <c r="S3" s="238" t="s">
        <v>439</v>
      </c>
    </row>
    <row r="4" spans="1:19" ht="25.5">
      <c r="A4" s="14" t="s">
        <v>284</v>
      </c>
      <c r="B4" s="15" t="s">
        <v>285</v>
      </c>
      <c r="C4" s="160" t="s">
        <v>286</v>
      </c>
      <c r="D4" s="101" t="s">
        <v>435</v>
      </c>
      <c r="E4" s="260">
        <v>6430</v>
      </c>
      <c r="F4" s="182">
        <v>1541</v>
      </c>
      <c r="G4" s="192">
        <f aca="true" t="shared" si="0" ref="G4:I5">J4/1000</f>
        <v>779.41752</v>
      </c>
      <c r="H4" s="193">
        <f t="shared" si="0"/>
        <v>80.33152</v>
      </c>
      <c r="I4" s="194">
        <f t="shared" si="0"/>
        <v>699.086</v>
      </c>
      <c r="J4" s="181">
        <v>779417.52</v>
      </c>
      <c r="K4" s="178">
        <v>80331.52</v>
      </c>
      <c r="L4" s="178">
        <v>699086</v>
      </c>
      <c r="M4" s="155">
        <v>195</v>
      </c>
      <c r="N4" s="156">
        <v>83</v>
      </c>
      <c r="O4" s="172">
        <f>M4-N4</f>
        <v>112</v>
      </c>
      <c r="P4" s="157" t="s">
        <v>422</v>
      </c>
      <c r="Q4" s="122">
        <v>298</v>
      </c>
      <c r="R4" s="67"/>
      <c r="S4" s="71">
        <v>315</v>
      </c>
    </row>
    <row r="5" spans="1:19" ht="25.5">
      <c r="A5" s="16" t="s">
        <v>287</v>
      </c>
      <c r="B5" s="17" t="s">
        <v>288</v>
      </c>
      <c r="C5" s="121" t="s">
        <v>289</v>
      </c>
      <c r="D5" s="102" t="s">
        <v>435</v>
      </c>
      <c r="E5" s="261">
        <v>907</v>
      </c>
      <c r="F5" s="142">
        <v>907</v>
      </c>
      <c r="G5" s="195">
        <f t="shared" si="0"/>
        <v>0</v>
      </c>
      <c r="H5" s="187">
        <f t="shared" si="0"/>
        <v>0</v>
      </c>
      <c r="I5" s="196">
        <f t="shared" si="0"/>
        <v>0</v>
      </c>
      <c r="J5" s="181">
        <v>0</v>
      </c>
      <c r="K5" s="178">
        <v>0</v>
      </c>
      <c r="L5" s="178">
        <v>0</v>
      </c>
      <c r="M5" s="126">
        <v>87</v>
      </c>
      <c r="N5" s="127">
        <v>0</v>
      </c>
      <c r="O5" s="173">
        <f>M5-N5</f>
        <v>87</v>
      </c>
      <c r="P5" s="158" t="s">
        <v>422</v>
      </c>
      <c r="Q5" s="123">
        <v>229</v>
      </c>
      <c r="R5" s="68"/>
      <c r="S5" s="62">
        <v>242</v>
      </c>
    </row>
    <row r="6" spans="1:19" ht="25.5">
      <c r="A6" s="16" t="s">
        <v>290</v>
      </c>
      <c r="B6" s="17" t="s">
        <v>291</v>
      </c>
      <c r="C6" s="121" t="s">
        <v>292</v>
      </c>
      <c r="D6" s="102" t="s">
        <v>435</v>
      </c>
      <c r="E6" s="261">
        <v>8599</v>
      </c>
      <c r="F6" s="142">
        <v>1050</v>
      </c>
      <c r="G6" s="195">
        <f aca="true" t="shared" si="1" ref="G6:G57">J6/1000</f>
        <v>1063</v>
      </c>
      <c r="H6" s="187">
        <f aca="true" t="shared" si="2" ref="H6:H57">K6/1000</f>
        <v>0</v>
      </c>
      <c r="I6" s="196">
        <f aca="true" t="shared" si="3" ref="I6:I57">L6/1000</f>
        <v>1063</v>
      </c>
      <c r="J6" s="181">
        <v>1063000</v>
      </c>
      <c r="K6" s="178">
        <v>0</v>
      </c>
      <c r="L6" s="178">
        <v>1063000</v>
      </c>
      <c r="M6" s="126">
        <v>120</v>
      </c>
      <c r="N6" s="127">
        <v>0</v>
      </c>
      <c r="O6" s="173">
        <f aca="true" t="shared" si="4" ref="O6:O33">M6-N6</f>
        <v>120</v>
      </c>
      <c r="P6" s="158" t="s">
        <v>422</v>
      </c>
      <c r="Q6" s="123">
        <v>210</v>
      </c>
      <c r="R6" s="68"/>
      <c r="S6" s="62">
        <v>222</v>
      </c>
    </row>
    <row r="7" spans="1:19" ht="25.5">
      <c r="A7" s="16" t="s">
        <v>293</v>
      </c>
      <c r="B7" s="17" t="s">
        <v>294</v>
      </c>
      <c r="C7" s="121" t="s">
        <v>295</v>
      </c>
      <c r="D7" s="102" t="s">
        <v>435</v>
      </c>
      <c r="E7" s="261">
        <v>7457</v>
      </c>
      <c r="F7" s="142">
        <v>2543</v>
      </c>
      <c r="G7" s="195">
        <f t="shared" si="1"/>
        <v>0</v>
      </c>
      <c r="H7" s="187">
        <f t="shared" si="2"/>
        <v>0</v>
      </c>
      <c r="I7" s="196">
        <f t="shared" si="3"/>
        <v>0</v>
      </c>
      <c r="J7" s="181">
        <v>0</v>
      </c>
      <c r="K7" s="178">
        <v>0</v>
      </c>
      <c r="L7" s="178">
        <v>0</v>
      </c>
      <c r="M7" s="126">
        <v>211</v>
      </c>
      <c r="N7" s="127">
        <v>0</v>
      </c>
      <c r="O7" s="173">
        <f t="shared" si="4"/>
        <v>211</v>
      </c>
      <c r="P7" s="158" t="s">
        <v>422</v>
      </c>
      <c r="Q7" s="123">
        <v>491</v>
      </c>
      <c r="R7" s="68"/>
      <c r="S7" s="62">
        <v>520</v>
      </c>
    </row>
    <row r="8" spans="1:19" ht="25.5">
      <c r="A8" s="16" t="s">
        <v>296</v>
      </c>
      <c r="B8" s="17" t="s">
        <v>297</v>
      </c>
      <c r="C8" s="121" t="s">
        <v>298</v>
      </c>
      <c r="D8" s="102" t="s">
        <v>435</v>
      </c>
      <c r="E8" s="261">
        <v>7771</v>
      </c>
      <c r="F8" s="142">
        <v>2910</v>
      </c>
      <c r="G8" s="195">
        <f t="shared" si="1"/>
        <v>0</v>
      </c>
      <c r="H8" s="187">
        <f t="shared" si="2"/>
        <v>0</v>
      </c>
      <c r="I8" s="196">
        <f t="shared" si="3"/>
        <v>0</v>
      </c>
      <c r="J8" s="181">
        <v>0</v>
      </c>
      <c r="K8" s="178">
        <v>0</v>
      </c>
      <c r="L8" s="178">
        <v>0</v>
      </c>
      <c r="M8" s="126">
        <v>330</v>
      </c>
      <c r="N8" s="127">
        <v>0</v>
      </c>
      <c r="O8" s="173">
        <f t="shared" si="4"/>
        <v>330</v>
      </c>
      <c r="P8" s="158" t="s">
        <v>422</v>
      </c>
      <c r="Q8" s="123">
        <v>582</v>
      </c>
      <c r="R8" s="68"/>
      <c r="S8" s="62">
        <v>616</v>
      </c>
    </row>
    <row r="9" spans="1:19" ht="25.5">
      <c r="A9" s="16" t="s">
        <v>299</v>
      </c>
      <c r="B9" s="17" t="s">
        <v>300</v>
      </c>
      <c r="C9" s="121" t="s">
        <v>295</v>
      </c>
      <c r="D9" s="102" t="s">
        <v>435</v>
      </c>
      <c r="E9" s="261">
        <v>7413</v>
      </c>
      <c r="F9" s="142">
        <v>2951</v>
      </c>
      <c r="G9" s="195">
        <f t="shared" si="1"/>
        <v>47.8143</v>
      </c>
      <c r="H9" s="187">
        <f t="shared" si="2"/>
        <v>47.8143</v>
      </c>
      <c r="I9" s="196">
        <f t="shared" si="3"/>
        <v>0</v>
      </c>
      <c r="J9" s="181">
        <v>47814.3</v>
      </c>
      <c r="K9" s="178">
        <v>47814.3</v>
      </c>
      <c r="L9" s="178">
        <v>0</v>
      </c>
      <c r="M9" s="126">
        <v>277</v>
      </c>
      <c r="N9" s="127">
        <v>48</v>
      </c>
      <c r="O9" s="173">
        <f t="shared" si="4"/>
        <v>229</v>
      </c>
      <c r="P9" s="158" t="s">
        <v>422</v>
      </c>
      <c r="Q9" s="123">
        <v>575</v>
      </c>
      <c r="R9" s="68"/>
      <c r="S9" s="62">
        <v>609</v>
      </c>
    </row>
    <row r="10" spans="1:19" ht="25.5">
      <c r="A10" s="16" t="s">
        <v>301</v>
      </c>
      <c r="B10" s="17" t="s">
        <v>302</v>
      </c>
      <c r="C10" s="121" t="s">
        <v>286</v>
      </c>
      <c r="D10" s="102" t="s">
        <v>435</v>
      </c>
      <c r="E10" s="261">
        <v>7227</v>
      </c>
      <c r="F10" s="142">
        <v>1562</v>
      </c>
      <c r="G10" s="195">
        <f t="shared" si="1"/>
        <v>109.467</v>
      </c>
      <c r="H10" s="187">
        <f t="shared" si="2"/>
        <v>109.46719999999999</v>
      </c>
      <c r="I10" s="196">
        <f t="shared" si="3"/>
        <v>-0.0001999999999970896</v>
      </c>
      <c r="J10" s="181">
        <v>109467</v>
      </c>
      <c r="K10" s="178">
        <v>109467.2</v>
      </c>
      <c r="L10" s="178">
        <v>-0.19999999999708962</v>
      </c>
      <c r="M10" s="126">
        <v>162</v>
      </c>
      <c r="N10" s="127">
        <v>109</v>
      </c>
      <c r="O10" s="173">
        <f t="shared" si="4"/>
        <v>53</v>
      </c>
      <c r="P10" s="158" t="s">
        <v>422</v>
      </c>
      <c r="Q10" s="123">
        <v>340</v>
      </c>
      <c r="R10" s="68"/>
      <c r="S10" s="62">
        <v>360</v>
      </c>
    </row>
    <row r="11" spans="1:19" ht="38.25">
      <c r="A11" s="16" t="s">
        <v>303</v>
      </c>
      <c r="B11" s="17" t="s">
        <v>304</v>
      </c>
      <c r="C11" s="121" t="s">
        <v>305</v>
      </c>
      <c r="D11" s="102" t="s">
        <v>435</v>
      </c>
      <c r="E11" s="261">
        <v>4587</v>
      </c>
      <c r="F11" s="142">
        <v>1555</v>
      </c>
      <c r="G11" s="195">
        <f t="shared" si="1"/>
        <v>439.443</v>
      </c>
      <c r="H11" s="187">
        <f t="shared" si="2"/>
        <v>42.1</v>
      </c>
      <c r="I11" s="196">
        <f t="shared" si="3"/>
        <v>397.343</v>
      </c>
      <c r="J11" s="181">
        <v>439443</v>
      </c>
      <c r="K11" s="178">
        <v>42100</v>
      </c>
      <c r="L11" s="178">
        <v>397343</v>
      </c>
      <c r="M11" s="126">
        <v>245</v>
      </c>
      <c r="N11" s="127">
        <v>42</v>
      </c>
      <c r="O11" s="173">
        <f t="shared" si="4"/>
        <v>203</v>
      </c>
      <c r="P11" s="158" t="s">
        <v>422</v>
      </c>
      <c r="Q11" s="123">
        <v>252</v>
      </c>
      <c r="R11" s="68"/>
      <c r="S11" s="62">
        <v>267</v>
      </c>
    </row>
    <row r="12" spans="1:19" ht="25.5">
      <c r="A12" s="16" t="s">
        <v>306</v>
      </c>
      <c r="B12" s="17" t="s">
        <v>307</v>
      </c>
      <c r="C12" s="121" t="s">
        <v>308</v>
      </c>
      <c r="D12" s="102" t="s">
        <v>435</v>
      </c>
      <c r="E12" s="261">
        <v>3792</v>
      </c>
      <c r="F12" s="142">
        <v>3130</v>
      </c>
      <c r="G12" s="195">
        <f t="shared" si="1"/>
        <v>460</v>
      </c>
      <c r="H12" s="187">
        <f t="shared" si="2"/>
        <v>460</v>
      </c>
      <c r="I12" s="196">
        <f t="shared" si="3"/>
        <v>0</v>
      </c>
      <c r="J12" s="181">
        <v>460000</v>
      </c>
      <c r="K12" s="178">
        <v>460000</v>
      </c>
      <c r="L12" s="178">
        <v>0</v>
      </c>
      <c r="M12" s="126">
        <v>460</v>
      </c>
      <c r="N12" s="127">
        <v>460</v>
      </c>
      <c r="O12" s="173">
        <f t="shared" si="4"/>
        <v>0</v>
      </c>
      <c r="P12" s="158" t="s">
        <v>422</v>
      </c>
      <c r="Q12" s="123">
        <v>600</v>
      </c>
      <c r="R12" s="68"/>
      <c r="S12" s="62">
        <v>635</v>
      </c>
    </row>
    <row r="13" spans="1:19" ht="25.5">
      <c r="A13" s="16" t="s">
        <v>309</v>
      </c>
      <c r="B13" s="17" t="s">
        <v>310</v>
      </c>
      <c r="C13" s="121" t="s">
        <v>286</v>
      </c>
      <c r="D13" s="102" t="s">
        <v>435</v>
      </c>
      <c r="E13" s="261">
        <v>3737</v>
      </c>
      <c r="F13" s="142">
        <v>1303</v>
      </c>
      <c r="G13" s="195">
        <f t="shared" si="1"/>
        <v>351.28</v>
      </c>
      <c r="H13" s="187">
        <f t="shared" si="2"/>
        <v>32.0352</v>
      </c>
      <c r="I13" s="196">
        <f t="shared" si="3"/>
        <v>319.2448</v>
      </c>
      <c r="J13" s="181">
        <v>351280</v>
      </c>
      <c r="K13" s="178">
        <v>32035.2</v>
      </c>
      <c r="L13" s="178">
        <v>319244.8</v>
      </c>
      <c r="M13" s="126">
        <v>149</v>
      </c>
      <c r="N13" s="127">
        <v>32</v>
      </c>
      <c r="O13" s="173">
        <f t="shared" si="4"/>
        <v>117</v>
      </c>
      <c r="P13" s="158" t="s">
        <v>422</v>
      </c>
      <c r="Q13" s="123">
        <v>216</v>
      </c>
      <c r="R13" s="68"/>
      <c r="S13" s="62">
        <v>229</v>
      </c>
    </row>
    <row r="14" spans="1:19" ht="25.5">
      <c r="A14" s="16" t="s">
        <v>311</v>
      </c>
      <c r="B14" s="17" t="s">
        <v>312</v>
      </c>
      <c r="C14" s="121" t="s">
        <v>308</v>
      </c>
      <c r="D14" s="102" t="s">
        <v>435</v>
      </c>
      <c r="E14" s="261">
        <v>11092</v>
      </c>
      <c r="F14" s="142">
        <v>5400</v>
      </c>
      <c r="G14" s="195">
        <f t="shared" si="1"/>
        <v>800</v>
      </c>
      <c r="H14" s="187">
        <f t="shared" si="2"/>
        <v>800</v>
      </c>
      <c r="I14" s="196">
        <f t="shared" si="3"/>
        <v>0</v>
      </c>
      <c r="J14" s="181">
        <v>800000</v>
      </c>
      <c r="K14" s="178">
        <v>800000</v>
      </c>
      <c r="L14" s="178">
        <v>0</v>
      </c>
      <c r="M14" s="126">
        <v>800</v>
      </c>
      <c r="N14" s="127">
        <v>800</v>
      </c>
      <c r="O14" s="173">
        <f t="shared" si="4"/>
        <v>0</v>
      </c>
      <c r="P14" s="158" t="s">
        <v>422</v>
      </c>
      <c r="Q14" s="123">
        <v>960</v>
      </c>
      <c r="R14" s="68"/>
      <c r="S14" s="62">
        <v>1016</v>
      </c>
    </row>
    <row r="15" spans="1:19" ht="25.5">
      <c r="A15" s="16" t="s">
        <v>313</v>
      </c>
      <c r="B15" s="17" t="s">
        <v>314</v>
      </c>
      <c r="C15" s="121" t="s">
        <v>286</v>
      </c>
      <c r="D15" s="102" t="s">
        <v>435</v>
      </c>
      <c r="E15" s="261">
        <v>3206</v>
      </c>
      <c r="F15" s="142">
        <v>690</v>
      </c>
      <c r="G15" s="195">
        <f t="shared" si="1"/>
        <v>25.828</v>
      </c>
      <c r="H15" s="187">
        <f t="shared" si="2"/>
        <v>25.828</v>
      </c>
      <c r="I15" s="196">
        <f t="shared" si="3"/>
        <v>0</v>
      </c>
      <c r="J15" s="181">
        <v>25828</v>
      </c>
      <c r="K15" s="178">
        <v>25828</v>
      </c>
      <c r="L15" s="178">
        <v>0</v>
      </c>
      <c r="M15" s="126">
        <v>61</v>
      </c>
      <c r="N15" s="127">
        <v>26</v>
      </c>
      <c r="O15" s="173">
        <f t="shared" si="4"/>
        <v>35</v>
      </c>
      <c r="P15" s="158" t="s">
        <v>422</v>
      </c>
      <c r="Q15" s="123">
        <v>139</v>
      </c>
      <c r="R15" s="68"/>
      <c r="S15" s="62">
        <v>147</v>
      </c>
    </row>
    <row r="16" spans="1:19" ht="25.5">
      <c r="A16" s="16" t="s">
        <v>315</v>
      </c>
      <c r="B16" s="17" t="s">
        <v>316</v>
      </c>
      <c r="C16" s="121" t="s">
        <v>286</v>
      </c>
      <c r="D16" s="102" t="s">
        <v>435</v>
      </c>
      <c r="E16" s="261">
        <v>2688</v>
      </c>
      <c r="F16" s="142">
        <v>640</v>
      </c>
      <c r="G16" s="195">
        <f t="shared" si="1"/>
        <v>288.6112</v>
      </c>
      <c r="H16" s="187">
        <f t="shared" si="2"/>
        <v>9.6942</v>
      </c>
      <c r="I16" s="196">
        <f t="shared" si="3"/>
        <v>278.917</v>
      </c>
      <c r="J16" s="181">
        <v>288611.2</v>
      </c>
      <c r="K16" s="178">
        <v>9694.2</v>
      </c>
      <c r="L16" s="178">
        <v>278917</v>
      </c>
      <c r="M16" s="126">
        <v>97</v>
      </c>
      <c r="N16" s="127">
        <v>10</v>
      </c>
      <c r="O16" s="173">
        <f t="shared" si="4"/>
        <v>87</v>
      </c>
      <c r="P16" s="158" t="s">
        <v>422</v>
      </c>
      <c r="Q16" s="123">
        <v>134</v>
      </c>
      <c r="R16" s="68"/>
      <c r="S16" s="62">
        <v>142</v>
      </c>
    </row>
    <row r="17" spans="1:19" ht="25.5">
      <c r="A17" s="16" t="s">
        <v>317</v>
      </c>
      <c r="B17" s="17" t="s">
        <v>318</v>
      </c>
      <c r="C17" s="121" t="s">
        <v>319</v>
      </c>
      <c r="D17" s="102" t="s">
        <v>435</v>
      </c>
      <c r="E17" s="261">
        <v>6801</v>
      </c>
      <c r="F17" s="142">
        <v>2180</v>
      </c>
      <c r="G17" s="195">
        <f t="shared" si="1"/>
        <v>2.011</v>
      </c>
      <c r="H17" s="187">
        <f t="shared" si="2"/>
        <v>2.011</v>
      </c>
      <c r="I17" s="196">
        <f t="shared" si="3"/>
        <v>0</v>
      </c>
      <c r="J17" s="181">
        <v>2011</v>
      </c>
      <c r="K17" s="178">
        <v>2011</v>
      </c>
      <c r="L17" s="178">
        <v>0</v>
      </c>
      <c r="M17" s="126">
        <v>380</v>
      </c>
      <c r="N17" s="127">
        <v>2</v>
      </c>
      <c r="O17" s="173">
        <f t="shared" si="4"/>
        <v>378</v>
      </c>
      <c r="P17" s="158" t="s">
        <v>422</v>
      </c>
      <c r="Q17" s="123">
        <v>446</v>
      </c>
      <c r="R17" s="68"/>
      <c r="S17" s="62">
        <v>472</v>
      </c>
    </row>
    <row r="18" spans="1:19" ht="25.5">
      <c r="A18" s="16" t="s">
        <v>320</v>
      </c>
      <c r="B18" s="17" t="s">
        <v>321</v>
      </c>
      <c r="C18" s="121"/>
      <c r="D18" s="102" t="s">
        <v>435</v>
      </c>
      <c r="E18" s="261">
        <v>9677</v>
      </c>
      <c r="F18" s="142">
        <v>2783</v>
      </c>
      <c r="G18" s="195">
        <f t="shared" si="1"/>
        <v>28.639</v>
      </c>
      <c r="H18" s="187">
        <f t="shared" si="2"/>
        <v>28.638</v>
      </c>
      <c r="I18" s="196">
        <f t="shared" si="3"/>
        <v>0.001</v>
      </c>
      <c r="J18" s="181">
        <v>28639</v>
      </c>
      <c r="K18" s="178">
        <v>28638</v>
      </c>
      <c r="L18" s="178">
        <v>1</v>
      </c>
      <c r="M18" s="126">
        <v>305</v>
      </c>
      <c r="N18" s="127">
        <v>29</v>
      </c>
      <c r="O18" s="173">
        <f t="shared" si="4"/>
        <v>276</v>
      </c>
      <c r="P18" s="158" t="s">
        <v>422</v>
      </c>
      <c r="Q18" s="123">
        <v>562</v>
      </c>
      <c r="R18" s="68"/>
      <c r="S18" s="62">
        <v>595</v>
      </c>
    </row>
    <row r="19" spans="1:19" ht="38.25">
      <c r="A19" s="16" t="s">
        <v>322</v>
      </c>
      <c r="B19" s="17" t="s">
        <v>323</v>
      </c>
      <c r="C19" s="121" t="s">
        <v>324</v>
      </c>
      <c r="D19" s="102" t="s">
        <v>435</v>
      </c>
      <c r="E19" s="261">
        <v>1840</v>
      </c>
      <c r="F19" s="142">
        <v>1570</v>
      </c>
      <c r="G19" s="195">
        <f t="shared" si="1"/>
        <v>335</v>
      </c>
      <c r="H19" s="187">
        <f t="shared" si="2"/>
        <v>335</v>
      </c>
      <c r="I19" s="196">
        <f t="shared" si="3"/>
        <v>0</v>
      </c>
      <c r="J19" s="181">
        <v>335000</v>
      </c>
      <c r="K19" s="178">
        <v>335000</v>
      </c>
      <c r="L19" s="178">
        <v>0</v>
      </c>
      <c r="M19" s="126">
        <v>335</v>
      </c>
      <c r="N19" s="127">
        <v>335</v>
      </c>
      <c r="O19" s="173">
        <f t="shared" si="4"/>
        <v>0</v>
      </c>
      <c r="P19" s="158" t="s">
        <v>422</v>
      </c>
      <c r="Q19" s="123">
        <v>294</v>
      </c>
      <c r="R19" s="68"/>
      <c r="S19" s="62">
        <v>311</v>
      </c>
    </row>
    <row r="20" spans="1:19" ht="25.5">
      <c r="A20" s="16" t="s">
        <v>325</v>
      </c>
      <c r="B20" s="17" t="s">
        <v>326</v>
      </c>
      <c r="C20" s="121" t="s">
        <v>327</v>
      </c>
      <c r="D20" s="102" t="s">
        <v>435</v>
      </c>
      <c r="E20" s="261">
        <v>6944</v>
      </c>
      <c r="F20" s="142">
        <v>615</v>
      </c>
      <c r="G20" s="195"/>
      <c r="H20" s="187"/>
      <c r="I20" s="196"/>
      <c r="J20" s="181" t="s">
        <v>428</v>
      </c>
      <c r="K20" s="178" t="s">
        <v>428</v>
      </c>
      <c r="L20" s="178" t="s">
        <v>428</v>
      </c>
      <c r="M20" s="126">
        <v>170</v>
      </c>
      <c r="N20" s="127">
        <v>60</v>
      </c>
      <c r="O20" s="173">
        <f t="shared" si="4"/>
        <v>110</v>
      </c>
      <c r="P20" s="158" t="s">
        <v>422</v>
      </c>
      <c r="Q20" s="123">
        <v>99</v>
      </c>
      <c r="R20" s="68"/>
      <c r="S20" s="62">
        <v>105</v>
      </c>
    </row>
    <row r="21" spans="1:19" ht="25.5">
      <c r="A21" s="16" t="s">
        <v>328</v>
      </c>
      <c r="B21" s="17" t="s">
        <v>329</v>
      </c>
      <c r="C21" s="121" t="s">
        <v>330</v>
      </c>
      <c r="D21" s="102" t="s">
        <v>435</v>
      </c>
      <c r="E21" s="261">
        <v>4560</v>
      </c>
      <c r="F21" s="142">
        <v>2400</v>
      </c>
      <c r="G21" s="195">
        <f t="shared" si="1"/>
        <v>350</v>
      </c>
      <c r="H21" s="187">
        <f t="shared" si="2"/>
        <v>111.909</v>
      </c>
      <c r="I21" s="196">
        <f t="shared" si="3"/>
        <v>238.091</v>
      </c>
      <c r="J21" s="181">
        <v>350000</v>
      </c>
      <c r="K21" s="178">
        <v>111909</v>
      </c>
      <c r="L21" s="178">
        <v>238091</v>
      </c>
      <c r="M21" s="126">
        <v>400</v>
      </c>
      <c r="N21" s="127">
        <v>112</v>
      </c>
      <c r="O21" s="173">
        <f t="shared" si="4"/>
        <v>288</v>
      </c>
      <c r="P21" s="158" t="s">
        <v>422</v>
      </c>
      <c r="Q21" s="124">
        <v>480</v>
      </c>
      <c r="R21" s="69"/>
      <c r="S21" s="62">
        <v>508</v>
      </c>
    </row>
    <row r="22" spans="1:19" ht="38.25">
      <c r="A22" s="16" t="s">
        <v>331</v>
      </c>
      <c r="B22" s="17" t="s">
        <v>332</v>
      </c>
      <c r="C22" s="121" t="s">
        <v>333</v>
      </c>
      <c r="D22" s="102" t="s">
        <v>435</v>
      </c>
      <c r="E22" s="261">
        <v>2815</v>
      </c>
      <c r="F22" s="142">
        <v>1600</v>
      </c>
      <c r="G22" s="195">
        <f t="shared" si="1"/>
        <v>366</v>
      </c>
      <c r="H22" s="187">
        <f t="shared" si="2"/>
        <v>150.435</v>
      </c>
      <c r="I22" s="196">
        <f t="shared" si="3"/>
        <v>215.565</v>
      </c>
      <c r="J22" s="181">
        <v>366000</v>
      </c>
      <c r="K22" s="178">
        <v>150435</v>
      </c>
      <c r="L22" s="178">
        <v>215565</v>
      </c>
      <c r="M22" s="126">
        <v>300</v>
      </c>
      <c r="N22" s="127">
        <v>150</v>
      </c>
      <c r="O22" s="173">
        <f t="shared" si="4"/>
        <v>150</v>
      </c>
      <c r="P22" s="158" t="s">
        <v>422</v>
      </c>
      <c r="Q22" s="123">
        <v>360</v>
      </c>
      <c r="R22" s="68"/>
      <c r="S22" s="62">
        <v>381</v>
      </c>
    </row>
    <row r="23" spans="1:19" ht="25.5">
      <c r="A23" s="16" t="s">
        <v>334</v>
      </c>
      <c r="B23" s="17" t="s">
        <v>335</v>
      </c>
      <c r="C23" s="121" t="s">
        <v>336</v>
      </c>
      <c r="D23" s="102" t="s">
        <v>435</v>
      </c>
      <c r="E23" s="261">
        <v>42119</v>
      </c>
      <c r="F23" s="142">
        <v>9518</v>
      </c>
      <c r="G23" s="195">
        <f t="shared" si="1"/>
        <v>341.265</v>
      </c>
      <c r="H23" s="187">
        <f t="shared" si="2"/>
        <v>320.829</v>
      </c>
      <c r="I23" s="196">
        <f t="shared" si="3"/>
        <v>20.436</v>
      </c>
      <c r="J23" s="181">
        <v>341265</v>
      </c>
      <c r="K23" s="178">
        <v>320829</v>
      </c>
      <c r="L23" s="178">
        <v>20436</v>
      </c>
      <c r="M23" s="126">
        <v>922</v>
      </c>
      <c r="N23" s="127">
        <v>321</v>
      </c>
      <c r="O23" s="173">
        <f t="shared" si="4"/>
        <v>601</v>
      </c>
      <c r="P23" s="158" t="s">
        <v>422</v>
      </c>
      <c r="Q23" s="123">
        <v>1793</v>
      </c>
      <c r="R23" s="68"/>
      <c r="S23" s="62">
        <v>1897</v>
      </c>
    </row>
    <row r="24" spans="1:19" ht="25.5">
      <c r="A24" s="16" t="s">
        <v>337</v>
      </c>
      <c r="B24" s="17" t="s">
        <v>338</v>
      </c>
      <c r="C24" s="121" t="s">
        <v>289</v>
      </c>
      <c r="D24" s="102" t="s">
        <v>435</v>
      </c>
      <c r="E24" s="261">
        <v>7418</v>
      </c>
      <c r="F24" s="142">
        <v>1600</v>
      </c>
      <c r="G24" s="195">
        <f t="shared" si="1"/>
        <v>20.174</v>
      </c>
      <c r="H24" s="187">
        <f t="shared" si="2"/>
        <v>20.174</v>
      </c>
      <c r="I24" s="196">
        <f t="shared" si="3"/>
        <v>0</v>
      </c>
      <c r="J24" s="181">
        <v>20174</v>
      </c>
      <c r="K24" s="178">
        <v>20174</v>
      </c>
      <c r="L24" s="178">
        <v>0</v>
      </c>
      <c r="M24" s="126">
        <v>280</v>
      </c>
      <c r="N24" s="127">
        <v>20</v>
      </c>
      <c r="O24" s="173">
        <f t="shared" si="4"/>
        <v>260</v>
      </c>
      <c r="P24" s="158" t="s">
        <v>422</v>
      </c>
      <c r="Q24" s="123">
        <v>318</v>
      </c>
      <c r="R24" s="68"/>
      <c r="S24" s="62">
        <v>337</v>
      </c>
    </row>
    <row r="25" spans="1:19" ht="12.75">
      <c r="A25" s="16" t="s">
        <v>342</v>
      </c>
      <c r="B25" s="17" t="s">
        <v>343</v>
      </c>
      <c r="C25" s="121" t="s">
        <v>344</v>
      </c>
      <c r="D25" s="102" t="s">
        <v>435</v>
      </c>
      <c r="E25" s="261">
        <v>1552</v>
      </c>
      <c r="F25" s="142">
        <v>315</v>
      </c>
      <c r="G25" s="195">
        <f t="shared" si="1"/>
        <v>872</v>
      </c>
      <c r="H25" s="187">
        <f t="shared" si="2"/>
        <v>0</v>
      </c>
      <c r="I25" s="196">
        <f t="shared" si="3"/>
        <v>872</v>
      </c>
      <c r="J25" s="181">
        <v>872000</v>
      </c>
      <c r="K25" s="178">
        <v>0</v>
      </c>
      <c r="L25" s="178">
        <v>872000</v>
      </c>
      <c r="M25" s="126">
        <v>66</v>
      </c>
      <c r="N25" s="127">
        <v>0</v>
      </c>
      <c r="O25" s="173">
        <f t="shared" si="4"/>
        <v>66</v>
      </c>
      <c r="P25" s="158" t="s">
        <v>422</v>
      </c>
      <c r="Q25" s="123">
        <v>73</v>
      </c>
      <c r="R25" s="68"/>
      <c r="S25" s="62">
        <v>77</v>
      </c>
    </row>
    <row r="26" spans="1:19" ht="38.25">
      <c r="A26" s="16" t="s">
        <v>345</v>
      </c>
      <c r="B26" s="17" t="s">
        <v>346</v>
      </c>
      <c r="C26" s="121" t="s">
        <v>347</v>
      </c>
      <c r="D26" s="102" t="s">
        <v>435</v>
      </c>
      <c r="E26" s="261">
        <v>30283</v>
      </c>
      <c r="F26" s="142">
        <v>5193</v>
      </c>
      <c r="G26" s="195">
        <f t="shared" si="1"/>
        <v>3064.32</v>
      </c>
      <c r="H26" s="187">
        <f t="shared" si="2"/>
        <v>252.165</v>
      </c>
      <c r="I26" s="196">
        <f t="shared" si="3"/>
        <v>2812.155</v>
      </c>
      <c r="J26" s="181">
        <v>3064320</v>
      </c>
      <c r="K26" s="178">
        <v>252165</v>
      </c>
      <c r="L26" s="178">
        <v>2812155</v>
      </c>
      <c r="M26" s="126">
        <v>400</v>
      </c>
      <c r="N26" s="127">
        <v>252</v>
      </c>
      <c r="O26" s="173">
        <f t="shared" si="4"/>
        <v>148</v>
      </c>
      <c r="P26" s="158" t="s">
        <v>422</v>
      </c>
      <c r="Q26" s="123">
        <v>923</v>
      </c>
      <c r="R26" s="68"/>
      <c r="S26" s="62">
        <v>977</v>
      </c>
    </row>
    <row r="27" spans="1:19" ht="38.25">
      <c r="A27" s="16" t="s">
        <v>348</v>
      </c>
      <c r="B27" s="17" t="s">
        <v>349</v>
      </c>
      <c r="C27" s="121" t="s">
        <v>350</v>
      </c>
      <c r="D27" s="102" t="s">
        <v>435</v>
      </c>
      <c r="E27" s="261">
        <v>5039</v>
      </c>
      <c r="F27" s="142">
        <v>401</v>
      </c>
      <c r="G27" s="195">
        <f t="shared" si="1"/>
        <v>0</v>
      </c>
      <c r="H27" s="187">
        <f t="shared" si="2"/>
        <v>0</v>
      </c>
      <c r="I27" s="196">
        <f t="shared" si="3"/>
        <v>0</v>
      </c>
      <c r="J27" s="181">
        <v>0</v>
      </c>
      <c r="K27" s="178">
        <v>0</v>
      </c>
      <c r="L27" s="178">
        <v>0</v>
      </c>
      <c r="M27" s="126">
        <v>31</v>
      </c>
      <c r="N27" s="127">
        <v>0</v>
      </c>
      <c r="O27" s="173">
        <f t="shared" si="4"/>
        <v>31</v>
      </c>
      <c r="P27" s="158" t="s">
        <v>422</v>
      </c>
      <c r="Q27" s="123">
        <v>73</v>
      </c>
      <c r="R27" s="68"/>
      <c r="S27" s="62">
        <v>77</v>
      </c>
    </row>
    <row r="28" spans="1:19" ht="25.5">
      <c r="A28" s="16" t="s">
        <v>351</v>
      </c>
      <c r="B28" s="17" t="s">
        <v>352</v>
      </c>
      <c r="C28" s="121" t="s">
        <v>353</v>
      </c>
      <c r="D28" s="102" t="s">
        <v>435</v>
      </c>
      <c r="E28" s="261">
        <v>6247</v>
      </c>
      <c r="F28" s="142">
        <v>2911</v>
      </c>
      <c r="G28" s="195">
        <f t="shared" si="1"/>
        <v>0</v>
      </c>
      <c r="H28" s="187">
        <f t="shared" si="2"/>
        <v>0</v>
      </c>
      <c r="I28" s="196">
        <f t="shared" si="3"/>
        <v>0</v>
      </c>
      <c r="J28" s="181">
        <v>0</v>
      </c>
      <c r="K28" s="178">
        <v>0</v>
      </c>
      <c r="L28" s="178">
        <v>0</v>
      </c>
      <c r="M28" s="126">
        <v>284</v>
      </c>
      <c r="N28" s="127">
        <v>0</v>
      </c>
      <c r="O28" s="173">
        <f t="shared" si="4"/>
        <v>284</v>
      </c>
      <c r="P28" s="158" t="s">
        <v>422</v>
      </c>
      <c r="Q28" s="123">
        <v>708</v>
      </c>
      <c r="R28" s="68"/>
      <c r="S28" s="62">
        <v>749</v>
      </c>
    </row>
    <row r="29" spans="1:19" ht="25.5">
      <c r="A29" s="16" t="s">
        <v>354</v>
      </c>
      <c r="B29" s="17" t="s">
        <v>355</v>
      </c>
      <c r="C29" s="121" t="s">
        <v>356</v>
      </c>
      <c r="D29" s="102" t="s">
        <v>435</v>
      </c>
      <c r="E29" s="261">
        <v>11175</v>
      </c>
      <c r="F29" s="142">
        <v>2269</v>
      </c>
      <c r="G29" s="195">
        <f t="shared" si="1"/>
        <v>1470</v>
      </c>
      <c r="H29" s="187">
        <f t="shared" si="2"/>
        <v>49</v>
      </c>
      <c r="I29" s="196">
        <f t="shared" si="3"/>
        <v>1421</v>
      </c>
      <c r="J29" s="181">
        <v>1470000</v>
      </c>
      <c r="K29" s="178">
        <v>49000</v>
      </c>
      <c r="L29" s="178">
        <v>1421000</v>
      </c>
      <c r="M29" s="126">
        <v>549</v>
      </c>
      <c r="N29" s="127">
        <v>49</v>
      </c>
      <c r="O29" s="173">
        <f t="shared" si="4"/>
        <v>500</v>
      </c>
      <c r="P29" s="158" t="s">
        <v>422</v>
      </c>
      <c r="Q29" s="123">
        <v>505</v>
      </c>
      <c r="R29" s="68"/>
      <c r="S29" s="62">
        <v>534</v>
      </c>
    </row>
    <row r="30" spans="1:19" ht="51">
      <c r="A30" s="16" t="s">
        <v>367</v>
      </c>
      <c r="B30" s="17" t="s">
        <v>357</v>
      </c>
      <c r="C30" s="121" t="s">
        <v>358</v>
      </c>
      <c r="D30" s="102" t="s">
        <v>435</v>
      </c>
      <c r="E30" s="261">
        <v>49790</v>
      </c>
      <c r="F30" s="142">
        <v>4750</v>
      </c>
      <c r="G30" s="195">
        <f t="shared" si="1"/>
        <v>7040</v>
      </c>
      <c r="H30" s="187">
        <f t="shared" si="2"/>
        <v>0</v>
      </c>
      <c r="I30" s="196">
        <f t="shared" si="3"/>
        <v>7040</v>
      </c>
      <c r="J30" s="181">
        <v>7040000</v>
      </c>
      <c r="K30" s="178">
        <v>0</v>
      </c>
      <c r="L30" s="178">
        <v>7040000</v>
      </c>
      <c r="M30" s="126">
        <v>570</v>
      </c>
      <c r="N30" s="127">
        <v>0</v>
      </c>
      <c r="O30" s="173">
        <f t="shared" si="4"/>
        <v>570</v>
      </c>
      <c r="P30" s="158" t="s">
        <v>422</v>
      </c>
      <c r="Q30" s="123">
        <v>900</v>
      </c>
      <c r="R30" s="68"/>
      <c r="S30" s="62">
        <v>952</v>
      </c>
    </row>
    <row r="31" spans="1:19" ht="25.5">
      <c r="A31" s="16" t="s">
        <v>368</v>
      </c>
      <c r="B31" s="17" t="s">
        <v>359</v>
      </c>
      <c r="C31" s="121" t="s">
        <v>360</v>
      </c>
      <c r="D31" s="102" t="s">
        <v>435</v>
      </c>
      <c r="E31" s="261">
        <v>6301</v>
      </c>
      <c r="F31" s="142">
        <v>1106</v>
      </c>
      <c r="G31" s="195">
        <f t="shared" si="1"/>
        <v>9.961</v>
      </c>
      <c r="H31" s="187">
        <f t="shared" si="2"/>
        <v>9.961</v>
      </c>
      <c r="I31" s="196">
        <f t="shared" si="3"/>
        <v>0</v>
      </c>
      <c r="J31" s="181">
        <v>9961</v>
      </c>
      <c r="K31" s="178">
        <v>9961</v>
      </c>
      <c r="L31" s="178">
        <v>0</v>
      </c>
      <c r="M31" s="126">
        <v>71</v>
      </c>
      <c r="N31" s="127">
        <v>10</v>
      </c>
      <c r="O31" s="173">
        <f t="shared" si="4"/>
        <v>61</v>
      </c>
      <c r="P31" s="158" t="s">
        <v>422</v>
      </c>
      <c r="Q31" s="123">
        <v>233</v>
      </c>
      <c r="R31" s="68"/>
      <c r="S31" s="62">
        <v>247</v>
      </c>
    </row>
    <row r="32" spans="1:19" ht="12.75">
      <c r="A32" s="16" t="s">
        <v>361</v>
      </c>
      <c r="B32" s="17" t="s">
        <v>362</v>
      </c>
      <c r="C32" s="121" t="s">
        <v>292</v>
      </c>
      <c r="D32" s="102" t="s">
        <v>435</v>
      </c>
      <c r="E32" s="261">
        <v>3174</v>
      </c>
      <c r="F32" s="142">
        <v>705</v>
      </c>
      <c r="G32" s="195">
        <f t="shared" si="1"/>
        <v>1132.416</v>
      </c>
      <c r="H32" s="187">
        <f t="shared" si="2"/>
        <v>23.2939</v>
      </c>
      <c r="I32" s="196">
        <f t="shared" si="3"/>
        <v>1109.1221</v>
      </c>
      <c r="J32" s="181">
        <v>1132416</v>
      </c>
      <c r="K32" s="178">
        <v>23293.9</v>
      </c>
      <c r="L32" s="178">
        <v>1109122.1</v>
      </c>
      <c r="M32" s="126">
        <v>235</v>
      </c>
      <c r="N32" s="127">
        <v>23</v>
      </c>
      <c r="O32" s="173">
        <f t="shared" si="4"/>
        <v>212</v>
      </c>
      <c r="P32" s="158" t="s">
        <v>422</v>
      </c>
      <c r="Q32" s="123">
        <v>141</v>
      </c>
      <c r="R32" s="68"/>
      <c r="S32" s="62">
        <v>149</v>
      </c>
    </row>
    <row r="33" spans="1:19" ht="39" thickBot="1">
      <c r="A33" s="18" t="s">
        <v>363</v>
      </c>
      <c r="B33" s="19" t="s">
        <v>364</v>
      </c>
      <c r="C33" s="161" t="s">
        <v>365</v>
      </c>
      <c r="D33" s="105" t="s">
        <v>435</v>
      </c>
      <c r="E33" s="262">
        <v>3654</v>
      </c>
      <c r="F33" s="143">
        <v>820</v>
      </c>
      <c r="G33" s="188">
        <f t="shared" si="1"/>
        <v>18</v>
      </c>
      <c r="H33" s="189">
        <f t="shared" si="2"/>
        <v>18</v>
      </c>
      <c r="I33" s="190">
        <f t="shared" si="3"/>
        <v>0</v>
      </c>
      <c r="J33" s="181">
        <v>18000</v>
      </c>
      <c r="K33" s="178">
        <v>18000</v>
      </c>
      <c r="L33" s="178">
        <v>0</v>
      </c>
      <c r="M33" s="99">
        <v>67</v>
      </c>
      <c r="N33" s="100">
        <v>18</v>
      </c>
      <c r="O33" s="174">
        <f t="shared" si="4"/>
        <v>49</v>
      </c>
      <c r="P33" s="159" t="s">
        <v>422</v>
      </c>
      <c r="Q33" s="125">
        <v>207</v>
      </c>
      <c r="R33" s="70"/>
      <c r="S33" s="72">
        <v>219</v>
      </c>
    </row>
    <row r="34" spans="7:9" ht="12.75">
      <c r="G34" s="45"/>
      <c r="H34" s="45"/>
      <c r="I34" s="45"/>
    </row>
    <row r="35" spans="3:19" ht="12.75">
      <c r="C35" s="74" t="s">
        <v>411</v>
      </c>
      <c r="D35" s="74"/>
      <c r="E35" s="74">
        <f>SUM(E4:E34)</f>
        <v>274295</v>
      </c>
      <c r="F35" s="74">
        <f>SUM(F4:F34)</f>
        <v>66918</v>
      </c>
      <c r="G35" s="205">
        <f>SUM(G4:G34)</f>
        <v>19414.64702</v>
      </c>
      <c r="H35" s="205">
        <f>SUM(H4:H34)</f>
        <v>2928.68632</v>
      </c>
      <c r="I35" s="205">
        <f>SUM(I4:I34)</f>
        <v>16485.9607</v>
      </c>
      <c r="J35" s="74"/>
      <c r="K35" s="74"/>
      <c r="L35" s="74"/>
      <c r="M35" s="74">
        <f>SUM(M4:M34)</f>
        <v>8559</v>
      </c>
      <c r="N35" s="74">
        <f>SUM(N4:N34)</f>
        <v>2991</v>
      </c>
      <c r="O35" s="74">
        <f>SUM(O4:O33)</f>
        <v>5568</v>
      </c>
      <c r="P35" s="76"/>
      <c r="Q35" s="3">
        <f>SUM(Q4:Q33)</f>
        <v>13141</v>
      </c>
      <c r="S35" s="40">
        <f>SUM(S4:S33)</f>
        <v>13907</v>
      </c>
    </row>
    <row r="36" spans="4:19" ht="12.75">
      <c r="D36" s="115"/>
      <c r="E36" s="115"/>
      <c r="F36" s="115"/>
      <c r="G36" s="45"/>
      <c r="H36" s="45"/>
      <c r="I36" s="45"/>
      <c r="J36" s="115"/>
      <c r="K36" s="115"/>
      <c r="L36" s="115"/>
      <c r="M36" s="115"/>
      <c r="N36" s="115"/>
      <c r="O36" s="115"/>
      <c r="P36" s="115"/>
      <c r="S36" s="46"/>
    </row>
    <row r="37" spans="2:9" ht="13.5" thickBot="1">
      <c r="B37" s="4" t="s">
        <v>374</v>
      </c>
      <c r="G37" s="45"/>
      <c r="H37" s="45"/>
      <c r="I37" s="45"/>
    </row>
    <row r="38" spans="1:19" ht="38.25" customHeight="1" thickBot="1">
      <c r="A38" s="88" t="s">
        <v>440</v>
      </c>
      <c r="B38" s="89" t="s">
        <v>441</v>
      </c>
      <c r="C38" s="256" t="s">
        <v>371</v>
      </c>
      <c r="D38" s="237" t="s">
        <v>423</v>
      </c>
      <c r="E38" s="145" t="s">
        <v>431</v>
      </c>
      <c r="F38" s="146" t="s">
        <v>432</v>
      </c>
      <c r="G38" s="213" t="s">
        <v>436</v>
      </c>
      <c r="H38" s="214" t="s">
        <v>437</v>
      </c>
      <c r="I38" s="215" t="s">
        <v>429</v>
      </c>
      <c r="J38" s="177"/>
      <c r="K38" s="177"/>
      <c r="L38" s="177"/>
      <c r="M38" s="223" t="s">
        <v>424</v>
      </c>
      <c r="N38" s="146" t="s">
        <v>425</v>
      </c>
      <c r="O38" s="146" t="s">
        <v>427</v>
      </c>
      <c r="P38" s="144" t="s">
        <v>426</v>
      </c>
      <c r="Q38" s="238" t="s">
        <v>434</v>
      </c>
      <c r="R38" s="13"/>
      <c r="S38" s="238" t="s">
        <v>439</v>
      </c>
    </row>
    <row r="39" spans="1:19" ht="25.5">
      <c r="A39" s="5" t="s">
        <v>165</v>
      </c>
      <c r="B39" s="6" t="s">
        <v>166</v>
      </c>
      <c r="C39" s="59" t="s">
        <v>167</v>
      </c>
      <c r="D39" s="101" t="s">
        <v>435</v>
      </c>
      <c r="E39" s="234">
        <v>8051</v>
      </c>
      <c r="F39" s="182">
        <v>3384</v>
      </c>
      <c r="G39" s="192">
        <f t="shared" si="1"/>
        <v>588.223</v>
      </c>
      <c r="H39" s="193">
        <f t="shared" si="2"/>
        <v>215.699</v>
      </c>
      <c r="I39" s="194">
        <f t="shared" si="3"/>
        <v>372.524</v>
      </c>
      <c r="J39" s="181">
        <v>588223</v>
      </c>
      <c r="K39" s="178">
        <v>215699</v>
      </c>
      <c r="L39" s="178">
        <v>372524</v>
      </c>
      <c r="M39" s="128">
        <v>431</v>
      </c>
      <c r="N39" s="129">
        <v>216</v>
      </c>
      <c r="O39" s="164">
        <f>M39-N39</f>
        <v>215</v>
      </c>
      <c r="P39" s="130" t="s">
        <v>422</v>
      </c>
      <c r="Q39" s="63">
        <v>654</v>
      </c>
      <c r="R39" s="59"/>
      <c r="S39" s="71">
        <v>692</v>
      </c>
    </row>
    <row r="40" spans="1:19" ht="38.25">
      <c r="A40" s="7" t="s">
        <v>168</v>
      </c>
      <c r="B40" s="8" t="s">
        <v>169</v>
      </c>
      <c r="C40" s="60" t="s">
        <v>170</v>
      </c>
      <c r="D40" s="102" t="s">
        <v>435</v>
      </c>
      <c r="E40" s="235">
        <v>3511</v>
      </c>
      <c r="F40" s="142">
        <v>1046</v>
      </c>
      <c r="G40" s="195">
        <f t="shared" si="1"/>
        <v>587.767</v>
      </c>
      <c r="H40" s="187">
        <f t="shared" si="2"/>
        <v>11.5325</v>
      </c>
      <c r="I40" s="196">
        <f t="shared" si="3"/>
        <v>576.2345</v>
      </c>
      <c r="J40" s="181">
        <v>587767</v>
      </c>
      <c r="K40" s="178">
        <v>11532.5</v>
      </c>
      <c r="L40" s="178">
        <v>576234.5</v>
      </c>
      <c r="M40" s="103">
        <v>196</v>
      </c>
      <c r="N40" s="104">
        <v>11</v>
      </c>
      <c r="O40" s="165">
        <f>M40-N40</f>
        <v>185</v>
      </c>
      <c r="P40" s="131" t="s">
        <v>422</v>
      </c>
      <c r="Q40" s="64">
        <v>254</v>
      </c>
      <c r="R40" s="60"/>
      <c r="S40" s="62">
        <v>269</v>
      </c>
    </row>
    <row r="41" spans="1:19" ht="25.5">
      <c r="A41" s="7" t="s">
        <v>171</v>
      </c>
      <c r="B41" s="8" t="s">
        <v>172</v>
      </c>
      <c r="C41" s="60" t="s">
        <v>173</v>
      </c>
      <c r="D41" s="102" t="s">
        <v>435</v>
      </c>
      <c r="E41" s="235">
        <v>27555</v>
      </c>
      <c r="F41" s="142">
        <v>9674</v>
      </c>
      <c r="G41" s="195">
        <f t="shared" si="1"/>
        <v>2787</v>
      </c>
      <c r="H41" s="187">
        <f t="shared" si="2"/>
        <v>131.8338</v>
      </c>
      <c r="I41" s="196">
        <f t="shared" si="3"/>
        <v>2655.1662</v>
      </c>
      <c r="J41" s="181">
        <v>2787000</v>
      </c>
      <c r="K41" s="178">
        <v>131833.8</v>
      </c>
      <c r="L41" s="178">
        <v>2655166.2</v>
      </c>
      <c r="M41" s="103">
        <v>1644</v>
      </c>
      <c r="N41" s="104">
        <v>132</v>
      </c>
      <c r="O41" s="165">
        <f aca="true" t="shared" si="5" ref="O41:O57">M41-N41</f>
        <v>1512</v>
      </c>
      <c r="P41" s="131" t="s">
        <v>422</v>
      </c>
      <c r="Q41" s="64">
        <v>2282</v>
      </c>
      <c r="R41" s="60"/>
      <c r="S41" s="62">
        <v>2415</v>
      </c>
    </row>
    <row r="42" spans="1:19" ht="25.5">
      <c r="A42" s="7" t="s">
        <v>174</v>
      </c>
      <c r="B42" s="8" t="s">
        <v>175</v>
      </c>
      <c r="C42" s="60" t="s">
        <v>176</v>
      </c>
      <c r="D42" s="102" t="s">
        <v>435</v>
      </c>
      <c r="E42" s="235">
        <v>12597</v>
      </c>
      <c r="F42" s="142">
        <v>6237</v>
      </c>
      <c r="G42" s="195">
        <f t="shared" si="1"/>
        <v>828.498</v>
      </c>
      <c r="H42" s="187">
        <f t="shared" si="2"/>
        <v>8.498</v>
      </c>
      <c r="I42" s="196">
        <f t="shared" si="3"/>
        <v>820</v>
      </c>
      <c r="J42" s="181">
        <v>828498</v>
      </c>
      <c r="K42" s="178">
        <v>8498</v>
      </c>
      <c r="L42" s="178">
        <v>820000</v>
      </c>
      <c r="M42" s="103">
        <v>997</v>
      </c>
      <c r="N42" s="104">
        <v>8</v>
      </c>
      <c r="O42" s="165">
        <f t="shared" si="5"/>
        <v>989</v>
      </c>
      <c r="P42" s="131" t="s">
        <v>422</v>
      </c>
      <c r="Q42" s="64">
        <v>1051</v>
      </c>
      <c r="R42" s="60"/>
      <c r="S42" s="62">
        <v>1112</v>
      </c>
    </row>
    <row r="43" spans="1:19" ht="25.5">
      <c r="A43" s="7" t="s">
        <v>177</v>
      </c>
      <c r="B43" s="8" t="s">
        <v>178</v>
      </c>
      <c r="C43" s="60" t="s">
        <v>179</v>
      </c>
      <c r="D43" s="102" t="s">
        <v>435</v>
      </c>
      <c r="E43" s="235">
        <v>3208</v>
      </c>
      <c r="F43" s="142">
        <v>305</v>
      </c>
      <c r="G43" s="195">
        <f t="shared" si="1"/>
        <v>0</v>
      </c>
      <c r="H43" s="187">
        <f t="shared" si="2"/>
        <v>0</v>
      </c>
      <c r="I43" s="196">
        <f t="shared" si="3"/>
        <v>0</v>
      </c>
      <c r="J43" s="181">
        <v>0</v>
      </c>
      <c r="K43" s="178">
        <v>0</v>
      </c>
      <c r="L43" s="178">
        <v>0</v>
      </c>
      <c r="M43" s="103">
        <v>65</v>
      </c>
      <c r="N43" s="104">
        <v>0</v>
      </c>
      <c r="O43" s="165">
        <f t="shared" si="5"/>
        <v>65</v>
      </c>
      <c r="P43" s="131" t="s">
        <v>422</v>
      </c>
      <c r="Q43" s="64">
        <v>55</v>
      </c>
      <c r="R43" s="60"/>
      <c r="S43" s="62">
        <v>58</v>
      </c>
    </row>
    <row r="44" spans="1:19" ht="25.5">
      <c r="A44" s="7" t="s">
        <v>180</v>
      </c>
      <c r="B44" s="8" t="s">
        <v>181</v>
      </c>
      <c r="C44" s="60" t="s">
        <v>182</v>
      </c>
      <c r="D44" s="102" t="s">
        <v>435</v>
      </c>
      <c r="E44" s="235">
        <v>6290</v>
      </c>
      <c r="F44" s="142">
        <v>3500</v>
      </c>
      <c r="G44" s="195">
        <f t="shared" si="1"/>
        <v>731</v>
      </c>
      <c r="H44" s="187">
        <f t="shared" si="2"/>
        <v>0</v>
      </c>
      <c r="I44" s="196">
        <f t="shared" si="3"/>
        <v>731</v>
      </c>
      <c r="J44" s="181">
        <v>731000</v>
      </c>
      <c r="K44" s="178">
        <v>0</v>
      </c>
      <c r="L44" s="178">
        <v>731000</v>
      </c>
      <c r="M44" s="103">
        <v>350</v>
      </c>
      <c r="N44" s="104">
        <v>0</v>
      </c>
      <c r="O44" s="165">
        <f t="shared" si="5"/>
        <v>350</v>
      </c>
      <c r="P44" s="131" t="s">
        <v>422</v>
      </c>
      <c r="Q44" s="64">
        <v>594</v>
      </c>
      <c r="R44" s="60"/>
      <c r="S44" s="62">
        <v>629</v>
      </c>
    </row>
    <row r="45" spans="1:19" ht="25.5">
      <c r="A45" s="7" t="s">
        <v>183</v>
      </c>
      <c r="B45" s="8" t="s">
        <v>184</v>
      </c>
      <c r="C45" s="60" t="s">
        <v>185</v>
      </c>
      <c r="D45" s="102" t="s">
        <v>435</v>
      </c>
      <c r="E45" s="235">
        <v>8148</v>
      </c>
      <c r="F45" s="142">
        <v>3525</v>
      </c>
      <c r="G45" s="195">
        <f t="shared" si="1"/>
        <v>0</v>
      </c>
      <c r="H45" s="187">
        <f t="shared" si="2"/>
        <v>0</v>
      </c>
      <c r="I45" s="196">
        <f t="shared" si="3"/>
        <v>0</v>
      </c>
      <c r="J45" s="181">
        <v>0</v>
      </c>
      <c r="K45" s="178">
        <v>0</v>
      </c>
      <c r="L45" s="178">
        <v>0</v>
      </c>
      <c r="M45" s="103">
        <v>390</v>
      </c>
      <c r="N45" s="104">
        <v>0</v>
      </c>
      <c r="O45" s="165">
        <f t="shared" si="5"/>
        <v>390</v>
      </c>
      <c r="P45" s="131" t="s">
        <v>422</v>
      </c>
      <c r="Q45" s="64">
        <v>851</v>
      </c>
      <c r="R45" s="60"/>
      <c r="S45" s="62">
        <v>901</v>
      </c>
    </row>
    <row r="46" spans="1:19" ht="25.5">
      <c r="A46" s="7" t="s">
        <v>186</v>
      </c>
      <c r="B46" s="8" t="s">
        <v>187</v>
      </c>
      <c r="C46" s="60" t="s">
        <v>188</v>
      </c>
      <c r="D46" s="102" t="s">
        <v>435</v>
      </c>
      <c r="E46" s="235">
        <v>6373</v>
      </c>
      <c r="F46" s="142">
        <v>2397</v>
      </c>
      <c r="G46" s="195">
        <f t="shared" si="1"/>
        <v>56.3</v>
      </c>
      <c r="H46" s="187">
        <f t="shared" si="2"/>
        <v>56.3</v>
      </c>
      <c r="I46" s="196">
        <f t="shared" si="3"/>
        <v>0</v>
      </c>
      <c r="J46" s="181">
        <v>56300</v>
      </c>
      <c r="K46" s="178">
        <v>56300</v>
      </c>
      <c r="L46" s="178">
        <v>0</v>
      </c>
      <c r="M46" s="103">
        <v>267</v>
      </c>
      <c r="N46" s="104">
        <v>56</v>
      </c>
      <c r="O46" s="165">
        <f t="shared" si="5"/>
        <v>211</v>
      </c>
      <c r="P46" s="131" t="s">
        <v>422</v>
      </c>
      <c r="Q46" s="64">
        <v>480</v>
      </c>
      <c r="R46" s="60"/>
      <c r="S46" s="62">
        <v>508</v>
      </c>
    </row>
    <row r="47" spans="1:19" ht="25.5">
      <c r="A47" s="7" t="s">
        <v>189</v>
      </c>
      <c r="B47" s="8" t="s">
        <v>190</v>
      </c>
      <c r="C47" s="60" t="s">
        <v>372</v>
      </c>
      <c r="D47" s="102" t="s">
        <v>435</v>
      </c>
      <c r="E47" s="235">
        <v>6448</v>
      </c>
      <c r="F47" s="142">
        <v>3224</v>
      </c>
      <c r="G47" s="195">
        <f t="shared" si="1"/>
        <v>652.468</v>
      </c>
      <c r="H47" s="187">
        <f t="shared" si="2"/>
        <v>652.468</v>
      </c>
      <c r="I47" s="196">
        <f t="shared" si="3"/>
        <v>0</v>
      </c>
      <c r="J47" s="181">
        <v>652468</v>
      </c>
      <c r="K47" s="178">
        <v>652468</v>
      </c>
      <c r="L47" s="178">
        <v>0</v>
      </c>
      <c r="M47" s="103">
        <v>770</v>
      </c>
      <c r="N47" s="104">
        <v>652.468</v>
      </c>
      <c r="O47" s="165">
        <f t="shared" si="5"/>
        <v>117.53200000000004</v>
      </c>
      <c r="P47" s="131" t="s">
        <v>422</v>
      </c>
      <c r="Q47" s="64">
        <v>498</v>
      </c>
      <c r="R47" s="60"/>
      <c r="S47" s="62">
        <v>527</v>
      </c>
    </row>
    <row r="48" spans="1:19" ht="25.5">
      <c r="A48" s="7" t="s">
        <v>191</v>
      </c>
      <c r="B48" s="8" t="s">
        <v>192</v>
      </c>
      <c r="C48" s="60" t="s">
        <v>193</v>
      </c>
      <c r="D48" s="102" t="s">
        <v>435</v>
      </c>
      <c r="E48" s="235">
        <v>10355</v>
      </c>
      <c r="F48" s="142">
        <v>3105</v>
      </c>
      <c r="G48" s="195">
        <f t="shared" si="1"/>
        <v>1102.139</v>
      </c>
      <c r="H48" s="187">
        <f t="shared" si="2"/>
        <v>78</v>
      </c>
      <c r="I48" s="196">
        <f t="shared" si="3"/>
        <v>1024.139</v>
      </c>
      <c r="J48" s="181">
        <v>1102139</v>
      </c>
      <c r="K48" s="178">
        <v>78000</v>
      </c>
      <c r="L48" s="178">
        <v>1024139</v>
      </c>
      <c r="M48" s="103">
        <v>312</v>
      </c>
      <c r="N48" s="104">
        <v>78</v>
      </c>
      <c r="O48" s="165">
        <f t="shared" si="5"/>
        <v>234</v>
      </c>
      <c r="P48" s="131" t="s">
        <v>422</v>
      </c>
      <c r="Q48" s="64">
        <v>621</v>
      </c>
      <c r="R48" s="60"/>
      <c r="S48" s="62">
        <v>657</v>
      </c>
    </row>
    <row r="49" spans="1:19" ht="25.5">
      <c r="A49" s="7" t="s">
        <v>194</v>
      </c>
      <c r="B49" s="8" t="s">
        <v>195</v>
      </c>
      <c r="C49" s="60" t="s">
        <v>193</v>
      </c>
      <c r="D49" s="102" t="s">
        <v>435</v>
      </c>
      <c r="E49" s="235">
        <v>7091</v>
      </c>
      <c r="F49" s="142">
        <v>2392</v>
      </c>
      <c r="G49" s="195">
        <f t="shared" si="1"/>
        <v>1035.162</v>
      </c>
      <c r="H49" s="187">
        <f t="shared" si="2"/>
        <v>210.712</v>
      </c>
      <c r="I49" s="196">
        <f t="shared" si="3"/>
        <v>824.45</v>
      </c>
      <c r="J49" s="181">
        <v>1035162</v>
      </c>
      <c r="K49" s="178">
        <v>210712</v>
      </c>
      <c r="L49" s="178">
        <v>824450</v>
      </c>
      <c r="M49" s="103">
        <v>255</v>
      </c>
      <c r="N49" s="104">
        <v>211</v>
      </c>
      <c r="O49" s="165">
        <f t="shared" si="5"/>
        <v>44</v>
      </c>
      <c r="P49" s="131" t="s">
        <v>422</v>
      </c>
      <c r="Q49" s="64">
        <v>384</v>
      </c>
      <c r="R49" s="60"/>
      <c r="S49" s="62">
        <v>406</v>
      </c>
    </row>
    <row r="50" spans="1:19" ht="51">
      <c r="A50" s="7" t="s">
        <v>196</v>
      </c>
      <c r="B50" s="8" t="s">
        <v>197</v>
      </c>
      <c r="C50" s="60" t="s">
        <v>198</v>
      </c>
      <c r="D50" s="102" t="s">
        <v>435</v>
      </c>
      <c r="E50" s="235">
        <v>12511</v>
      </c>
      <c r="F50" s="142">
        <v>4653</v>
      </c>
      <c r="G50" s="195">
        <f t="shared" si="1"/>
        <v>248.68816</v>
      </c>
      <c r="H50" s="187">
        <f t="shared" si="2"/>
        <v>248.68816</v>
      </c>
      <c r="I50" s="196">
        <f t="shared" si="3"/>
        <v>0</v>
      </c>
      <c r="J50" s="181">
        <v>248688.16</v>
      </c>
      <c r="K50" s="178">
        <v>248688.16</v>
      </c>
      <c r="L50" s="178">
        <v>0</v>
      </c>
      <c r="M50" s="103">
        <v>507</v>
      </c>
      <c r="N50" s="104">
        <v>249</v>
      </c>
      <c r="O50" s="165">
        <f t="shared" si="5"/>
        <v>258</v>
      </c>
      <c r="P50" s="131" t="s">
        <v>422</v>
      </c>
      <c r="Q50" s="64">
        <v>1200</v>
      </c>
      <c r="R50" s="60"/>
      <c r="S50" s="62">
        <v>1270</v>
      </c>
    </row>
    <row r="51" spans="1:19" ht="25.5">
      <c r="A51" s="7" t="s">
        <v>201</v>
      </c>
      <c r="B51" s="8" t="s">
        <v>202</v>
      </c>
      <c r="C51" s="60" t="s">
        <v>203</v>
      </c>
      <c r="D51" s="102" t="s">
        <v>435</v>
      </c>
      <c r="E51" s="235">
        <v>10122</v>
      </c>
      <c r="F51" s="142">
        <v>4068</v>
      </c>
      <c r="G51" s="195">
        <f t="shared" si="1"/>
        <v>875.489</v>
      </c>
      <c r="H51" s="187">
        <f t="shared" si="2"/>
        <v>0</v>
      </c>
      <c r="I51" s="196">
        <f t="shared" si="3"/>
        <v>875.489</v>
      </c>
      <c r="J51" s="181">
        <v>875489</v>
      </c>
      <c r="K51" s="178">
        <v>0</v>
      </c>
      <c r="L51" s="178">
        <v>875489</v>
      </c>
      <c r="M51" s="103">
        <v>502</v>
      </c>
      <c r="N51" s="104">
        <v>0</v>
      </c>
      <c r="O51" s="165">
        <f t="shared" si="5"/>
        <v>502</v>
      </c>
      <c r="P51" s="131" t="s">
        <v>422</v>
      </c>
      <c r="Q51" s="64">
        <v>740</v>
      </c>
      <c r="R51" s="60"/>
      <c r="S51" s="62">
        <v>783</v>
      </c>
    </row>
    <row r="52" spans="1:19" ht="38.25">
      <c r="A52" s="7" t="s">
        <v>204</v>
      </c>
      <c r="B52" s="8" t="s">
        <v>205</v>
      </c>
      <c r="C52" s="60" t="s">
        <v>206</v>
      </c>
      <c r="D52" s="102" t="s">
        <v>435</v>
      </c>
      <c r="E52" s="235">
        <v>15420</v>
      </c>
      <c r="F52" s="142">
        <v>7340</v>
      </c>
      <c r="G52" s="195">
        <f t="shared" si="1"/>
        <v>0</v>
      </c>
      <c r="H52" s="187">
        <f t="shared" si="2"/>
        <v>0</v>
      </c>
      <c r="I52" s="196">
        <f t="shared" si="3"/>
        <v>0</v>
      </c>
      <c r="J52" s="181">
        <v>0</v>
      </c>
      <c r="K52" s="178">
        <v>0</v>
      </c>
      <c r="L52" s="178">
        <v>0</v>
      </c>
      <c r="M52" s="103">
        <v>725</v>
      </c>
      <c r="N52" s="104">
        <v>0</v>
      </c>
      <c r="O52" s="165">
        <f t="shared" si="5"/>
        <v>725</v>
      </c>
      <c r="P52" s="131" t="s">
        <v>422</v>
      </c>
      <c r="Q52" s="64">
        <v>1875</v>
      </c>
      <c r="R52" s="60"/>
      <c r="S52" s="62">
        <v>1984</v>
      </c>
    </row>
    <row r="53" spans="1:19" ht="25.5">
      <c r="A53" s="7" t="s">
        <v>207</v>
      </c>
      <c r="B53" s="8" t="s">
        <v>208</v>
      </c>
      <c r="C53" s="60" t="s">
        <v>209</v>
      </c>
      <c r="D53" s="102" t="s">
        <v>435</v>
      </c>
      <c r="E53" s="235">
        <v>4800</v>
      </c>
      <c r="F53" s="142">
        <v>1900</v>
      </c>
      <c r="G53" s="195">
        <f t="shared" si="1"/>
        <v>397.103</v>
      </c>
      <c r="H53" s="187">
        <f t="shared" si="2"/>
        <v>47.102</v>
      </c>
      <c r="I53" s="196">
        <f t="shared" si="3"/>
        <v>350.001</v>
      </c>
      <c r="J53" s="181">
        <v>397103</v>
      </c>
      <c r="K53" s="178">
        <v>47102</v>
      </c>
      <c r="L53" s="178">
        <v>350001</v>
      </c>
      <c r="M53" s="103">
        <v>300</v>
      </c>
      <c r="N53" s="104">
        <v>47</v>
      </c>
      <c r="O53" s="165">
        <f t="shared" si="5"/>
        <v>253</v>
      </c>
      <c r="P53" s="131" t="s">
        <v>422</v>
      </c>
      <c r="Q53" s="64">
        <v>360</v>
      </c>
      <c r="R53" s="60"/>
      <c r="S53" s="62">
        <v>381</v>
      </c>
    </row>
    <row r="54" spans="1:19" ht="12.75">
      <c r="A54" s="7" t="s">
        <v>210</v>
      </c>
      <c r="B54" s="8" t="s">
        <v>211</v>
      </c>
      <c r="C54" s="60" t="s">
        <v>212</v>
      </c>
      <c r="D54" s="102" t="s">
        <v>435</v>
      </c>
      <c r="E54" s="235">
        <v>4702</v>
      </c>
      <c r="F54" s="142">
        <v>4123</v>
      </c>
      <c r="G54" s="195">
        <f t="shared" si="1"/>
        <v>172.89955959999998</v>
      </c>
      <c r="H54" s="187">
        <f t="shared" si="2"/>
        <v>111.7113098</v>
      </c>
      <c r="I54" s="196">
        <f t="shared" si="3"/>
        <v>61.18824979999999</v>
      </c>
      <c r="J54" s="181">
        <v>172899.55959999998</v>
      </c>
      <c r="K54" s="178">
        <v>111711.30979999999</v>
      </c>
      <c r="L54" s="178">
        <v>61188.24979999999</v>
      </c>
      <c r="M54" s="103">
        <v>1366</v>
      </c>
      <c r="N54" s="104">
        <v>112</v>
      </c>
      <c r="O54" s="165">
        <f t="shared" si="5"/>
        <v>1254</v>
      </c>
      <c r="P54" s="131" t="s">
        <v>422</v>
      </c>
      <c r="Q54" s="64">
        <v>811</v>
      </c>
      <c r="R54" s="60"/>
      <c r="S54" s="62">
        <v>858</v>
      </c>
    </row>
    <row r="55" spans="1:19" ht="38.25">
      <c r="A55" s="7" t="s">
        <v>213</v>
      </c>
      <c r="B55" s="8" t="s">
        <v>214</v>
      </c>
      <c r="C55" s="60" t="s">
        <v>215</v>
      </c>
      <c r="D55" s="102" t="s">
        <v>435</v>
      </c>
      <c r="E55" s="235">
        <v>12577</v>
      </c>
      <c r="F55" s="142">
        <v>2857</v>
      </c>
      <c r="G55" s="195">
        <f t="shared" si="1"/>
        <v>564.7285</v>
      </c>
      <c r="H55" s="187">
        <f t="shared" si="2"/>
        <v>31.3585</v>
      </c>
      <c r="I55" s="196">
        <f t="shared" si="3"/>
        <v>533.37</v>
      </c>
      <c r="J55" s="181">
        <v>564728.5</v>
      </c>
      <c r="K55" s="178">
        <v>31358.5</v>
      </c>
      <c r="L55" s="178">
        <v>533370</v>
      </c>
      <c r="M55" s="103">
        <v>416</v>
      </c>
      <c r="N55" s="104">
        <v>31</v>
      </c>
      <c r="O55" s="165">
        <f t="shared" si="5"/>
        <v>385</v>
      </c>
      <c r="P55" s="131" t="s">
        <v>422</v>
      </c>
      <c r="Q55" s="64">
        <v>643</v>
      </c>
      <c r="R55" s="60"/>
      <c r="S55" s="62">
        <v>681</v>
      </c>
    </row>
    <row r="56" spans="1:19" ht="51">
      <c r="A56" s="7" t="s">
        <v>369</v>
      </c>
      <c r="B56" s="8" t="s">
        <v>72</v>
      </c>
      <c r="C56" s="60" t="s">
        <v>373</v>
      </c>
      <c r="D56" s="102" t="s">
        <v>435</v>
      </c>
      <c r="E56" s="235">
        <v>1900</v>
      </c>
      <c r="F56" s="142">
        <v>1900</v>
      </c>
      <c r="G56" s="195">
        <f t="shared" si="1"/>
        <v>6.777</v>
      </c>
      <c r="H56" s="187">
        <f t="shared" si="2"/>
        <v>6.777</v>
      </c>
      <c r="I56" s="196">
        <f t="shared" si="3"/>
        <v>0</v>
      </c>
      <c r="J56" s="181">
        <v>6777</v>
      </c>
      <c r="K56" s="178">
        <v>6777</v>
      </c>
      <c r="L56" s="178">
        <v>0</v>
      </c>
      <c r="M56" s="103">
        <v>265</v>
      </c>
      <c r="N56" s="104">
        <v>7</v>
      </c>
      <c r="O56" s="165">
        <f t="shared" si="5"/>
        <v>258</v>
      </c>
      <c r="P56" s="131" t="s">
        <v>422</v>
      </c>
      <c r="Q56" s="64">
        <v>381</v>
      </c>
      <c r="R56" s="60"/>
      <c r="S56" s="62">
        <v>403</v>
      </c>
    </row>
    <row r="57" spans="1:19" ht="39" thickBot="1">
      <c r="A57" s="9" t="s">
        <v>370</v>
      </c>
      <c r="B57" s="10" t="s">
        <v>91</v>
      </c>
      <c r="C57" s="61" t="s">
        <v>92</v>
      </c>
      <c r="D57" s="105" t="s">
        <v>435</v>
      </c>
      <c r="E57" s="236">
        <v>9993</v>
      </c>
      <c r="F57" s="143">
        <v>4042</v>
      </c>
      <c r="G57" s="188">
        <f t="shared" si="1"/>
        <v>773.525</v>
      </c>
      <c r="H57" s="189">
        <f t="shared" si="2"/>
        <v>111.525</v>
      </c>
      <c r="I57" s="190">
        <f t="shared" si="3"/>
        <v>662</v>
      </c>
      <c r="J57" s="181">
        <v>773525</v>
      </c>
      <c r="K57" s="178">
        <v>111525</v>
      </c>
      <c r="L57" s="178">
        <v>662000</v>
      </c>
      <c r="M57" s="106">
        <v>648</v>
      </c>
      <c r="N57" s="107">
        <v>111.5</v>
      </c>
      <c r="O57" s="166">
        <f t="shared" si="5"/>
        <v>536.5</v>
      </c>
      <c r="P57" s="132" t="s">
        <v>422</v>
      </c>
      <c r="Q57" s="65">
        <v>801</v>
      </c>
      <c r="R57" s="61"/>
      <c r="S57" s="72">
        <v>848</v>
      </c>
    </row>
    <row r="59" spans="1:19" ht="14.25" customHeight="1">
      <c r="A59" s="11"/>
      <c r="B59" s="11"/>
      <c r="C59" s="74" t="s">
        <v>409</v>
      </c>
      <c r="D59" s="74"/>
      <c r="E59" s="74">
        <f>SUM(E39:E58)</f>
        <v>171652</v>
      </c>
      <c r="F59" s="74">
        <f>SUM(F39:F58)</f>
        <v>69672</v>
      </c>
      <c r="G59" s="205">
        <f aca="true" t="shared" si="6" ref="G59:L59">SUM(G39:G58)</f>
        <v>11407.767219599997</v>
      </c>
      <c r="H59" s="205">
        <f t="shared" si="6"/>
        <v>1922.2052698</v>
      </c>
      <c r="I59" s="205">
        <f t="shared" si="6"/>
        <v>9485.5619498</v>
      </c>
      <c r="J59" s="74">
        <f t="shared" si="6"/>
        <v>11407767.2196</v>
      </c>
      <c r="K59" s="74">
        <f t="shared" si="6"/>
        <v>1922205.2698</v>
      </c>
      <c r="L59" s="74">
        <f t="shared" si="6"/>
        <v>9485561.9498</v>
      </c>
      <c r="M59" s="74">
        <f>SUM(M39:M58)</f>
        <v>10406</v>
      </c>
      <c r="N59" s="74">
        <f>SUM(N39:N58)</f>
        <v>1921.9679999999998</v>
      </c>
      <c r="O59" s="175">
        <f>SUM(O39:O57)</f>
        <v>8484.032</v>
      </c>
      <c r="P59" s="74"/>
      <c r="Q59" s="12" t="e">
        <f>SUM(#REF!)</f>
        <v>#REF!</v>
      </c>
      <c r="R59" s="12"/>
      <c r="S59" s="38">
        <f>SUM(S39:S57)</f>
        <v>15382</v>
      </c>
    </row>
    <row r="60" spans="1:19" ht="14.25" customHeight="1">
      <c r="A60" s="11"/>
      <c r="B60" s="11"/>
      <c r="C60" s="4"/>
      <c r="D60" s="12"/>
      <c r="E60" s="4"/>
      <c r="F60" s="12"/>
      <c r="G60" s="206"/>
      <c r="H60" s="206"/>
      <c r="I60" s="206"/>
      <c r="J60" s="12"/>
      <c r="K60" s="12"/>
      <c r="L60" s="12"/>
      <c r="M60" s="4"/>
      <c r="N60" s="12"/>
      <c r="O60" s="12"/>
      <c r="P60" s="12"/>
      <c r="Q60" s="12"/>
      <c r="R60" s="12"/>
      <c r="S60" s="58"/>
    </row>
    <row r="61" spans="1:19" ht="14.25" customHeight="1">
      <c r="A61" s="11"/>
      <c r="B61" s="11"/>
      <c r="C61" s="4"/>
      <c r="D61" s="12"/>
      <c r="E61" s="4"/>
      <c r="F61" s="12"/>
      <c r="G61" s="206"/>
      <c r="H61" s="206"/>
      <c r="I61" s="206"/>
      <c r="J61" s="12"/>
      <c r="K61" s="12"/>
      <c r="L61" s="12"/>
      <c r="M61" s="4"/>
      <c r="N61" s="12"/>
      <c r="O61" s="12"/>
      <c r="P61" s="12"/>
      <c r="Q61" s="12"/>
      <c r="R61" s="12"/>
      <c r="S61" s="58"/>
    </row>
    <row r="62" spans="2:19" ht="12.75">
      <c r="B62" s="4"/>
      <c r="C62" s="74" t="s">
        <v>410</v>
      </c>
      <c r="D62" s="75"/>
      <c r="E62" s="75">
        <f>E59+E35</f>
        <v>445947</v>
      </c>
      <c r="F62" s="75">
        <f>F59+F35</f>
        <v>136590</v>
      </c>
      <c r="G62" s="44">
        <f>G59+G35</f>
        <v>30822.414239599995</v>
      </c>
      <c r="H62" s="44">
        <f>H59+H35</f>
        <v>4850.8915898</v>
      </c>
      <c r="I62" s="44">
        <f>I59+I35</f>
        <v>25971.522649799997</v>
      </c>
      <c r="J62" s="75"/>
      <c r="K62" s="75"/>
      <c r="L62" s="75"/>
      <c r="M62" s="75">
        <f>M59+M35</f>
        <v>18965</v>
      </c>
      <c r="N62" s="75">
        <f>N59+N35</f>
        <v>4912.968</v>
      </c>
      <c r="O62" s="176">
        <f>O59+O35</f>
        <v>14052.032</v>
      </c>
      <c r="P62" s="76"/>
      <c r="Q62" s="3" t="e">
        <f>Q35+#REF!</f>
        <v>#REF!</v>
      </c>
      <c r="S62" s="40">
        <f>SUM(S59+S35)</f>
        <v>29289</v>
      </c>
    </row>
    <row r="63" ht="12.75">
      <c r="B63" s="4"/>
    </row>
  </sheetData>
  <printOptions/>
  <pageMargins left="0.75" right="0.75" top="1" bottom="1" header="0.5" footer="0.5"/>
  <pageSetup horizontalDpi="600" verticalDpi="600" orientation="landscape" paperSize="9" scale="60" r:id="rId2"/>
  <headerFooter alignWithMargins="0">
    <oddHeader>&amp;L&amp;G&amp;C&amp;"Arial,Tučné"&amp;12Výsledok kontroly čerpania finančných prostriedkov v kapitole SAV&amp;R&amp;"Arial,Tučné"&amp;12Príloha 2, časť  6</oddHeader>
    <oddFooter>&amp;L&amp;"Arial,Tučné"Všetky finančné údaje sú v tis. Sk&amp;C&amp;"Arial,Tučné"Strana &amp;P z &amp;N&amp;R&amp;"Arial,Tučné"&amp;12Prof. Koloman Ulrich, PhD
predseda rady agentúry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fpaller</dc:creator>
  <cp:keywords/>
  <dc:description/>
  <cp:lastModifiedBy>Stanislav Hlaváč</cp:lastModifiedBy>
  <cp:lastPrinted>2003-04-29T09:20:33Z</cp:lastPrinted>
  <dcterms:created xsi:type="dcterms:W3CDTF">2003-03-11T10:25:46Z</dcterms:created>
  <dcterms:modified xsi:type="dcterms:W3CDTF">2003-04-29T09:46:08Z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-1264254095</vt:i4>
  </property>
  <property fmtid="{D5CDD505-2E9C-101B-9397-08002B2CF9AE}" pid="3" name="_EmailSubject">
    <vt:lpwstr>Výsledky kontroly stavu riešenia a financovania schválených úloh výskumu a vývoja podporovaných Agentúrou na podporu vedy a techniky a návrh na spôsob ich  financovania v r. 2003, 746/2003 - sekr.</vt:lpwstr>
  </property>
  <property fmtid="{D5CDD505-2E9C-101B-9397-08002B2CF9AE}" pid="4" name="_AuthorEmail">
    <vt:lpwstr>hlavac@apvt.gov.sk</vt:lpwstr>
  </property>
  <property fmtid="{D5CDD505-2E9C-101B-9397-08002B2CF9AE}" pid="5" name="_AuthorEmailDisplayName">
    <vt:lpwstr>hlavac</vt:lpwstr>
  </property>
  <property fmtid="{D5CDD505-2E9C-101B-9397-08002B2CF9AE}" pid="6" name="_PreviousAdHocReviewCycleID">
    <vt:i4>471311161</vt:i4>
  </property>
</Properties>
</file>