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7" activeTab="10"/>
  </bookViews>
  <sheets>
    <sheet name="OD podľa Zmluv. plánu" sheetId="1" r:id="rId1"/>
    <sheet name="Sumár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  <sheet name="2001" sheetId="10" r:id="rId10"/>
    <sheet name="sumár 25.9.2002" sheetId="11" r:id="rId11"/>
    <sheet name="pomocna tab 25.9.2002" sheetId="12" r:id="rId12"/>
    <sheet name="List3" sheetId="13" r:id="rId13"/>
  </sheets>
  <definedNames/>
  <calcPr fullCalcOnLoad="1"/>
</workbook>
</file>

<file path=xl/sharedStrings.xml><?xml version="1.0" encoding="utf-8"?>
<sst xmlns="http://schemas.openxmlformats.org/spreadsheetml/2006/main" count="484" uniqueCount="135">
  <si>
    <t xml:space="preserve">Skutočné náklady </t>
  </si>
  <si>
    <t>Ernst&amp;Young</t>
  </si>
  <si>
    <t>EON podľa ŽSR</t>
  </si>
  <si>
    <t>EON po audite</t>
  </si>
  <si>
    <t>Rozdiel (korekcia EON)</t>
  </si>
  <si>
    <t>Tržby z prepravy</t>
  </si>
  <si>
    <t>Úhrada zo ŠR</t>
  </si>
  <si>
    <t>Ostatné tržby</t>
  </si>
  <si>
    <t>Tržby celkom</t>
  </si>
  <si>
    <t>Nekrytá strata pred auditom</t>
  </si>
  <si>
    <t>Z toho k 30.06.2001</t>
  </si>
  <si>
    <t xml:space="preserve">   uhradené</t>
  </si>
  <si>
    <t xml:space="preserve">   neuhradené</t>
  </si>
  <si>
    <t>Príslušenstvo k 30.06.2001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</si>
  <si>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</si>
  <si>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</si>
  <si>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</si>
  <si>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</si>
  <si>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</si>
  <si>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</si>
  <si>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</si>
  <si>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</si>
  <si>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</si>
  <si>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</si>
  <si>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</si>
  <si>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11.1.</t>
  </si>
  <si>
    <t>11.2.</t>
  </si>
  <si>
    <t>12.</t>
  </si>
  <si>
    <t>13.</t>
  </si>
  <si>
    <t>Spolu (11.1.+ 12.)</t>
  </si>
  <si>
    <t>Zmluva</t>
  </si>
  <si>
    <t>Protokol</t>
  </si>
  <si>
    <t>Nekrytá strata po audite</t>
  </si>
  <si>
    <t>vecného usmerňovania cien sa</t>
  </si>
  <si>
    <t xml:space="preserve"> a) za  ekonomicky oprávnené  náklady považujú  náklady obstarania</t>
  </si>
  <si>
    <t xml:space="preserve">    zodpovedajúceho množstva priameho  materiálu, mzdové a ostatné</t>
  </si>
  <si>
    <t xml:space="preserve">    osobné náklady zodpovedajúce platnému systému regulácie miezd,</t>
  </si>
  <si>
    <t xml:space="preserve">    technologicky  nevyhnutné  ostatné  priame  a nepriame náklady</t>
  </si>
  <si>
    <t xml:space="preserve">    a náklady   obehu;  pri   posudzovaní  ekonomicky  oprávnených</t>
  </si>
  <si>
    <t xml:space="preserve">    nákladov  sa  vychádza  z   dlhodobo  obvyklej  úrovne  týchto</t>
  </si>
  <si>
    <t xml:space="preserve">    nákladov v obdobných  ekonomických činnostiach s prihliadnutím</t>
  </si>
  <si>
    <t xml:space="preserve">    na osobitnosti daného tovaru,</t>
  </si>
  <si>
    <t xml:space="preserve"> (2) Na účely regulácie cien pomocou úradne určených cien alebo </t>
  </si>
  <si>
    <t>Pre rok platný zákon 526/1990 o cenách (vyhláška 580/1990), stanovujú EON:</t>
  </si>
  <si>
    <t xml:space="preserve">Protokol nestanovuje výšku EON, v tab.- výpočet na základe parametrov Zmluvy (sadzba </t>
  </si>
  <si>
    <t>Sk/oskm*výkon v oskm)</t>
  </si>
  <si>
    <r>
      <t>ŽSR vychádzali pri výpočte zo sadzby zo skutočných nákladov (</t>
    </r>
    <r>
      <rPr>
        <b/>
        <i/>
        <sz val="10"/>
        <rFont val="Arial CE"/>
        <family val="2"/>
      </rPr>
      <t>očistené podľa 526/90???</t>
    </r>
    <r>
      <rPr>
        <i/>
        <sz val="10"/>
        <rFont val="Arial CE"/>
        <family val="2"/>
      </rPr>
      <t>)</t>
    </r>
  </si>
  <si>
    <t>Tržby "Zmluva" a aj "Protokol" obsahujú prepravné tržby</t>
  </si>
  <si>
    <t>Tržby "Protokol" obsahujú prepravné tržby a zúčt. rezervu a nájomné za os. vozne</t>
  </si>
  <si>
    <t>vo vyhodnotení nie sú uvedené konkrétne sumy.</t>
  </si>
  <si>
    <t>Ostatné tržby "Protokol" obsahujú nájomné za os. vozne a ostatné podielované tržby</t>
  </si>
  <si>
    <t>115 307 tis. Sk nájomné a 373 545 tis. Sk o.p.t.</t>
  </si>
  <si>
    <t>Rozdiel oproti ZSR - nájomné je spolu z t. z prepravy</t>
  </si>
  <si>
    <t>Ekonomicky oprávnené náklady po audite</t>
  </si>
  <si>
    <t>Investície</t>
  </si>
  <si>
    <t>Hospodársky výsledok</t>
  </si>
  <si>
    <t>Oddĺženie</t>
  </si>
  <si>
    <t>Sociálna poisťovňa</t>
  </si>
  <si>
    <t>Zdravotná poisťovňa</t>
  </si>
  <si>
    <t>ŽSR</t>
  </si>
  <si>
    <t>ŽS, a.s.</t>
  </si>
  <si>
    <t>Návrh Štátneho rozpočtu na rok 2002</t>
  </si>
  <si>
    <t>1 800 mil. Sk</t>
  </si>
  <si>
    <t xml:space="preserve">   350 mil. Sk</t>
  </si>
  <si>
    <t>2 000 mil. Sk</t>
  </si>
  <si>
    <t>1 400 mil. Sk</t>
  </si>
  <si>
    <t>1 000 mil. Sk</t>
  </si>
  <si>
    <t>Východiská tvorby Podnik. plánu na rok 2002</t>
  </si>
  <si>
    <t>1 884 mil. Sk</t>
  </si>
  <si>
    <r>
      <t xml:space="preserve">3 990 mil. Sk </t>
    </r>
    <r>
      <rPr>
        <b/>
        <sz val="10"/>
        <rFont val="Arial CE"/>
        <family val="2"/>
      </rPr>
      <t>**</t>
    </r>
  </si>
  <si>
    <t>** bez sumy úhrady vratky spotrebnej dane z uhľovodíkových palív a mazív - 410 mil. Sk</t>
  </si>
  <si>
    <t>Úhrada straty z výkonov vo verejnom záujme</t>
  </si>
  <si>
    <t>Potreby na rok 2002 podľa Zmluvného plánu</t>
  </si>
  <si>
    <t>6 835 mil. Sk</t>
  </si>
  <si>
    <t>4 000 mil. Sk</t>
  </si>
  <si>
    <t>3 450 mil. Sk</t>
  </si>
  <si>
    <t xml:space="preserve">   550 mil. Sk</t>
  </si>
  <si>
    <t>2 000 mil. Sk za rok 2001      2 000 mil. Sk za rok 2002</t>
  </si>
  <si>
    <t>AUDÍTOR</t>
  </si>
  <si>
    <t>PWC</t>
  </si>
  <si>
    <t>Strata po audite</t>
  </si>
  <si>
    <t>Protokol vykazuje skutočné náklady v objeme 10 045 mil. Sk</t>
  </si>
  <si>
    <t>Dotácia (Zmluva):</t>
  </si>
  <si>
    <t>dotácia</t>
  </si>
  <si>
    <t>mimorozp.zdroje</t>
  </si>
  <si>
    <t>nájsť zdroje</t>
  </si>
  <si>
    <t xml:space="preserve">    z toho neinvestičný transfer</t>
  </si>
  <si>
    <t xml:space="preserve">    z toho iné zdroje</t>
  </si>
  <si>
    <t>Rozvrh zdrojov</t>
  </si>
  <si>
    <t>Mimorozpočtové zdroje na úhradu straty z minulých rokov</t>
  </si>
  <si>
    <t>Uznesenie vlády SR č. 1160/1999</t>
  </si>
  <si>
    <t>Uznesenie vlády SR č. 603/2000</t>
  </si>
  <si>
    <t>**už v tržbách podľa zmluvy**</t>
  </si>
  <si>
    <t>Uznesenie vlády SR č. 1024/2000</t>
  </si>
  <si>
    <t>**podľa 245/2000 C.4. na dofinanco-</t>
  </si>
  <si>
    <t>vanie straty za 1998 a 1999 (1,35 mld. Sk)**</t>
  </si>
  <si>
    <t>Uznesenie vlády SR č. 316 a 394/2001</t>
  </si>
  <si>
    <t>Spolu uhradená strata z mimor. zdrojov</t>
  </si>
  <si>
    <t>Zostáva neuhradené</t>
  </si>
  <si>
    <t>4,96 mld Sk</t>
  </si>
  <si>
    <t>Uznesenie vlády SR č. 1217/2001</t>
  </si>
  <si>
    <t>Z vyhodnotenia vyplývaju tržby 3 812,9 mil. Sk, rozdiel je spôsobený chybou v protokole,</t>
  </si>
  <si>
    <t xml:space="preserve">keď strata je uvedená správne, ale v protokole zanesené tržby sú krátené o odpustené </t>
  </si>
  <si>
    <t>penále DÚ v objeme 78,430 mil. Sk</t>
  </si>
  <si>
    <r>
      <t xml:space="preserve">Upozornenie: </t>
    </r>
    <r>
      <rPr>
        <sz val="10"/>
        <rFont val="Arial CE"/>
        <family val="0"/>
      </rPr>
      <t>Protokol hovorí o celkových tržbách z OD v objeme 3734,509 mil. Sk</t>
    </r>
  </si>
  <si>
    <t>MDPT + Ernst&amp;Young</t>
  </si>
  <si>
    <t>trýby z pohraničných vyrovnávok</t>
  </si>
  <si>
    <t>odpustené penále Dú</t>
  </si>
  <si>
    <t>Korekcia na základe rokovaní ŽSR a MDPT</t>
  </si>
  <si>
    <t xml:space="preserve"> - straty za nájomné za vozne EC,IC</t>
  </si>
  <si>
    <t xml:space="preserve"> - náklady súvisiace s prev.služ.vl.-preprava zamestn.</t>
  </si>
  <si>
    <t xml:space="preserve"> - náklady na hnacie vozodlá a vozne-pre výkony EC,IC</t>
  </si>
  <si>
    <t xml:space="preserve"> - náklady za výkony mimor.vlakov a vozňov</t>
  </si>
  <si>
    <t xml:space="preserve"> - upresnenie výpočtu fin.nákladov</t>
  </si>
  <si>
    <t xml:space="preserve"> - úpravené tržby z prepravy v EC,IC ( podľa modifikovanej met.)</t>
  </si>
  <si>
    <t>* fin náklady a výnosy sú už započítané v cene výkonu</t>
  </si>
  <si>
    <t xml:space="preserve"> - finančné náklady *</t>
  </si>
  <si>
    <t>korekcia Ernst&amp;Young KEV</t>
  </si>
  <si>
    <t>2 mld Sk do 31.12.2001 uhradené len 800 mil.Sk</t>
  </si>
  <si>
    <t>kumulovane</t>
  </si>
  <si>
    <t>kumulovane k 31.12.2001</t>
  </si>
  <si>
    <t>V tejto tabuľke nie je zohľadnená realizácia štátnej záruky z memorandovej položky prostredníctvom FNM SR ( dohody o pristúpení k dlhu v roku 2002)</t>
  </si>
  <si>
    <t>keď ŽSR obdržali v rámci tejto realizácie 1 274 482 300, Sk  na splatenie splátky pre FUJI Bank.</t>
  </si>
  <si>
    <t xml:space="preserve">V Návrhu uznesenia vlády k Správe o postupe pri realizácii štátnych záruk prostredníctvom FNM z príjmov z privatizácie, ktorú spracovalo MF SR, Ministerstvo privatizácie </t>
  </si>
  <si>
    <t xml:space="preserve">a FNM v návrhu bodu B.1 vláda súhlasí, aby prostriedky použité z memorandovej položky na realizáciu štátrnych záruk prostredníctvom FNM SR v rokoch 2000-2002 boli považované </t>
  </si>
  <si>
    <t>za nenávratné. Po schválení tejto správy by sa neuhradená strata z výkonov vo verejnom záujme znížila z 11 272 mil Sk na 9 997 518 tis. sk</t>
  </si>
  <si>
    <t>sociálna poisťovňa</t>
  </si>
  <si>
    <t xml:space="preserve">spoločná zdravotná poisťovňa </t>
  </si>
  <si>
    <t>NÚP</t>
  </si>
  <si>
    <t>záväzky voči energetickým podnikom</t>
  </si>
  <si>
    <t xml:space="preserve">Uznesenie vlády SR č. 1079/2002 </t>
  </si>
  <si>
    <t>Uznesenie vlády SR č. 1092/2002 2,915 mld.sk</t>
  </si>
  <si>
    <t>kumulovane 25.9.2002</t>
  </si>
  <si>
    <t>TABUĽKA 2A</t>
  </si>
  <si>
    <t>pomocne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</si>
</sst>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General_)"/>
    <numFmt numFmtId="166" formatCode="#,##0.000"/>
    <numFmt numFmtId="167" formatCode="#,##0&quot; &quot;"/>
    <numFmt numFmtId="168" formatCode="0.0%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name val="Arial CE"/>
      <family val="2"/>
    </font>
    <font>
      <b/>
      <sz val="10"/>
      <name val="Times New Roman CE"/>
      <family val="1"/>
    </font>
    <font>
      <sz val="10"/>
      <name val="Courier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16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1" fillId="0" borderId="9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0" fillId="0" borderId="16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26" xfId="0" applyFont="1" applyBorder="1" applyAlignment="1">
      <alignment horizontal="center"/>
    </xf>
    <xf numFmtId="164" fontId="1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64" fontId="0" fillId="0" borderId="27" xfId="0" applyNumberFormat="1" applyBorder="1" applyAlignment="1">
      <alignment/>
    </xf>
    <xf numFmtId="164" fontId="0" fillId="0" borderId="16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1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31" xfId="0" applyFont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1" fillId="2" borderId="20" xfId="0" applyFont="1" applyFill="1" applyBorder="1" applyAlignment="1">
      <alignment/>
    </xf>
    <xf numFmtId="164" fontId="0" fillId="2" borderId="21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0" fontId="1" fillId="2" borderId="27" xfId="0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35" xfId="0" applyBorder="1" applyAlignment="1">
      <alignment/>
    </xf>
    <xf numFmtId="164" fontId="0" fillId="2" borderId="25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1" fillId="0" borderId="33" xfId="0" applyFont="1" applyBorder="1" applyAlignment="1">
      <alignment/>
    </xf>
    <xf numFmtId="164" fontId="0" fillId="0" borderId="37" xfId="0" applyNumberFormat="1" applyBorder="1" applyAlignment="1">
      <alignment/>
    </xf>
    <xf numFmtId="0" fontId="1" fillId="3" borderId="38" xfId="0" applyFont="1" applyFill="1" applyBorder="1" applyAlignment="1">
      <alignment/>
    </xf>
    <xf numFmtId="3" fontId="0" fillId="3" borderId="35" xfId="0" applyNumberForma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3" borderId="39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3" borderId="25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8" fillId="0" borderId="5" xfId="0" applyFont="1" applyBorder="1" applyAlignment="1">
      <alignment/>
    </xf>
    <xf numFmtId="166" fontId="8" fillId="0" borderId="1" xfId="21" applyNumberFormat="1" applyFont="1" applyBorder="1">
      <alignment/>
      <protection/>
    </xf>
    <xf numFmtId="166" fontId="8" fillId="0" borderId="1" xfId="19" applyNumberFormat="1" applyFont="1" applyBorder="1">
      <alignment/>
      <protection/>
    </xf>
    <xf numFmtId="166" fontId="8" fillId="0" borderId="1" xfId="0" applyNumberFormat="1" applyFont="1" applyBorder="1" applyAlignment="1">
      <alignment/>
    </xf>
    <xf numFmtId="166" fontId="8" fillId="0" borderId="42" xfId="23" applyNumberFormat="1" applyFont="1" applyBorder="1" applyAlignment="1" applyProtection="1">
      <alignment/>
      <protection/>
    </xf>
    <xf numFmtId="165" fontId="9" fillId="0" borderId="5" xfId="21" applyFont="1" applyBorder="1" applyAlignment="1">
      <alignment horizontal="left"/>
      <protection/>
    </xf>
    <xf numFmtId="165" fontId="10" fillId="0" borderId="5" xfId="21" applyFont="1" applyBorder="1">
      <alignment/>
      <protection/>
    </xf>
    <xf numFmtId="165" fontId="10" fillId="4" borderId="5" xfId="21" applyFont="1" applyFill="1" applyBorder="1">
      <alignment/>
      <protection/>
    </xf>
    <xf numFmtId="0" fontId="10" fillId="0" borderId="5" xfId="19" applyFont="1" applyBorder="1">
      <alignment/>
      <protection/>
    </xf>
    <xf numFmtId="0" fontId="10" fillId="0" borderId="5" xfId="0" applyFont="1" applyBorder="1" applyAlignment="1">
      <alignment/>
    </xf>
    <xf numFmtId="0" fontId="10" fillId="0" borderId="43" xfId="0" applyFont="1" applyBorder="1" applyAlignment="1">
      <alignment/>
    </xf>
    <xf numFmtId="165" fontId="6" fillId="0" borderId="5" xfId="21" applyFont="1" applyBorder="1" applyAlignment="1" applyProtection="1">
      <alignment horizontal="left"/>
      <protection/>
    </xf>
    <xf numFmtId="167" fontId="6" fillId="0" borderId="1" xfId="20" applyNumberFormat="1" applyFont="1" applyBorder="1" applyAlignment="1">
      <alignment horizontal="center"/>
      <protection/>
    </xf>
    <xf numFmtId="166" fontId="6" fillId="0" borderId="1" xfId="20" applyNumberFormat="1" applyFont="1" applyBorder="1" applyAlignment="1">
      <alignment horizontal="right"/>
      <protection/>
    </xf>
    <xf numFmtId="166" fontId="6" fillId="0" borderId="1" xfId="21" applyNumberFormat="1" applyFont="1" applyBorder="1" applyProtection="1">
      <alignment/>
      <protection/>
    </xf>
    <xf numFmtId="166" fontId="6" fillId="0" borderId="1" xfId="21" applyNumberFormat="1" applyFont="1" applyFill="1" applyBorder="1" applyProtection="1">
      <alignment/>
      <protection/>
    </xf>
    <xf numFmtId="166" fontId="6" fillId="0" borderId="1" xfId="21" applyNumberFormat="1" applyFont="1" applyFill="1" applyBorder="1" applyAlignment="1" applyProtection="1">
      <alignment horizontal="right"/>
      <protection/>
    </xf>
    <xf numFmtId="165" fontId="8" fillId="0" borderId="5" xfId="21" applyFont="1" applyBorder="1" applyAlignment="1" applyProtection="1">
      <alignment horizontal="left"/>
      <protection/>
    </xf>
    <xf numFmtId="167" fontId="8" fillId="0" borderId="1" xfId="20" applyNumberFormat="1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right"/>
      <protection/>
    </xf>
    <xf numFmtId="166" fontId="8" fillId="0" borderId="1" xfId="21" applyNumberFormat="1" applyFont="1" applyBorder="1" applyProtection="1">
      <alignment/>
      <protection/>
    </xf>
    <xf numFmtId="166" fontId="8" fillId="0" borderId="1" xfId="21" applyNumberFormat="1" applyFont="1" applyBorder="1" applyAlignment="1" applyProtection="1">
      <alignment horizontal="right"/>
      <protection/>
    </xf>
    <xf numFmtId="166" fontId="8" fillId="0" borderId="1" xfId="20" applyNumberFormat="1" applyFont="1" applyBorder="1" applyAlignment="1">
      <alignment horizontal="center"/>
      <protection/>
    </xf>
    <xf numFmtId="166" fontId="8" fillId="0" borderId="1" xfId="20" applyNumberFormat="1" applyFont="1" applyFill="1" applyBorder="1" applyAlignment="1">
      <alignment horizontal="right"/>
      <protection/>
    </xf>
    <xf numFmtId="166" fontId="6" fillId="0" borderId="1" xfId="21" applyNumberFormat="1" applyFont="1" applyBorder="1" applyAlignment="1" applyProtection="1">
      <alignment horizontal="right"/>
      <protection/>
    </xf>
    <xf numFmtId="0" fontId="8" fillId="0" borderId="5" xfId="22" applyFont="1" applyBorder="1">
      <alignment/>
      <protection/>
    </xf>
    <xf numFmtId="165" fontId="6" fillId="4" borderId="5" xfId="21" applyFont="1" applyFill="1" applyBorder="1">
      <alignment/>
      <protection/>
    </xf>
    <xf numFmtId="167" fontId="6" fillId="4" borderId="1" xfId="20" applyNumberFormat="1" applyFont="1" applyFill="1" applyBorder="1" applyAlignment="1">
      <alignment horizontal="center"/>
      <protection/>
    </xf>
    <xf numFmtId="166" fontId="6" fillId="4" borderId="1" xfId="20" applyNumberFormat="1" applyFont="1" applyFill="1" applyBorder="1" applyAlignment="1">
      <alignment horizontal="right"/>
      <protection/>
    </xf>
    <xf numFmtId="3" fontId="6" fillId="4" borderId="1" xfId="20" applyNumberFormat="1" applyFont="1" applyFill="1" applyBorder="1" applyAlignment="1">
      <alignment horizontal="right"/>
      <protection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44" xfId="0" applyFont="1" applyBorder="1" applyAlignment="1">
      <alignment horizontal="center"/>
    </xf>
    <xf numFmtId="3" fontId="0" fillId="5" borderId="45" xfId="0" applyNumberFormat="1" applyFill="1" applyBorder="1" applyAlignment="1">
      <alignment/>
    </xf>
    <xf numFmtId="3" fontId="0" fillId="5" borderId="46" xfId="0" applyNumberFormat="1" applyFill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47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43" xfId="0" applyNumberFormat="1" applyBorder="1" applyAlignment="1">
      <alignment/>
    </xf>
    <xf numFmtId="3" fontId="1" fillId="3" borderId="47" xfId="0" applyNumberFormat="1" applyFont="1" applyFill="1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3" fontId="0" fillId="6" borderId="45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5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3" fontId="1" fillId="4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164" fontId="0" fillId="4" borderId="25" xfId="0" applyNumberFormat="1" applyFill="1" applyBorder="1" applyAlignment="1">
      <alignment/>
    </xf>
    <xf numFmtId="0" fontId="0" fillId="4" borderId="0" xfId="0" applyFill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3" fontId="0" fillId="2" borderId="0" xfId="0" applyNumberFormat="1" applyFill="1" applyBorder="1" applyAlignment="1">
      <alignment/>
    </xf>
    <xf numFmtId="3" fontId="0" fillId="2" borderId="46" xfId="0" applyNumberFormat="1" applyFill="1" applyBorder="1" applyAlignment="1">
      <alignment/>
    </xf>
    <xf numFmtId="3" fontId="0" fillId="2" borderId="45" xfId="0" applyNumberFormat="1" applyFill="1" applyBorder="1" applyAlignment="1">
      <alignment/>
    </xf>
    <xf numFmtId="0" fontId="1" fillId="0" borderId="4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Currency" xfId="18"/>
    <cellStyle name="normální_2a" xfId="19"/>
    <cellStyle name="normální_3A" xfId="20"/>
    <cellStyle name="normální_3A_1" xfId="21"/>
    <cellStyle name="normální_príloha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workbookViewId="0" topLeftCell="B1">
      <selection activeCell="E8" sqref="E8"/>
    </sheetView>
  </sheetViews>
  <sheetFormatPr defaultColWidth="9.00390625" defaultRowHeight="12.75"/>
  <cols>
    <col min="2" max="2" width="23.25390625" style="0" customWidth="1"/>
    <col min="3" max="3" width="23.75390625" style="0" customWidth="1"/>
    <col min="4" max="4" width="19.75390625" style="0" customWidth="1"/>
    <col min="5" max="5" width="23.625" style="0" customWidth="1"/>
    <col min="6" max="6" width="19.75390625" style="0" customWidth="1"/>
  </cols>
  <sheetData>
    <row r="1" ht="13.5" thickBot="1"/>
    <row r="2" spans="3:7" ht="26.25" thickBot="1">
      <c r="C2" s="44" t="s">
        <v>72</v>
      </c>
      <c r="D2" s="46" t="s">
        <v>61</v>
      </c>
      <c r="E2" s="179" t="s">
        <v>67</v>
      </c>
      <c r="F2" s="180"/>
      <c r="G2" s="43"/>
    </row>
    <row r="3" spans="3:6" ht="13.5" thickBot="1">
      <c r="C3" s="45"/>
      <c r="D3" s="47"/>
      <c r="E3" s="48" t="s">
        <v>59</v>
      </c>
      <c r="F3" s="48" t="s">
        <v>60</v>
      </c>
    </row>
    <row r="4" spans="2:6" ht="25.5">
      <c r="B4" s="54" t="s">
        <v>71</v>
      </c>
      <c r="C4" s="52" t="s">
        <v>73</v>
      </c>
      <c r="D4" s="53" t="s">
        <v>62</v>
      </c>
      <c r="E4" s="53" t="s">
        <v>68</v>
      </c>
      <c r="F4" s="53" t="s">
        <v>69</v>
      </c>
    </row>
    <row r="5" spans="2:6" ht="12.75">
      <c r="B5" s="50" t="s">
        <v>54</v>
      </c>
      <c r="C5" s="51" t="s">
        <v>74</v>
      </c>
      <c r="D5" s="51" t="s">
        <v>63</v>
      </c>
      <c r="E5" s="51" t="s">
        <v>75</v>
      </c>
      <c r="F5" s="51" t="s">
        <v>76</v>
      </c>
    </row>
    <row r="6" spans="2:6" ht="12.75">
      <c r="B6" s="50" t="s">
        <v>55</v>
      </c>
      <c r="C6" s="51"/>
      <c r="D6" s="51"/>
      <c r="E6" s="51"/>
      <c r="F6" s="51"/>
    </row>
    <row r="7" spans="2:6" ht="25.5">
      <c r="B7" s="56" t="s">
        <v>56</v>
      </c>
      <c r="C7" s="57"/>
      <c r="D7" s="57" t="s">
        <v>64</v>
      </c>
      <c r="E7" s="55" t="s">
        <v>77</v>
      </c>
      <c r="F7" s="51"/>
    </row>
    <row r="8" spans="2:6" ht="12.75">
      <c r="B8" s="50" t="s">
        <v>57</v>
      </c>
      <c r="C8" s="51"/>
      <c r="D8" s="51" t="s">
        <v>65</v>
      </c>
      <c r="E8" s="51"/>
      <c r="F8" s="51"/>
    </row>
    <row r="9" spans="2:6" ht="13.5" thickBot="1">
      <c r="B9" s="49" t="s">
        <v>58</v>
      </c>
      <c r="C9" s="47"/>
      <c r="D9" s="47" t="s">
        <v>66</v>
      </c>
      <c r="E9" s="47"/>
      <c r="F9" s="47"/>
    </row>
    <row r="11" ht="12.75">
      <c r="B11" t="s">
        <v>70</v>
      </c>
    </row>
  </sheetData>
  <mergeCells count="1">
    <mergeCell ref="E2:F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C2" sqref="C2"/>
    </sheetView>
  </sheetViews>
  <sheetFormatPr defaultColWidth="9.00390625" defaultRowHeight="12.75"/>
  <cols>
    <col min="1" max="1" width="4.75390625" style="0" customWidth="1"/>
    <col min="2" max="2" width="40.875" style="0" customWidth="1"/>
    <col min="3" max="3" width="24.75390625" style="0" customWidth="1"/>
    <col min="4" max="4" width="22.625" style="0" customWidth="1"/>
    <col min="5" max="5" width="14.25390625" style="0" customWidth="1"/>
    <col min="7" max="7" width="11.00390625" style="0" customWidth="1"/>
    <col min="9" max="9" width="12.375" style="0" customWidth="1"/>
    <col min="12" max="12" width="12.75390625" style="0" customWidth="1"/>
    <col min="13" max="13" width="15.00390625" style="0" customWidth="1"/>
  </cols>
  <sheetData>
    <row r="1" spans="2:7" ht="15.75">
      <c r="B1" s="2">
        <v>2001</v>
      </c>
      <c r="C1" s="173" t="s">
        <v>134</v>
      </c>
      <c r="D1" s="173" t="s">
        <v>105</v>
      </c>
      <c r="E1" s="173" t="s">
        <v>30</v>
      </c>
      <c r="F1" s="173" t="s">
        <v>1</v>
      </c>
      <c r="G1" s="174"/>
    </row>
    <row r="2" ht="13.5" thickBot="1"/>
    <row r="3" spans="1:13" ht="12.75">
      <c r="A3" s="7" t="s">
        <v>14</v>
      </c>
      <c r="B3" s="8" t="s">
        <v>0</v>
      </c>
      <c r="C3" s="14"/>
      <c r="D3" s="14"/>
      <c r="E3" s="30"/>
      <c r="L3" s="20"/>
      <c r="M3" s="20"/>
    </row>
    <row r="4" spans="1:13" ht="12.75">
      <c r="A4" s="10" t="s">
        <v>15</v>
      </c>
      <c r="B4" s="5" t="s">
        <v>2</v>
      </c>
      <c r="C4" s="15">
        <v>9241.748</v>
      </c>
      <c r="D4" s="15">
        <v>9241.748</v>
      </c>
      <c r="E4" s="31">
        <v>9452</v>
      </c>
      <c r="F4" s="15">
        <v>9452</v>
      </c>
      <c r="L4" s="20"/>
      <c r="M4" s="20"/>
    </row>
    <row r="5" spans="1:13" ht="12.75">
      <c r="A5" s="10" t="s">
        <v>16</v>
      </c>
      <c r="B5" s="6" t="s">
        <v>3</v>
      </c>
      <c r="C5" s="16">
        <f>D5-C30</f>
        <v>8609.229</v>
      </c>
      <c r="D5" s="16">
        <v>8920.312</v>
      </c>
      <c r="E5" s="31"/>
      <c r="F5" s="16">
        <v>9452</v>
      </c>
      <c r="L5" s="20"/>
      <c r="M5" s="20"/>
    </row>
    <row r="6" spans="1:13" ht="12.75">
      <c r="A6" s="10" t="s">
        <v>17</v>
      </c>
      <c r="B6" s="6" t="s">
        <v>4</v>
      </c>
      <c r="C6" s="16">
        <f>C5-C4</f>
        <v>-632.5190000000002</v>
      </c>
      <c r="D6" s="16">
        <f>D5-D4</f>
        <v>-321.4359999999997</v>
      </c>
      <c r="E6" s="31"/>
      <c r="F6" s="16">
        <f>F5-F4</f>
        <v>0</v>
      </c>
      <c r="L6" s="20"/>
      <c r="M6" s="20"/>
    </row>
    <row r="7" spans="1:13" ht="12.75">
      <c r="A7" s="10" t="s">
        <v>18</v>
      </c>
      <c r="B7" s="5" t="s">
        <v>5</v>
      </c>
      <c r="C7" s="15">
        <v>2011.407</v>
      </c>
      <c r="D7" s="15">
        <v>2011.407</v>
      </c>
      <c r="E7" s="31">
        <v>2009.4</v>
      </c>
      <c r="F7" s="15">
        <v>2009.4</v>
      </c>
      <c r="L7" s="20"/>
      <c r="M7" s="20"/>
    </row>
    <row r="8" spans="1:13" ht="12.75">
      <c r="A8" s="10" t="s">
        <v>19</v>
      </c>
      <c r="B8" s="5" t="s">
        <v>6</v>
      </c>
      <c r="C8" s="15">
        <f>SUM(C9:C10)</f>
        <v>3624</v>
      </c>
      <c r="D8" s="15">
        <f>SUM(D9:D10)</f>
        <v>3624</v>
      </c>
      <c r="E8" s="31">
        <f>SUM(E9:E10)</f>
        <v>3624</v>
      </c>
      <c r="F8" s="15">
        <f>SUM(F9:F10)</f>
        <v>3624</v>
      </c>
      <c r="L8" s="20"/>
      <c r="M8" s="20"/>
    </row>
    <row r="9" spans="1:13" ht="12.75">
      <c r="A9" s="10"/>
      <c r="B9" s="5" t="s">
        <v>86</v>
      </c>
      <c r="C9" s="15">
        <v>2924</v>
      </c>
      <c r="D9" s="15">
        <v>2924</v>
      </c>
      <c r="E9" s="31">
        <v>2924</v>
      </c>
      <c r="F9" s="15">
        <v>2924</v>
      </c>
      <c r="L9" s="20"/>
      <c r="M9" s="20"/>
    </row>
    <row r="10" spans="1:13" ht="12.75">
      <c r="A10" s="10"/>
      <c r="B10" s="5" t="s">
        <v>87</v>
      </c>
      <c r="C10" s="15">
        <v>700</v>
      </c>
      <c r="D10" s="15">
        <v>700</v>
      </c>
      <c r="E10" s="31">
        <v>700</v>
      </c>
      <c r="F10" s="15">
        <v>700</v>
      </c>
      <c r="L10" s="20"/>
      <c r="M10" s="20"/>
    </row>
    <row r="11" spans="1:13" ht="12.75">
      <c r="A11" s="10" t="s">
        <v>20</v>
      </c>
      <c r="B11" s="5" t="s">
        <v>7</v>
      </c>
      <c r="C11" s="15">
        <v>1314.992</v>
      </c>
      <c r="D11" s="15">
        <v>1314.992</v>
      </c>
      <c r="E11" s="31">
        <v>1314</v>
      </c>
      <c r="F11" s="15">
        <v>1314</v>
      </c>
      <c r="G11" s="3"/>
      <c r="L11" s="20"/>
      <c r="M11" s="20"/>
    </row>
    <row r="12" spans="1:13" ht="12.75">
      <c r="A12" s="10" t="s">
        <v>21</v>
      </c>
      <c r="B12" s="6" t="s">
        <v>8</v>
      </c>
      <c r="C12" s="16">
        <f>SUM(C7+C8+C11+C20+C21+C22+C24+C25+C26+C26+C27+C29+C28)</f>
        <v>7079.751703</v>
      </c>
      <c r="D12" s="16">
        <f>SUM(D7+D8+D11+D20+D21+D22+D24+D25+D26+D26+D27+D29+D28)</f>
        <v>7079.751703</v>
      </c>
      <c r="E12" s="32">
        <f>SUM(E7:E8,E11)</f>
        <v>6947.4</v>
      </c>
      <c r="F12" s="16">
        <f>SUM(F7:F8,F11)</f>
        <v>6947.4</v>
      </c>
      <c r="G12" s="16"/>
      <c r="M12" s="20"/>
    </row>
    <row r="13" spans="1:6" ht="12.75">
      <c r="A13" s="10" t="s">
        <v>22</v>
      </c>
      <c r="B13" s="5" t="s">
        <v>9</v>
      </c>
      <c r="C13" s="15">
        <f>C4-C12</f>
        <v>2161.9962969999997</v>
      </c>
      <c r="D13" s="15">
        <f>D4-D12</f>
        <v>2161.9962969999997</v>
      </c>
      <c r="E13" s="63">
        <f>E4-E12</f>
        <v>2504.6000000000004</v>
      </c>
      <c r="F13" s="15">
        <f>F4-F12</f>
        <v>2504.6000000000004</v>
      </c>
    </row>
    <row r="14" spans="1:6" ht="12.75">
      <c r="A14" s="10" t="s">
        <v>23</v>
      </c>
      <c r="B14" s="5" t="s">
        <v>32</v>
      </c>
      <c r="C14" s="15">
        <f>C5-C12</f>
        <v>1529.4772969999995</v>
      </c>
      <c r="D14" s="15">
        <f>D5-D12</f>
        <v>1840.560297</v>
      </c>
      <c r="E14" s="32"/>
      <c r="F14" s="15">
        <f>F5-F12</f>
        <v>2504.6000000000004</v>
      </c>
    </row>
    <row r="15" spans="1:13" ht="12.75">
      <c r="A15" s="10" t="s">
        <v>24</v>
      </c>
      <c r="B15" s="6" t="s">
        <v>10</v>
      </c>
      <c r="C15" s="16">
        <f>C17</f>
        <v>1529.4772969999995</v>
      </c>
      <c r="D15" s="16">
        <f>D17</f>
        <v>1840.560297</v>
      </c>
      <c r="E15" s="31"/>
      <c r="F15" s="16">
        <f>F17</f>
        <v>2504.6000000000004</v>
      </c>
      <c r="M15" s="20"/>
    </row>
    <row r="16" spans="1:13" ht="12.75">
      <c r="A16" s="12" t="s">
        <v>25</v>
      </c>
      <c r="B16" s="4" t="s">
        <v>11</v>
      </c>
      <c r="C16" s="15">
        <v>0</v>
      </c>
      <c r="D16" s="15">
        <v>0</v>
      </c>
      <c r="E16" s="31"/>
      <c r="F16" s="15">
        <v>0</v>
      </c>
      <c r="M16" s="20"/>
    </row>
    <row r="17" spans="1:13" ht="12.75">
      <c r="A17" s="10" t="s">
        <v>26</v>
      </c>
      <c r="B17" s="4" t="s">
        <v>12</v>
      </c>
      <c r="C17" s="15">
        <f>C14-C16</f>
        <v>1529.4772969999995</v>
      </c>
      <c r="D17" s="15">
        <f>D14-D16</f>
        <v>1840.560297</v>
      </c>
      <c r="E17" s="31"/>
      <c r="F17" s="15">
        <f>F14-F16</f>
        <v>2504.6000000000004</v>
      </c>
      <c r="M17" s="20"/>
    </row>
    <row r="18" spans="1:5" ht="12.75">
      <c r="A18" s="10"/>
      <c r="B18" s="4"/>
      <c r="C18" s="15"/>
      <c r="D18" s="15"/>
      <c r="E18" s="31"/>
    </row>
    <row r="19" ht="12.75">
      <c r="M19" s="20"/>
    </row>
    <row r="20" spans="2:10" ht="12.75">
      <c r="B20" s="21" t="s">
        <v>106</v>
      </c>
      <c r="C20">
        <v>4.515</v>
      </c>
      <c r="D20">
        <v>4.515</v>
      </c>
      <c r="E20" s="125"/>
      <c r="F20" s="126"/>
      <c r="G20" s="127"/>
      <c r="H20" s="128"/>
      <c r="I20" s="129"/>
      <c r="J20" s="130"/>
    </row>
    <row r="21" spans="2:10" ht="12.75">
      <c r="B21" s="21" t="s">
        <v>107</v>
      </c>
      <c r="C21">
        <v>3.398</v>
      </c>
      <c r="D21">
        <v>3.398</v>
      </c>
      <c r="E21" s="131"/>
      <c r="F21" s="132"/>
      <c r="G21" s="133"/>
      <c r="H21" s="134"/>
      <c r="I21" s="134"/>
      <c r="J21" s="135"/>
    </row>
    <row r="22" spans="2:10" ht="12.75">
      <c r="B22" s="21" t="s">
        <v>117</v>
      </c>
      <c r="C22">
        <v>57</v>
      </c>
      <c r="D22">
        <v>57</v>
      </c>
      <c r="E22" s="131"/>
      <c r="F22" s="132"/>
      <c r="G22" s="133"/>
      <c r="H22" s="134"/>
      <c r="I22" s="134"/>
      <c r="J22" s="135"/>
    </row>
    <row r="23" spans="2:10" ht="12.75">
      <c r="B23" s="119" t="s">
        <v>108</v>
      </c>
      <c r="E23" s="131"/>
      <c r="F23" s="132"/>
      <c r="G23" s="133"/>
      <c r="H23" s="134"/>
      <c r="I23" s="134"/>
      <c r="J23" s="135"/>
    </row>
    <row r="24" spans="2:10" ht="12.75">
      <c r="B24" s="120" t="s">
        <v>109</v>
      </c>
      <c r="C24" s="115">
        <f>145.259096-57</f>
        <v>88.259096</v>
      </c>
      <c r="D24" s="115">
        <f>145.259096-57</f>
        <v>88.259096</v>
      </c>
      <c r="E24" s="131"/>
      <c r="F24" s="132"/>
      <c r="G24" s="133"/>
      <c r="H24" s="133"/>
      <c r="I24" s="133"/>
      <c r="J24" s="133"/>
    </row>
    <row r="25" spans="2:10" ht="12.75">
      <c r="B25" s="121" t="s">
        <v>110</v>
      </c>
      <c r="C25" s="115">
        <v>4.742443</v>
      </c>
      <c r="D25" s="115">
        <v>4.742443</v>
      </c>
      <c r="E25" s="131"/>
      <c r="F25" s="132"/>
      <c r="G25" s="133"/>
      <c r="H25" s="133"/>
      <c r="I25" s="133"/>
      <c r="J25" s="133"/>
    </row>
    <row r="26" spans="2:10" ht="12.75">
      <c r="B26" s="122" t="s">
        <v>111</v>
      </c>
      <c r="C26" s="116">
        <v>3.205</v>
      </c>
      <c r="D26" s="116">
        <v>3.205</v>
      </c>
      <c r="E26" s="131"/>
      <c r="F26" s="132"/>
      <c r="G26" s="136"/>
      <c r="H26" s="137"/>
      <c r="I26" s="137"/>
      <c r="J26" s="137"/>
    </row>
    <row r="27" spans="2:10" ht="12.75">
      <c r="B27" s="120" t="s">
        <v>112</v>
      </c>
      <c r="C27" s="115">
        <v>2.399441</v>
      </c>
      <c r="D27" s="115">
        <v>2.399441</v>
      </c>
      <c r="E27" s="125"/>
      <c r="F27" s="126"/>
      <c r="G27" s="133"/>
      <c r="H27" s="128"/>
      <c r="I27" s="128"/>
      <c r="J27" s="138"/>
    </row>
    <row r="28" spans="2:10" ht="12.75">
      <c r="B28" s="123" t="s">
        <v>113</v>
      </c>
      <c r="C28" s="117">
        <v>-9.292</v>
      </c>
      <c r="D28" s="117">
        <v>-9.292</v>
      </c>
      <c r="E28" s="131"/>
      <c r="F28" s="132"/>
      <c r="G28" s="133"/>
      <c r="H28" s="137"/>
      <c r="I28" s="137"/>
      <c r="J28" s="137"/>
    </row>
    <row r="29" spans="2:10" ht="12.75">
      <c r="B29" s="123" t="s">
        <v>114</v>
      </c>
      <c r="C29" s="117">
        <v>-28.079277</v>
      </c>
      <c r="D29" s="117">
        <v>-28.079277</v>
      </c>
      <c r="E29" s="139"/>
      <c r="F29" s="132"/>
      <c r="G29" s="136"/>
      <c r="H29" s="137"/>
      <c r="I29" s="137"/>
      <c r="J29" s="137"/>
    </row>
    <row r="30" spans="2:10" ht="12.75">
      <c r="B30" s="124" t="s">
        <v>116</v>
      </c>
      <c r="C30" s="118">
        <v>311.083</v>
      </c>
      <c r="D30" s="118">
        <v>311.083</v>
      </c>
      <c r="E30" s="139"/>
      <c r="F30" s="132"/>
      <c r="G30" s="136"/>
      <c r="H30" s="137"/>
      <c r="I30" s="137"/>
      <c r="J30" s="137"/>
    </row>
    <row r="31" spans="2:10" ht="12.75">
      <c r="B31" s="1"/>
      <c r="C31" s="1"/>
      <c r="E31" s="114"/>
      <c r="F31" s="132"/>
      <c r="G31" s="133"/>
      <c r="H31" s="133"/>
      <c r="I31" s="133"/>
      <c r="J31" s="133"/>
    </row>
    <row r="32" spans="2:10" ht="12.75">
      <c r="B32" s="1" t="s">
        <v>115</v>
      </c>
      <c r="C32" s="1"/>
      <c r="E32" s="125"/>
      <c r="F32" s="126"/>
      <c r="G32" s="127"/>
      <c r="H32" s="127"/>
      <c r="I32" s="127"/>
      <c r="J32" s="127"/>
    </row>
    <row r="33" spans="2:10" ht="12.75">
      <c r="B33" s="1"/>
      <c r="C33" s="1"/>
      <c r="E33" s="140"/>
      <c r="F33" s="141"/>
      <c r="G33" s="142"/>
      <c r="H33" s="143"/>
      <c r="I33" s="143"/>
      <c r="J33" s="142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75" zoomScaleNormal="75" workbookViewId="0" topLeftCell="B1">
      <selection activeCell="M40" sqref="M40"/>
    </sheetView>
  </sheetViews>
  <sheetFormatPr defaultColWidth="9.00390625" defaultRowHeight="12.75"/>
  <cols>
    <col min="1" max="1" width="4.75390625" style="0" hidden="1" customWidth="1"/>
    <col min="2" max="2" width="45.00390625" style="0" customWidth="1"/>
    <col min="3" max="3" width="15.00390625" style="0" customWidth="1"/>
    <col min="4" max="10" width="12.75390625" style="0" customWidth="1"/>
    <col min="11" max="11" width="19.25390625" style="0" customWidth="1"/>
    <col min="12" max="12" width="21.25390625" style="0" customWidth="1"/>
    <col min="13" max="13" width="23.625" style="0" customWidth="1"/>
  </cols>
  <sheetData>
    <row r="1" spans="2:12" ht="16.5" thickBot="1">
      <c r="B1" s="2" t="s">
        <v>78</v>
      </c>
      <c r="D1" s="181" t="s">
        <v>1</v>
      </c>
      <c r="E1" s="182"/>
      <c r="F1" s="182"/>
      <c r="G1" s="183"/>
      <c r="H1" s="58" t="s">
        <v>79</v>
      </c>
      <c r="I1" s="58" t="s">
        <v>1</v>
      </c>
      <c r="J1" s="58" t="s">
        <v>1</v>
      </c>
      <c r="K1" s="165" t="s">
        <v>105</v>
      </c>
      <c r="L1" s="172"/>
    </row>
    <row r="2" spans="2:12" ht="13.5" thickBot="1">
      <c r="B2" s="69"/>
      <c r="C2" s="84" t="s">
        <v>88</v>
      </c>
      <c r="D2" s="39">
        <v>1994</v>
      </c>
      <c r="E2" s="39">
        <v>1995</v>
      </c>
      <c r="F2" s="39">
        <v>1996</v>
      </c>
      <c r="G2" s="39">
        <v>1997</v>
      </c>
      <c r="H2" s="39">
        <v>1998</v>
      </c>
      <c r="I2" s="39">
        <v>1999</v>
      </c>
      <c r="J2" s="39">
        <v>2000</v>
      </c>
      <c r="K2" s="153">
        <v>2001</v>
      </c>
      <c r="L2" s="144"/>
    </row>
    <row r="3" spans="1:12" ht="12.75">
      <c r="A3" s="7" t="s">
        <v>14</v>
      </c>
      <c r="B3" s="70" t="s">
        <v>0</v>
      </c>
      <c r="C3" s="85"/>
      <c r="D3" s="30">
        <f>'1994'!C3</f>
        <v>5261.3</v>
      </c>
      <c r="E3" s="30">
        <f>'1995'!C3</f>
        <v>6377.4</v>
      </c>
      <c r="F3" s="30">
        <f>'1996'!C3:C18</f>
        <v>6348.2</v>
      </c>
      <c r="G3" s="30">
        <f>'1997'!C3</f>
        <v>7923.9</v>
      </c>
      <c r="H3" s="34">
        <f>'1998'!C3</f>
        <v>9624</v>
      </c>
      <c r="I3" s="30">
        <f>'1999'!C3</f>
        <v>10970</v>
      </c>
      <c r="J3" s="66">
        <f>'2000'!C3</f>
        <v>13363</v>
      </c>
      <c r="K3" s="17">
        <v>11982</v>
      </c>
      <c r="L3" s="145"/>
    </row>
    <row r="4" spans="1:12" ht="12.75">
      <c r="A4" s="10" t="s">
        <v>15</v>
      </c>
      <c r="B4" s="71" t="s">
        <v>2</v>
      </c>
      <c r="C4" s="86"/>
      <c r="D4" s="31">
        <f>'1994'!C4</f>
        <v>5261.3</v>
      </c>
      <c r="E4" s="24">
        <f>'1995'!C4</f>
        <v>5442</v>
      </c>
      <c r="F4" s="31">
        <f>'1996'!C4:C19</f>
        <v>5471</v>
      </c>
      <c r="G4" s="31">
        <f>'1997'!C4</f>
        <v>6507</v>
      </c>
      <c r="H4" s="24">
        <f>'1998'!C4</f>
        <v>7735</v>
      </c>
      <c r="I4" s="31">
        <f>'1999'!C4</f>
        <v>8475</v>
      </c>
      <c r="J4" s="67">
        <f>'2000'!C4</f>
        <v>10551</v>
      </c>
      <c r="K4" s="18">
        <f>'2001'!D4</f>
        <v>9241.748</v>
      </c>
      <c r="L4" s="145"/>
    </row>
    <row r="5" spans="1:12" ht="12.75">
      <c r="A5" s="10" t="s">
        <v>16</v>
      </c>
      <c r="B5" s="72" t="s">
        <v>53</v>
      </c>
      <c r="C5" s="87"/>
      <c r="D5" s="40">
        <f>'1994'!C5</f>
        <v>5261.3</v>
      </c>
      <c r="E5" s="41">
        <f>'1995'!C5:C18</f>
        <v>5328</v>
      </c>
      <c r="F5" s="40">
        <f>'1996'!C5:C20</f>
        <v>5241</v>
      </c>
      <c r="G5" s="42">
        <f>'1997'!C5</f>
        <v>5859</v>
      </c>
      <c r="H5" s="59">
        <f>'1998'!C5</f>
        <v>7028</v>
      </c>
      <c r="I5" s="31">
        <f>'1999'!C5</f>
        <v>8475</v>
      </c>
      <c r="J5" s="67">
        <f>'2000'!C5</f>
        <v>10520</v>
      </c>
      <c r="K5" s="18">
        <f>'2001'!D5</f>
        <v>8920.312</v>
      </c>
      <c r="L5" s="145"/>
    </row>
    <row r="6" spans="1:12" ht="12.75" hidden="1">
      <c r="A6" s="10" t="s">
        <v>17</v>
      </c>
      <c r="B6" s="73" t="s">
        <v>4</v>
      </c>
      <c r="C6" s="88"/>
      <c r="D6" s="31">
        <f>'1994'!C6</f>
        <v>0</v>
      </c>
      <c r="E6" s="24">
        <f>'1995'!C6:C19</f>
        <v>-114</v>
      </c>
      <c r="F6" s="31">
        <f>'1996'!C6:C21</f>
        <v>-230</v>
      </c>
      <c r="G6" s="32">
        <f>'1997'!C6</f>
        <v>-648</v>
      </c>
      <c r="H6" s="24">
        <f>'1998'!C6</f>
        <v>-707</v>
      </c>
      <c r="I6" s="32"/>
      <c r="J6" s="67"/>
      <c r="K6" s="154"/>
      <c r="L6" s="146"/>
    </row>
    <row r="7" spans="1:12" ht="12.75">
      <c r="A7" s="10" t="s">
        <v>18</v>
      </c>
      <c r="B7" s="71" t="s">
        <v>5</v>
      </c>
      <c r="C7" s="86"/>
      <c r="D7" s="31">
        <f>'1994'!C7</f>
        <v>1130.2</v>
      </c>
      <c r="E7" s="24">
        <f>'1995'!C7:C20</f>
        <v>1382.6</v>
      </c>
      <c r="F7" s="31">
        <f>'1996'!C7:C22</f>
        <v>1541.6</v>
      </c>
      <c r="G7" s="31">
        <f>'1997'!C7</f>
        <v>1580.4</v>
      </c>
      <c r="H7" s="24">
        <f>'1998'!C7</f>
        <v>1561</v>
      </c>
      <c r="I7" s="31">
        <f>'1999'!C7</f>
        <v>1732.205</v>
      </c>
      <c r="J7" s="67">
        <f>'2000'!C7</f>
        <v>2089.815</v>
      </c>
      <c r="K7" s="18">
        <f>'2001'!D7</f>
        <v>2011.407</v>
      </c>
      <c r="L7" s="145"/>
    </row>
    <row r="8" spans="1:12" ht="12.75">
      <c r="A8" s="10" t="s">
        <v>19</v>
      </c>
      <c r="B8" s="71" t="s">
        <v>6</v>
      </c>
      <c r="C8" s="86"/>
      <c r="D8" s="31">
        <f>'1994'!C8</f>
        <v>1848</v>
      </c>
      <c r="E8" s="24">
        <f>'1995'!C8:C21</f>
        <v>1730</v>
      </c>
      <c r="F8" s="31">
        <f>'1996'!C8:C23</f>
        <v>1998.2</v>
      </c>
      <c r="G8" s="31">
        <f>'1997'!C8</f>
        <v>2200</v>
      </c>
      <c r="H8" s="24">
        <f>'1998'!C8</f>
        <v>2210</v>
      </c>
      <c r="I8" s="31">
        <f>'1999'!C8</f>
        <v>2210</v>
      </c>
      <c r="J8" s="67">
        <f>'2000'!C8</f>
        <v>4238.628</v>
      </c>
      <c r="K8" s="18">
        <f>'2001'!D8</f>
        <v>3624</v>
      </c>
      <c r="L8" s="145"/>
    </row>
    <row r="9" spans="1:12" ht="12.75">
      <c r="A9" s="10"/>
      <c r="B9" s="71" t="s">
        <v>86</v>
      </c>
      <c r="C9" s="86"/>
      <c r="D9" s="31">
        <f>'1994'!C9</f>
        <v>1848</v>
      </c>
      <c r="E9" s="24">
        <f>'1995'!C9:C22</f>
        <v>1730</v>
      </c>
      <c r="F9" s="31">
        <f>'1996'!C9:C24</f>
        <v>1998.2</v>
      </c>
      <c r="G9" s="31">
        <f>'1997'!C9</f>
        <v>2200</v>
      </c>
      <c r="H9" s="24">
        <f>'1998'!C9</f>
        <v>2210</v>
      </c>
      <c r="I9" s="31">
        <f>'1999'!C9</f>
        <v>2210</v>
      </c>
      <c r="J9" s="67">
        <f>'2000'!C9</f>
        <v>2710</v>
      </c>
      <c r="K9" s="18">
        <f>'2001'!D9</f>
        <v>2924</v>
      </c>
      <c r="L9" s="145"/>
    </row>
    <row r="10" spans="1:12" ht="12.75">
      <c r="A10" s="10"/>
      <c r="B10" s="71" t="s">
        <v>87</v>
      </c>
      <c r="C10" s="86"/>
      <c r="D10" s="31">
        <f>'1994'!C10</f>
        <v>0</v>
      </c>
      <c r="E10" s="24">
        <f>'1995'!C10:C23</f>
        <v>0</v>
      </c>
      <c r="F10" s="31">
        <f>'1996'!C10:C25</f>
        <v>0</v>
      </c>
      <c r="G10" s="31">
        <f>'1997'!C10</f>
        <v>0</v>
      </c>
      <c r="H10" s="24">
        <f>'1998'!C10</f>
        <v>0</v>
      </c>
      <c r="I10" s="31">
        <f>'1999'!C10</f>
        <v>0</v>
      </c>
      <c r="J10" s="67">
        <f>'2000'!C10</f>
        <v>1528.628</v>
      </c>
      <c r="K10" s="18">
        <f>'2001'!D10</f>
        <v>700</v>
      </c>
      <c r="L10" s="145"/>
    </row>
    <row r="11" spans="1:15" ht="12.75">
      <c r="A11" s="10" t="s">
        <v>20</v>
      </c>
      <c r="B11" s="71" t="s">
        <v>7</v>
      </c>
      <c r="C11" s="86"/>
      <c r="D11" s="31">
        <f>'1994'!C11</f>
        <v>0</v>
      </c>
      <c r="E11" s="24">
        <f>'1995'!C11:C22</f>
        <v>159</v>
      </c>
      <c r="F11" s="31">
        <f>'1996'!C9:C24</f>
        <v>89.1</v>
      </c>
      <c r="G11" s="31">
        <f>'1997'!C11</f>
        <v>373.5</v>
      </c>
      <c r="H11" s="24">
        <f>'1998'!C11</f>
        <v>498</v>
      </c>
      <c r="I11" s="31">
        <f>'1999'!C11</f>
        <v>483.703</v>
      </c>
      <c r="J11" s="67">
        <f>'2000'!C11</f>
        <v>1723.124</v>
      </c>
      <c r="K11" s="18">
        <f>'2001'!D11</f>
        <v>1314.992</v>
      </c>
      <c r="L11" s="145"/>
      <c r="M11" s="20"/>
      <c r="N11" s="20"/>
      <c r="O11" s="20"/>
    </row>
    <row r="12" spans="1:12" ht="13.5" thickBot="1">
      <c r="A12" s="10" t="s">
        <v>21</v>
      </c>
      <c r="B12" s="73" t="s">
        <v>8</v>
      </c>
      <c r="C12" s="88"/>
      <c r="D12" s="32">
        <f>'1994'!C12</f>
        <v>2978.2</v>
      </c>
      <c r="E12" s="27">
        <f>'1995'!C12:C23</f>
        <v>3271.6</v>
      </c>
      <c r="F12" s="65">
        <f>'1996'!C12:C25</f>
        <v>3628.9</v>
      </c>
      <c r="G12" s="32">
        <f>'1997'!C12</f>
        <v>4153.9</v>
      </c>
      <c r="H12" s="27">
        <f>'1998'!C12</f>
        <v>4269</v>
      </c>
      <c r="I12" s="32">
        <f>'1999'!C12</f>
        <v>4425.907999999999</v>
      </c>
      <c r="J12" s="68">
        <f>'2000'!C12</f>
        <v>8051.566999999999</v>
      </c>
      <c r="K12" s="154">
        <f>'2001'!D12</f>
        <v>7079.751703</v>
      </c>
      <c r="L12" s="146"/>
    </row>
    <row r="13" spans="1:12" ht="13.5" hidden="1" thickBot="1">
      <c r="A13" s="10" t="s">
        <v>22</v>
      </c>
      <c r="B13" s="71" t="s">
        <v>9</v>
      </c>
      <c r="C13" s="86"/>
      <c r="D13" s="36">
        <f>'1994'!C13</f>
        <v>2283.1000000000004</v>
      </c>
      <c r="E13" s="89">
        <f>'1995'!C13:C24</f>
        <v>2170.4</v>
      </c>
      <c r="F13" s="36">
        <f>'1996'!C13:C26</f>
        <v>1842.1</v>
      </c>
      <c r="G13" s="36">
        <f>'1997'!C13</f>
        <v>2353.1000000000004</v>
      </c>
      <c r="H13" s="89">
        <f>'1998'!C13</f>
        <v>3466</v>
      </c>
      <c r="I13" s="36">
        <f>'1999'!C13</f>
        <v>4049.0920000000006</v>
      </c>
      <c r="J13" s="90"/>
      <c r="K13" s="155"/>
      <c r="L13" s="145"/>
    </row>
    <row r="14" spans="1:12" ht="13.5" thickBot="1">
      <c r="A14" s="10" t="s">
        <v>23</v>
      </c>
      <c r="B14" s="71" t="s">
        <v>80</v>
      </c>
      <c r="C14" s="86"/>
      <c r="D14" s="105">
        <f>'1994'!C14</f>
        <v>2283.1000000000004</v>
      </c>
      <c r="E14" s="106">
        <f>'1995'!C14:C25</f>
        <v>2056.4</v>
      </c>
      <c r="F14" s="105">
        <f>'1996'!C14:C27</f>
        <v>1612.1</v>
      </c>
      <c r="G14" s="105">
        <f>'1997'!C14</f>
        <v>1705.1000000000004</v>
      </c>
      <c r="H14" s="106">
        <f>'1998'!C14</f>
        <v>2759</v>
      </c>
      <c r="I14" s="105">
        <f>'1999'!C14</f>
        <v>4049.0920000000006</v>
      </c>
      <c r="J14" s="107">
        <f>'2000'!C14</f>
        <v>2468.433000000001</v>
      </c>
      <c r="K14" s="156">
        <f>'2001'!D14</f>
        <v>1840.560297</v>
      </c>
      <c r="L14" s="166"/>
    </row>
    <row r="15" spans="1:12" ht="12" customHeight="1" hidden="1">
      <c r="A15" s="10" t="s">
        <v>27</v>
      </c>
      <c r="B15" s="73" t="s">
        <v>13</v>
      </c>
      <c r="C15" s="76"/>
      <c r="D15" s="37" t="e">
        <f>'1994'!#REF!</f>
        <v>#REF!</v>
      </c>
      <c r="E15" s="91" t="e">
        <f>'1995'!C19:C30</f>
        <v>#VALUE!</v>
      </c>
      <c r="F15" s="37" t="e">
        <f>'1996'!C19:C32</f>
        <v>#VALUE!</v>
      </c>
      <c r="G15" s="92" t="e">
        <f>'1997'!#REF!</f>
        <v>#REF!</v>
      </c>
      <c r="H15" s="91" t="e">
        <f>'1998'!#REF!</f>
        <v>#REF!</v>
      </c>
      <c r="I15" s="92"/>
      <c r="J15" s="37"/>
      <c r="K15" s="157"/>
      <c r="L15" s="145"/>
    </row>
    <row r="16" spans="1:12" ht="13.5" hidden="1" thickBot="1">
      <c r="A16" s="10"/>
      <c r="B16" s="74"/>
      <c r="C16" s="77"/>
      <c r="D16" s="31" t="e">
        <f>'1994'!#REF!</f>
        <v>#REF!</v>
      </c>
      <c r="E16" s="24" t="e">
        <f>'1995'!C19:C31</f>
        <v>#VALUE!</v>
      </c>
      <c r="F16" s="31" t="e">
        <f>'1996'!C19:C33</f>
        <v>#VALUE!</v>
      </c>
      <c r="G16" s="31" t="e">
        <f>'1997'!#REF!</f>
        <v>#REF!</v>
      </c>
      <c r="H16" s="24" t="e">
        <f>'1998'!#REF!</f>
        <v>#REF!</v>
      </c>
      <c r="I16" s="31"/>
      <c r="J16" s="31"/>
      <c r="K16" s="18"/>
      <c r="L16" s="145"/>
    </row>
    <row r="17" spans="1:12" ht="13.5" hidden="1" thickBot="1">
      <c r="A17" s="13" t="s">
        <v>28</v>
      </c>
      <c r="B17" s="75" t="s">
        <v>29</v>
      </c>
      <c r="C17" s="78"/>
      <c r="D17" s="38" t="e">
        <f>'1994'!#REF!</f>
        <v>#REF!</v>
      </c>
      <c r="E17" s="35" t="e">
        <f>'1995'!C19:C32</f>
        <v>#VALUE!</v>
      </c>
      <c r="F17" s="33" t="e">
        <f>'1996'!C19:C34</f>
        <v>#VALUE!</v>
      </c>
      <c r="G17" s="38" t="e">
        <f>'1997'!#REF!</f>
        <v>#REF!</v>
      </c>
      <c r="H17" s="35" t="e">
        <f>'1998'!#REF!</f>
        <v>#REF!</v>
      </c>
      <c r="I17" s="38"/>
      <c r="J17" s="33"/>
      <c r="K17" s="158"/>
      <c r="L17" s="145"/>
    </row>
    <row r="18" spans="2:12" ht="25.5">
      <c r="B18" s="81" t="s">
        <v>89</v>
      </c>
      <c r="C18" s="77"/>
      <c r="D18" s="61"/>
      <c r="E18" s="61"/>
      <c r="F18" s="61"/>
      <c r="G18" s="61"/>
      <c r="H18" s="93"/>
      <c r="I18" s="61"/>
      <c r="J18" s="93"/>
      <c r="K18" s="93"/>
      <c r="L18" s="148"/>
    </row>
    <row r="19" spans="2:12" ht="21" customHeight="1">
      <c r="B19" s="1" t="s">
        <v>90</v>
      </c>
      <c r="C19" s="98">
        <v>850</v>
      </c>
      <c r="D19" s="3"/>
      <c r="E19" s="3"/>
      <c r="F19" s="3"/>
      <c r="G19" s="3"/>
      <c r="H19" s="94">
        <f>C19</f>
        <v>850</v>
      </c>
      <c r="I19" s="3"/>
      <c r="J19" s="94"/>
      <c r="K19" s="94"/>
      <c r="L19" s="145"/>
    </row>
    <row r="20" spans="2:12" ht="12.75">
      <c r="B20" t="s">
        <v>99</v>
      </c>
      <c r="C20" s="98">
        <v>332</v>
      </c>
      <c r="D20" s="3"/>
      <c r="E20" s="3"/>
      <c r="F20" s="3"/>
      <c r="G20" s="3"/>
      <c r="H20" s="94">
        <f>C20</f>
        <v>332</v>
      </c>
      <c r="I20" s="3"/>
      <c r="J20" s="94"/>
      <c r="K20" s="94"/>
      <c r="L20" s="145"/>
    </row>
    <row r="21" spans="3:12" ht="12.75">
      <c r="C21" s="98">
        <v>1177.407</v>
      </c>
      <c r="D21" s="3"/>
      <c r="E21" s="3"/>
      <c r="F21" s="3"/>
      <c r="G21" s="3"/>
      <c r="H21" s="94">
        <f>C21</f>
        <v>1177.407</v>
      </c>
      <c r="I21" s="3"/>
      <c r="J21" s="94"/>
      <c r="K21" s="94"/>
      <c r="L21" s="145"/>
    </row>
    <row r="22" spans="3:12" ht="12.75">
      <c r="C22" s="98">
        <v>332</v>
      </c>
      <c r="D22" s="3"/>
      <c r="E22" s="3"/>
      <c r="F22" s="3"/>
      <c r="G22" s="3"/>
      <c r="H22" s="94">
        <f>C22</f>
        <v>332</v>
      </c>
      <c r="I22" s="3"/>
      <c r="J22" s="94"/>
      <c r="K22" s="94"/>
      <c r="L22" s="145"/>
    </row>
    <row r="23" spans="3:12" ht="12.75">
      <c r="C23" s="98">
        <v>1700.574</v>
      </c>
      <c r="D23" s="3"/>
      <c r="E23" s="3"/>
      <c r="F23" s="3"/>
      <c r="G23" s="3"/>
      <c r="H23" s="94">
        <f>H14-H19-H20-H21-H22</f>
        <v>67.59300000000007</v>
      </c>
      <c r="I23" s="3">
        <f>C23-H23</f>
        <v>1632.981</v>
      </c>
      <c r="J23" s="94"/>
      <c r="K23" s="94"/>
      <c r="L23" s="145"/>
    </row>
    <row r="24" spans="3:12" ht="12.75">
      <c r="C24" s="98">
        <v>246</v>
      </c>
      <c r="D24" s="3"/>
      <c r="E24" s="3"/>
      <c r="F24" s="3"/>
      <c r="G24" s="3"/>
      <c r="H24" s="94"/>
      <c r="I24" s="3">
        <f>C24-H24</f>
        <v>246</v>
      </c>
      <c r="J24" s="94"/>
      <c r="K24" s="94"/>
      <c r="L24" s="145"/>
    </row>
    <row r="25" spans="2:12" ht="12.75">
      <c r="B25" s="61"/>
      <c r="C25" s="79">
        <v>322.019</v>
      </c>
      <c r="D25" s="62"/>
      <c r="E25" s="62"/>
      <c r="F25" s="62"/>
      <c r="G25" s="62"/>
      <c r="H25" s="95"/>
      <c r="I25" s="62">
        <f>C25-H25</f>
        <v>322.019</v>
      </c>
      <c r="J25" s="95"/>
      <c r="K25" s="95"/>
      <c r="L25" s="145"/>
    </row>
    <row r="26" spans="2:12" ht="20.25" customHeight="1">
      <c r="B26" s="1" t="s">
        <v>91</v>
      </c>
      <c r="C26" s="99">
        <v>1528.628</v>
      </c>
      <c r="D26" s="3"/>
      <c r="E26" s="3"/>
      <c r="F26" s="3"/>
      <c r="G26" s="3"/>
      <c r="H26" s="94"/>
      <c r="I26" s="3"/>
      <c r="J26" s="94">
        <v>0</v>
      </c>
      <c r="K26" s="94"/>
      <c r="L26" s="145"/>
    </row>
    <row r="27" spans="2:12" ht="12.75">
      <c r="B27" s="82" t="s">
        <v>92</v>
      </c>
      <c r="C27" s="79"/>
      <c r="D27" s="62"/>
      <c r="E27" s="62"/>
      <c r="F27" s="62"/>
      <c r="G27" s="62"/>
      <c r="H27" s="95"/>
      <c r="I27" s="62"/>
      <c r="J27" s="95"/>
      <c r="K27" s="95"/>
      <c r="L27" s="145"/>
    </row>
    <row r="28" spans="2:12" ht="21" customHeight="1">
      <c r="B28" s="1" t="s">
        <v>93</v>
      </c>
      <c r="C28" s="98">
        <v>1032.015063</v>
      </c>
      <c r="D28" s="3"/>
      <c r="E28" s="3"/>
      <c r="F28" s="3"/>
      <c r="G28" s="3"/>
      <c r="H28" s="94"/>
      <c r="I28" s="3">
        <f>C28</f>
        <v>1032.015063</v>
      </c>
      <c r="J28" s="94"/>
      <c r="K28" s="94"/>
      <c r="L28" s="145"/>
    </row>
    <row r="29" spans="2:12" ht="12.75">
      <c r="B29" s="60" t="s">
        <v>94</v>
      </c>
      <c r="C29" s="98"/>
      <c r="D29" s="3"/>
      <c r="E29" s="3"/>
      <c r="F29" s="3"/>
      <c r="G29" s="3"/>
      <c r="H29" s="94"/>
      <c r="I29" s="3"/>
      <c r="J29" s="94"/>
      <c r="K29" s="94"/>
      <c r="L29" s="145"/>
    </row>
    <row r="30" spans="2:12" ht="12.75">
      <c r="B30" s="82" t="s">
        <v>95</v>
      </c>
      <c r="C30" s="79"/>
      <c r="D30" s="62"/>
      <c r="E30" s="62"/>
      <c r="F30" s="62"/>
      <c r="G30" s="62"/>
      <c r="H30" s="95"/>
      <c r="I30" s="62"/>
      <c r="J30" s="95"/>
      <c r="K30" s="95"/>
      <c r="L30" s="145"/>
    </row>
    <row r="31" spans="2:12" ht="21" customHeight="1">
      <c r="B31" s="64" t="s">
        <v>96</v>
      </c>
      <c r="C31" s="80">
        <v>710</v>
      </c>
      <c r="D31" s="67"/>
      <c r="E31" s="67"/>
      <c r="F31" s="67"/>
      <c r="G31" s="67"/>
      <c r="H31" s="96"/>
      <c r="I31" s="67">
        <f>C31</f>
        <v>710</v>
      </c>
      <c r="J31" s="96"/>
      <c r="K31" s="96"/>
      <c r="L31" s="145"/>
    </row>
    <row r="32" spans="2:12" ht="21" customHeight="1">
      <c r="B32" s="101" t="s">
        <v>100</v>
      </c>
      <c r="C32" s="99">
        <v>800</v>
      </c>
      <c r="D32" s="102">
        <f>C32-I32</f>
        <v>800</v>
      </c>
      <c r="E32" s="90"/>
      <c r="F32" s="90"/>
      <c r="G32" s="90"/>
      <c r="H32" s="102"/>
      <c r="I32" s="90"/>
      <c r="K32" s="102"/>
      <c r="L32" s="148"/>
    </row>
    <row r="33" spans="2:12" ht="12.75">
      <c r="B33" t="s">
        <v>118</v>
      </c>
      <c r="C33" s="98">
        <v>400</v>
      </c>
      <c r="D33" s="170">
        <v>400</v>
      </c>
      <c r="H33" s="97"/>
      <c r="K33" s="97"/>
      <c r="L33" s="148"/>
    </row>
    <row r="34" spans="3:12" ht="12.75">
      <c r="C34" s="100">
        <v>400</v>
      </c>
      <c r="D34" s="170">
        <v>400</v>
      </c>
      <c r="H34" s="97"/>
      <c r="J34" s="97"/>
      <c r="K34" s="97"/>
      <c r="L34" s="148"/>
    </row>
    <row r="35" spans="3:12" ht="12.75">
      <c r="C35" s="100">
        <v>400</v>
      </c>
      <c r="D35" s="170">
        <v>400</v>
      </c>
      <c r="H35" s="97"/>
      <c r="J35" s="97"/>
      <c r="K35" s="97"/>
      <c r="L35" s="148"/>
    </row>
    <row r="36" spans="2:12" ht="12.75">
      <c r="B36" s="101" t="s">
        <v>130</v>
      </c>
      <c r="C36" s="100">
        <v>1274.5</v>
      </c>
      <c r="D36" s="171">
        <v>283</v>
      </c>
      <c r="E36">
        <f>C36-D36</f>
        <v>991.5</v>
      </c>
      <c r="H36" s="97"/>
      <c r="J36" s="97"/>
      <c r="K36" s="97"/>
      <c r="L36" s="148"/>
    </row>
    <row r="37" spans="2:12" ht="12.75">
      <c r="B37" s="101" t="s">
        <v>131</v>
      </c>
      <c r="C37" s="100"/>
      <c r="E37">
        <v>1065</v>
      </c>
      <c r="F37">
        <f>1612</f>
        <v>1612</v>
      </c>
      <c r="G37">
        <f>2915-E37-F37</f>
        <v>238</v>
      </c>
      <c r="H37" s="97"/>
      <c r="J37" s="97"/>
      <c r="K37" s="97"/>
      <c r="L37" s="148"/>
    </row>
    <row r="38" spans="2:12" ht="12.75">
      <c r="B38" s="169" t="s">
        <v>126</v>
      </c>
      <c r="C38" s="100">
        <v>1400</v>
      </c>
      <c r="H38" s="97"/>
      <c r="J38" s="97"/>
      <c r="K38" s="97"/>
      <c r="L38" s="148"/>
    </row>
    <row r="39" spans="2:12" ht="12.75">
      <c r="B39" s="169" t="s">
        <v>127</v>
      </c>
      <c r="C39" s="100">
        <v>720</v>
      </c>
      <c r="H39" s="97"/>
      <c r="J39" s="97"/>
      <c r="K39" s="97"/>
      <c r="L39" s="148"/>
    </row>
    <row r="40" spans="2:12" ht="12.75">
      <c r="B40" s="169" t="s">
        <v>128</v>
      </c>
      <c r="C40" s="100">
        <v>473</v>
      </c>
      <c r="H40" s="97"/>
      <c r="J40" s="97"/>
      <c r="K40" s="97"/>
      <c r="L40" s="148"/>
    </row>
    <row r="41" spans="2:12" ht="12.75">
      <c r="B41" s="169" t="s">
        <v>129</v>
      </c>
      <c r="C41" s="100">
        <v>322</v>
      </c>
      <c r="H41" s="97"/>
      <c r="J41" s="97"/>
      <c r="K41" s="97"/>
      <c r="L41" s="148"/>
    </row>
    <row r="42" spans="3:13" ht="13.5" thickBot="1">
      <c r="C42" s="100"/>
      <c r="H42" s="94"/>
      <c r="I42" s="3"/>
      <c r="J42" s="94"/>
      <c r="K42" s="97"/>
      <c r="L42" s="176" t="s">
        <v>132</v>
      </c>
      <c r="M42" s="163"/>
    </row>
    <row r="43" spans="2:13" ht="12.75">
      <c r="B43" s="83" t="s">
        <v>97</v>
      </c>
      <c r="C43" s="108">
        <f>C19+C20+C21+C22+C23+C24+C25+C28+C31+C32+C33+C34+C35+C36+C42</f>
        <v>9976.515062999999</v>
      </c>
      <c r="D43" s="109">
        <f>SUM(D19:D42)</f>
        <v>2283</v>
      </c>
      <c r="E43" s="109">
        <f aca="true" t="shared" si="0" ref="E43:K43">SUM(E19:E42)</f>
        <v>2056.5</v>
      </c>
      <c r="F43" s="109">
        <f t="shared" si="0"/>
        <v>1612</v>
      </c>
      <c r="G43" s="109">
        <f t="shared" si="0"/>
        <v>238</v>
      </c>
      <c r="H43" s="110">
        <f t="shared" si="0"/>
        <v>2759</v>
      </c>
      <c r="I43" s="109">
        <f t="shared" si="0"/>
        <v>3943.015063</v>
      </c>
      <c r="J43" s="110">
        <f t="shared" si="0"/>
        <v>0</v>
      </c>
      <c r="K43" s="110">
        <f t="shared" si="0"/>
        <v>0</v>
      </c>
      <c r="L43" s="177">
        <f>SUM(D43:K43)</f>
        <v>12891.515062999999</v>
      </c>
      <c r="M43" s="161"/>
    </row>
    <row r="44" spans="2:13" ht="12.75">
      <c r="B44" s="103" t="s">
        <v>98</v>
      </c>
      <c r="C44" s="111"/>
      <c r="D44" s="112">
        <f aca="true" t="shared" si="1" ref="D44:K44">D14-D43</f>
        <v>0.1000000000003638</v>
      </c>
      <c r="E44" s="112">
        <f t="shared" si="1"/>
        <v>-0.09999999999990905</v>
      </c>
      <c r="F44" s="112">
        <f t="shared" si="1"/>
        <v>0.09999999999990905</v>
      </c>
      <c r="G44" s="112">
        <f t="shared" si="1"/>
        <v>1467.1000000000004</v>
      </c>
      <c r="H44" s="104">
        <f t="shared" si="1"/>
        <v>0</v>
      </c>
      <c r="I44" s="112">
        <f t="shared" si="1"/>
        <v>106.07693700000073</v>
      </c>
      <c r="J44" s="104">
        <f t="shared" si="1"/>
        <v>2468.433000000001</v>
      </c>
      <c r="K44" s="104">
        <f t="shared" si="1"/>
        <v>1840.560297</v>
      </c>
      <c r="L44" s="178">
        <f>SUM(D44:K44)</f>
        <v>5882.270234000002</v>
      </c>
      <c r="M44" s="161"/>
    </row>
    <row r="45" spans="10:13" ht="12.75">
      <c r="J45" s="3"/>
      <c r="L45" s="3"/>
      <c r="M45" s="20"/>
    </row>
    <row r="46" spans="10:13" ht="12.75">
      <c r="J46" s="3"/>
      <c r="L46" s="3"/>
      <c r="M46" s="20"/>
    </row>
    <row r="47" spans="10:13" ht="12.75">
      <c r="J47" s="3"/>
      <c r="L47" s="3"/>
      <c r="M47" s="20"/>
    </row>
    <row r="48" spans="2:8" ht="15">
      <c r="B48" s="175" t="s">
        <v>121</v>
      </c>
      <c r="D48" s="167"/>
      <c r="E48" s="167"/>
      <c r="F48" s="167"/>
      <c r="G48" s="167"/>
      <c r="H48" s="167"/>
    </row>
    <row r="49" spans="2:8" ht="15">
      <c r="B49" s="175" t="s">
        <v>122</v>
      </c>
      <c r="D49" s="167"/>
      <c r="E49" s="167"/>
      <c r="F49" s="167"/>
      <c r="G49" s="167"/>
      <c r="H49" s="167"/>
    </row>
    <row r="50" spans="2:8" ht="15">
      <c r="B50" s="175" t="s">
        <v>123</v>
      </c>
      <c r="D50" s="167"/>
      <c r="E50" s="167"/>
      <c r="F50" s="167"/>
      <c r="G50" s="167"/>
      <c r="H50" s="167"/>
    </row>
    <row r="51" spans="2:8" ht="15">
      <c r="B51" s="175" t="s">
        <v>124</v>
      </c>
      <c r="D51" s="167"/>
      <c r="E51" s="167"/>
      <c r="F51" s="167"/>
      <c r="G51" s="167"/>
      <c r="H51" s="167"/>
    </row>
    <row r="52" spans="2:8" ht="15">
      <c r="B52" s="175" t="s">
        <v>125</v>
      </c>
      <c r="D52" s="167"/>
      <c r="E52" s="167"/>
      <c r="F52" s="167"/>
      <c r="G52" s="167"/>
      <c r="H52" s="167"/>
    </row>
    <row r="54" ht="12.75">
      <c r="H54" s="168"/>
    </row>
  </sheetData>
  <mergeCells count="1">
    <mergeCell ref="D1:G1"/>
  </mergeCells>
  <printOptions/>
  <pageMargins left="0.1968503937007874" right="0.1968503937007874" top="1.1811023622047245" bottom="0.3937007874015748" header="0.5118110236220472" footer="0.5118110236220472"/>
  <pageSetup fitToHeight="1" fitToWidth="1" horizontalDpi="600" verticalDpi="600" orientation="landscape" paperSize="9" scale="69" r:id="rId1"/>
  <headerFooter alignWithMargins="0">
    <oddHeader>&amp;L&amp;14TABUĽKA 2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G1">
      <selection activeCell="J14" sqref="J14"/>
    </sheetView>
  </sheetViews>
  <sheetFormatPr defaultColWidth="9.00390625" defaultRowHeight="12.75"/>
  <cols>
    <col min="1" max="1" width="4.75390625" style="0" hidden="1" customWidth="1"/>
    <col min="2" max="2" width="45.00390625" style="0" customWidth="1"/>
    <col min="3" max="3" width="15.00390625" style="0" customWidth="1"/>
    <col min="4" max="10" width="12.75390625" style="0" customWidth="1"/>
    <col min="11" max="11" width="19.25390625" style="0" customWidth="1"/>
    <col min="12" max="12" width="20.625" style="0" customWidth="1"/>
    <col min="13" max="13" width="23.625" style="0" customWidth="1"/>
  </cols>
  <sheetData>
    <row r="1" ht="15">
      <c r="B1" s="167" t="s">
        <v>133</v>
      </c>
    </row>
    <row r="3" spans="2:12" ht="16.5" thickBot="1">
      <c r="B3" s="2" t="s">
        <v>78</v>
      </c>
      <c r="D3" s="181" t="s">
        <v>1</v>
      </c>
      <c r="E3" s="182"/>
      <c r="F3" s="182"/>
      <c r="G3" s="183"/>
      <c r="H3" s="58" t="s">
        <v>79</v>
      </c>
      <c r="I3" s="58" t="s">
        <v>1</v>
      </c>
      <c r="J3" s="58" t="s">
        <v>1</v>
      </c>
      <c r="K3" s="165" t="s">
        <v>105</v>
      </c>
      <c r="L3" s="164"/>
    </row>
    <row r="4" spans="2:12" ht="13.5" thickBot="1">
      <c r="B4" s="69"/>
      <c r="C4" s="84" t="s">
        <v>88</v>
      </c>
      <c r="D4" s="39">
        <v>1994</v>
      </c>
      <c r="E4" s="39">
        <v>1995</v>
      </c>
      <c r="F4" s="39">
        <v>1996</v>
      </c>
      <c r="G4" s="39">
        <v>1997</v>
      </c>
      <c r="H4" s="39">
        <v>1998</v>
      </c>
      <c r="I4" s="39">
        <v>1999</v>
      </c>
      <c r="J4" s="39">
        <v>2000</v>
      </c>
      <c r="K4" s="153">
        <v>2001</v>
      </c>
      <c r="L4" s="144"/>
    </row>
    <row r="5" spans="1:12" ht="12.75">
      <c r="A5" s="7" t="s">
        <v>14</v>
      </c>
      <c r="B5" s="70" t="s">
        <v>0</v>
      </c>
      <c r="C5" s="85"/>
      <c r="D5" s="30">
        <f>'1994'!C3</f>
        <v>5261.3</v>
      </c>
      <c r="E5" s="30">
        <f>'1995'!C3</f>
        <v>6377.4</v>
      </c>
      <c r="F5" s="30">
        <f>'1996'!C3:C18</f>
        <v>5241</v>
      </c>
      <c r="G5" s="30">
        <f>'1997'!C3</f>
        <v>7923.9</v>
      </c>
      <c r="H5" s="34">
        <f>'1998'!C3</f>
        <v>9624</v>
      </c>
      <c r="I5" s="30">
        <f>'1999'!C3</f>
        <v>10970</v>
      </c>
      <c r="J5" s="66">
        <f>'2000'!C3</f>
        <v>13363</v>
      </c>
      <c r="K5" s="17">
        <v>11982</v>
      </c>
      <c r="L5" s="145"/>
    </row>
    <row r="6" spans="1:12" ht="12.75">
      <c r="A6" s="10" t="s">
        <v>15</v>
      </c>
      <c r="B6" s="71" t="s">
        <v>2</v>
      </c>
      <c r="C6" s="86"/>
      <c r="D6" s="31">
        <f>'1994'!C4</f>
        <v>5261.3</v>
      </c>
      <c r="E6" s="24">
        <f>'1995'!C4</f>
        <v>5442</v>
      </c>
      <c r="F6" s="31">
        <f>'1996'!C4:C19</f>
        <v>-230</v>
      </c>
      <c r="G6" s="31">
        <f>'1997'!C4</f>
        <v>6507</v>
      </c>
      <c r="H6" s="24">
        <f>'1998'!C4</f>
        <v>7735</v>
      </c>
      <c r="I6" s="31">
        <f>'1999'!C4</f>
        <v>8475</v>
      </c>
      <c r="J6" s="67">
        <f>'2000'!C4</f>
        <v>10551</v>
      </c>
      <c r="K6" s="18">
        <f>'2001'!D4</f>
        <v>9241.748</v>
      </c>
      <c r="L6" s="145"/>
    </row>
    <row r="7" spans="1:12" ht="12.75">
      <c r="A7" s="10" t="s">
        <v>16</v>
      </c>
      <c r="B7" s="72" t="s">
        <v>53</v>
      </c>
      <c r="C7" s="87"/>
      <c r="D7" s="40">
        <f>'1994'!C5</f>
        <v>5261.3</v>
      </c>
      <c r="E7" s="41">
        <f>'1995'!C5:C18</f>
        <v>1382.6</v>
      </c>
      <c r="F7" s="40">
        <f>'1996'!C5:C20</f>
        <v>1541.6</v>
      </c>
      <c r="G7" s="42">
        <f>'1997'!C5</f>
        <v>5859</v>
      </c>
      <c r="H7" s="59">
        <f>'1998'!C5</f>
        <v>7028</v>
      </c>
      <c r="I7" s="31">
        <f>'1999'!C5</f>
        <v>8475</v>
      </c>
      <c r="J7" s="67">
        <f>'2000'!C5</f>
        <v>10520</v>
      </c>
      <c r="K7" s="18">
        <f>'2001'!D5</f>
        <v>8920.312</v>
      </c>
      <c r="L7" s="145"/>
    </row>
    <row r="8" spans="1:12" ht="12.75" hidden="1">
      <c r="A8" s="10" t="s">
        <v>17</v>
      </c>
      <c r="B8" s="73" t="s">
        <v>4</v>
      </c>
      <c r="C8" s="88"/>
      <c r="D8" s="31">
        <f>'1994'!C6</f>
        <v>0</v>
      </c>
      <c r="E8" s="24">
        <f>'1995'!C6:C19</f>
        <v>1730</v>
      </c>
      <c r="F8" s="31">
        <f>'1996'!C6:C21</f>
        <v>1998.2</v>
      </c>
      <c r="G8" s="32">
        <f>'1997'!C6</f>
        <v>-648</v>
      </c>
      <c r="H8" s="24">
        <f>'1998'!C6</f>
        <v>-707</v>
      </c>
      <c r="I8" s="32"/>
      <c r="J8" s="67"/>
      <c r="K8" s="154"/>
      <c r="L8" s="145"/>
    </row>
    <row r="9" spans="1:12" ht="12.75">
      <c r="A9" s="10" t="s">
        <v>18</v>
      </c>
      <c r="B9" s="71" t="s">
        <v>5</v>
      </c>
      <c r="C9" s="86"/>
      <c r="D9" s="31">
        <f>'1994'!C7</f>
        <v>1130.2</v>
      </c>
      <c r="E9" s="24">
        <f>'1995'!C7:C20</f>
        <v>1730</v>
      </c>
      <c r="F9" s="31">
        <f>'1996'!C7:C22</f>
        <v>1998.2</v>
      </c>
      <c r="G9" s="31">
        <f>'1997'!C7</f>
        <v>1580.4</v>
      </c>
      <c r="H9" s="24">
        <f>'1998'!C7</f>
        <v>1561</v>
      </c>
      <c r="I9" s="31">
        <f>'1999'!C7</f>
        <v>1732.205</v>
      </c>
      <c r="J9" s="67">
        <f>'2000'!C7</f>
        <v>2089.815</v>
      </c>
      <c r="K9" s="18">
        <f>'2001'!D7</f>
        <v>2011.407</v>
      </c>
      <c r="L9" s="145"/>
    </row>
    <row r="10" spans="1:12" ht="12.75">
      <c r="A10" s="10" t="s">
        <v>19</v>
      </c>
      <c r="B10" s="71" t="s">
        <v>6</v>
      </c>
      <c r="C10" s="86"/>
      <c r="D10" s="31">
        <f>'1994'!C8</f>
        <v>1848</v>
      </c>
      <c r="E10" s="24">
        <f>'1995'!C8:C21</f>
        <v>0</v>
      </c>
      <c r="F10" s="31">
        <f>'1996'!C8:C23</f>
        <v>0</v>
      </c>
      <c r="G10" s="31">
        <f>'1997'!C8</f>
        <v>2200</v>
      </c>
      <c r="H10" s="24">
        <f>'1998'!C8</f>
        <v>2210</v>
      </c>
      <c r="I10" s="31">
        <f>'1999'!C8</f>
        <v>2210</v>
      </c>
      <c r="J10" s="67">
        <f>'2000'!C8</f>
        <v>4238.628</v>
      </c>
      <c r="K10" s="18">
        <f>'2001'!D8</f>
        <v>3624</v>
      </c>
      <c r="L10" s="145"/>
    </row>
    <row r="11" spans="1:12" ht="12.75">
      <c r="A11" s="10"/>
      <c r="B11" s="71" t="s">
        <v>86</v>
      </c>
      <c r="C11" s="86"/>
      <c r="D11" s="31">
        <f>'1994'!C9</f>
        <v>1848</v>
      </c>
      <c r="E11" s="24">
        <f>'1995'!C9:C22</f>
        <v>159</v>
      </c>
      <c r="F11" s="31">
        <f>'1996'!C9:C24</f>
        <v>89.1</v>
      </c>
      <c r="G11" s="31">
        <f>'1997'!C9</f>
        <v>2200</v>
      </c>
      <c r="H11" s="24">
        <f>'1998'!C9</f>
        <v>2210</v>
      </c>
      <c r="I11" s="31">
        <f>'1999'!C9</f>
        <v>2210</v>
      </c>
      <c r="J11" s="67">
        <f>'2000'!C9</f>
        <v>2710</v>
      </c>
      <c r="K11" s="18">
        <f>'2001'!D9</f>
        <v>2924</v>
      </c>
      <c r="L11" s="145"/>
    </row>
    <row r="12" spans="1:12" ht="12.75">
      <c r="A12" s="10"/>
      <c r="B12" s="71" t="s">
        <v>87</v>
      </c>
      <c r="C12" s="86"/>
      <c r="D12" s="31">
        <f>'1994'!C10</f>
        <v>0</v>
      </c>
      <c r="E12" s="24">
        <f>'1995'!C10:C23</f>
        <v>3271.6</v>
      </c>
      <c r="F12" s="31">
        <f>'1996'!C10:C25</f>
        <v>3628.9</v>
      </c>
      <c r="G12" s="31">
        <f>'1997'!C10</f>
        <v>0</v>
      </c>
      <c r="H12" s="24">
        <f>'1998'!C10</f>
        <v>0</v>
      </c>
      <c r="I12" s="31">
        <f>'1999'!C10</f>
        <v>0</v>
      </c>
      <c r="J12" s="67">
        <f>'2000'!C10</f>
        <v>1528.628</v>
      </c>
      <c r="K12" s="18">
        <f>'2001'!D10</f>
        <v>700</v>
      </c>
      <c r="L12" s="145"/>
    </row>
    <row r="13" spans="1:15" ht="12.75">
      <c r="A13" s="10" t="s">
        <v>20</v>
      </c>
      <c r="B13" s="71" t="s">
        <v>7</v>
      </c>
      <c r="C13" s="86"/>
      <c r="D13" s="31">
        <f>'1994'!C11</f>
        <v>0</v>
      </c>
      <c r="E13" s="24">
        <f>'1995'!C11:C22</f>
        <v>2170.4</v>
      </c>
      <c r="F13" s="31">
        <f>'1996'!C9:C24</f>
        <v>1842.1</v>
      </c>
      <c r="G13" s="31">
        <f>'1997'!C11</f>
        <v>373.5</v>
      </c>
      <c r="H13" s="24">
        <f>'1998'!C11</f>
        <v>498</v>
      </c>
      <c r="I13" s="31">
        <f>'1999'!C11</f>
        <v>483.703</v>
      </c>
      <c r="J13" s="67">
        <f>'2000'!C11</f>
        <v>1723.124</v>
      </c>
      <c r="K13" s="18">
        <f>'2001'!D11</f>
        <v>1314.992</v>
      </c>
      <c r="L13" s="145"/>
      <c r="M13" s="20"/>
      <c r="N13" s="20"/>
      <c r="O13" s="20"/>
    </row>
    <row r="14" spans="1:12" ht="13.5" thickBot="1">
      <c r="A14" s="10" t="s">
        <v>21</v>
      </c>
      <c r="B14" s="73" t="s">
        <v>8</v>
      </c>
      <c r="C14" s="88"/>
      <c r="D14" s="32">
        <f>'1994'!C12</f>
        <v>2978.2</v>
      </c>
      <c r="E14" s="27">
        <f>'1995'!C12:C23</f>
        <v>2056.4</v>
      </c>
      <c r="F14" s="65">
        <f>'1996'!C12:C25</f>
        <v>1612.1</v>
      </c>
      <c r="G14" s="32">
        <f>'1997'!C12</f>
        <v>4153.9</v>
      </c>
      <c r="H14" s="27">
        <f>'1998'!C12</f>
        <v>4269</v>
      </c>
      <c r="I14" s="32">
        <f>'1999'!C12</f>
        <v>4425.907999999999</v>
      </c>
      <c r="J14" s="68">
        <f>'2000'!C12</f>
        <v>8051.566999999999</v>
      </c>
      <c r="K14" s="154">
        <f>'2001'!D12</f>
        <v>7079.751703</v>
      </c>
      <c r="L14" s="146"/>
    </row>
    <row r="15" spans="1:12" ht="13.5" hidden="1" thickBot="1">
      <c r="A15" s="10" t="s">
        <v>22</v>
      </c>
      <c r="B15" s="71" t="s">
        <v>9</v>
      </c>
      <c r="C15" s="86"/>
      <c r="D15" s="36">
        <f>'1994'!C13</f>
        <v>2283.1000000000004</v>
      </c>
      <c r="E15" s="89">
        <f>'1995'!C13:C24</f>
        <v>2056.4</v>
      </c>
      <c r="F15" s="36">
        <f>'1996'!C13:C26</f>
        <v>1612.1</v>
      </c>
      <c r="G15" s="36">
        <f>'1997'!C13</f>
        <v>2353.1000000000004</v>
      </c>
      <c r="H15" s="89">
        <f>'1998'!C13</f>
        <v>3466</v>
      </c>
      <c r="I15" s="36">
        <f>'1999'!C13</f>
        <v>4049.0920000000006</v>
      </c>
      <c r="J15" s="90"/>
      <c r="K15" s="155"/>
      <c r="L15" s="145"/>
    </row>
    <row r="16" spans="1:12" ht="13.5" thickBot="1">
      <c r="A16" s="10" t="s">
        <v>23</v>
      </c>
      <c r="B16" s="71" t="s">
        <v>80</v>
      </c>
      <c r="C16" s="86"/>
      <c r="D16" s="105">
        <f>'1994'!C14</f>
        <v>2283.1000000000004</v>
      </c>
      <c r="E16" s="106">
        <f>'1995'!C14:C25</f>
        <v>0</v>
      </c>
      <c r="F16" s="105">
        <f>'1996'!C14:C27</f>
        <v>0</v>
      </c>
      <c r="G16" s="105">
        <f>'1997'!C14</f>
        <v>1705.1000000000004</v>
      </c>
      <c r="H16" s="106">
        <f>'1998'!C14</f>
        <v>2759</v>
      </c>
      <c r="I16" s="105">
        <f>'1999'!C14</f>
        <v>4049.0920000000006</v>
      </c>
      <c r="J16" s="107">
        <f>'2000'!C14</f>
        <v>2468.433000000001</v>
      </c>
      <c r="K16" s="156">
        <f>'2001'!D14</f>
        <v>1840.560297</v>
      </c>
      <c r="L16" s="166"/>
    </row>
    <row r="17" spans="1:12" ht="12" customHeight="1" hidden="1">
      <c r="A17" s="10" t="s">
        <v>27</v>
      </c>
      <c r="B17" s="73" t="s">
        <v>13</v>
      </c>
      <c r="C17" s="76"/>
      <c r="D17" s="37" t="e">
        <f>'1994'!#REF!</f>
        <v>#REF!</v>
      </c>
      <c r="E17" s="91" t="e">
        <f>'1995'!C19:C30</f>
        <v>#VALUE!</v>
      </c>
      <c r="F17" s="37" t="e">
        <f>'1996'!C19:C32</f>
        <v>#VALUE!</v>
      </c>
      <c r="G17" s="92" t="e">
        <f>'1997'!#REF!</f>
        <v>#REF!</v>
      </c>
      <c r="H17" s="91" t="e">
        <f>'1998'!#REF!</f>
        <v>#REF!</v>
      </c>
      <c r="I17" s="92"/>
      <c r="J17" s="37"/>
      <c r="K17" s="157"/>
      <c r="L17" s="145"/>
    </row>
    <row r="18" spans="1:12" ht="13.5" hidden="1" thickBot="1">
      <c r="A18" s="10"/>
      <c r="B18" s="74"/>
      <c r="C18" s="77"/>
      <c r="D18" s="31" t="e">
        <f>'1994'!#REF!</f>
        <v>#REF!</v>
      </c>
      <c r="E18" s="24" t="e">
        <f>'1995'!C19:C31</f>
        <v>#VALUE!</v>
      </c>
      <c r="F18" s="31" t="e">
        <f>'1996'!C19:C33</f>
        <v>#VALUE!</v>
      </c>
      <c r="G18" s="31" t="e">
        <f>'1997'!#REF!</f>
        <v>#REF!</v>
      </c>
      <c r="H18" s="24" t="e">
        <f>'1998'!#REF!</f>
        <v>#REF!</v>
      </c>
      <c r="I18" s="31"/>
      <c r="J18" s="31"/>
      <c r="K18" s="18"/>
      <c r="L18" s="145"/>
    </row>
    <row r="19" spans="1:12" ht="13.5" hidden="1" thickBot="1">
      <c r="A19" s="13" t="s">
        <v>28</v>
      </c>
      <c r="B19" s="75" t="s">
        <v>29</v>
      </c>
      <c r="C19" s="78"/>
      <c r="D19" s="38" t="e">
        <f>'1994'!#REF!</f>
        <v>#REF!</v>
      </c>
      <c r="E19" s="35">
        <f>'1995'!C19:C32</f>
        <v>0</v>
      </c>
      <c r="F19" s="33">
        <f>'1996'!C19:C34</f>
        <v>0</v>
      </c>
      <c r="G19" s="38" t="e">
        <f>'1997'!#REF!</f>
        <v>#REF!</v>
      </c>
      <c r="H19" s="35" t="e">
        <f>'1998'!#REF!</f>
        <v>#REF!</v>
      </c>
      <c r="I19" s="38"/>
      <c r="J19" s="33"/>
      <c r="K19" s="158"/>
      <c r="L19" s="145"/>
    </row>
    <row r="20" spans="2:12" ht="25.5">
      <c r="B20" s="81" t="s">
        <v>89</v>
      </c>
      <c r="C20" s="77"/>
      <c r="D20" s="61"/>
      <c r="E20" s="61"/>
      <c r="F20" s="61"/>
      <c r="G20" s="61"/>
      <c r="H20" s="93"/>
      <c r="I20" s="61"/>
      <c r="J20" s="93"/>
      <c r="K20" s="93"/>
      <c r="L20" s="148"/>
    </row>
    <row r="21" spans="2:12" ht="21" customHeight="1">
      <c r="B21" s="1" t="s">
        <v>90</v>
      </c>
      <c r="C21" s="98">
        <v>850</v>
      </c>
      <c r="D21" s="3"/>
      <c r="E21" s="3"/>
      <c r="F21" s="3"/>
      <c r="G21" s="3"/>
      <c r="H21" s="94">
        <f>C21</f>
        <v>850</v>
      </c>
      <c r="I21" s="3"/>
      <c r="J21" s="94"/>
      <c r="K21" s="94"/>
      <c r="L21" s="145"/>
    </row>
    <row r="22" spans="2:12" ht="12.75">
      <c r="B22" t="s">
        <v>99</v>
      </c>
      <c r="C22" s="98">
        <v>332</v>
      </c>
      <c r="D22" s="3"/>
      <c r="E22" s="3"/>
      <c r="F22" s="3"/>
      <c r="G22" s="3"/>
      <c r="H22" s="94">
        <f>C22</f>
        <v>332</v>
      </c>
      <c r="I22" s="3"/>
      <c r="J22" s="94"/>
      <c r="K22" s="94"/>
      <c r="L22" s="145"/>
    </row>
    <row r="23" spans="3:12" ht="12.75">
      <c r="C23" s="98">
        <v>1177.407</v>
      </c>
      <c r="D23" s="3"/>
      <c r="E23" s="3"/>
      <c r="F23" s="3"/>
      <c r="G23" s="3"/>
      <c r="H23" s="94">
        <f>C23</f>
        <v>1177.407</v>
      </c>
      <c r="I23" s="3"/>
      <c r="J23" s="94"/>
      <c r="K23" s="94"/>
      <c r="L23" s="145"/>
    </row>
    <row r="24" spans="3:12" ht="12.75">
      <c r="C24" s="98">
        <v>332</v>
      </c>
      <c r="D24" s="3"/>
      <c r="E24" s="3"/>
      <c r="F24" s="3"/>
      <c r="G24" s="3"/>
      <c r="H24" s="94">
        <f>C24</f>
        <v>332</v>
      </c>
      <c r="I24" s="3"/>
      <c r="J24" s="94"/>
      <c r="K24" s="94"/>
      <c r="L24" s="145"/>
    </row>
    <row r="25" spans="3:12" ht="12.75">
      <c r="C25" s="98">
        <v>1700.574</v>
      </c>
      <c r="D25" s="3"/>
      <c r="E25" s="3"/>
      <c r="F25" s="3"/>
      <c r="G25" s="3"/>
      <c r="H25" s="94">
        <f>H16-H21-H22-H23-H24</f>
        <v>67.59300000000007</v>
      </c>
      <c r="I25" s="3">
        <f>C25-H25</f>
        <v>1632.981</v>
      </c>
      <c r="J25" s="94"/>
      <c r="K25" s="94"/>
      <c r="L25" s="145"/>
    </row>
    <row r="26" spans="3:12" ht="12.75">
      <c r="C26" s="98">
        <v>246</v>
      </c>
      <c r="D26" s="3"/>
      <c r="E26" s="3"/>
      <c r="F26" s="3"/>
      <c r="G26" s="3"/>
      <c r="H26" s="94"/>
      <c r="I26" s="3">
        <f>C26-H26</f>
        <v>246</v>
      </c>
      <c r="J26" s="94"/>
      <c r="K26" s="94"/>
      <c r="L26" s="145"/>
    </row>
    <row r="27" spans="2:12" ht="12.75">
      <c r="B27" s="61"/>
      <c r="C27" s="79">
        <v>322.019</v>
      </c>
      <c r="D27" s="62"/>
      <c r="E27" s="62"/>
      <c r="F27" s="62"/>
      <c r="G27" s="62"/>
      <c r="H27" s="95"/>
      <c r="I27" s="62">
        <f>C27-H27</f>
        <v>322.019</v>
      </c>
      <c r="J27" s="95"/>
      <c r="K27" s="95"/>
      <c r="L27" s="145"/>
    </row>
    <row r="28" spans="2:12" ht="20.25" customHeight="1">
      <c r="B28" s="1" t="s">
        <v>91</v>
      </c>
      <c r="C28" s="99">
        <v>1528.628</v>
      </c>
      <c r="D28" s="3"/>
      <c r="E28" s="3"/>
      <c r="F28" s="3"/>
      <c r="G28" s="3"/>
      <c r="H28" s="94"/>
      <c r="I28" s="3"/>
      <c r="J28" s="94">
        <v>0</v>
      </c>
      <c r="K28" s="94"/>
      <c r="L28" s="145"/>
    </row>
    <row r="29" spans="2:12" ht="12.75">
      <c r="B29" s="82" t="s">
        <v>92</v>
      </c>
      <c r="C29" s="79"/>
      <c r="D29" s="62"/>
      <c r="E29" s="62"/>
      <c r="F29" s="62"/>
      <c r="G29" s="62"/>
      <c r="H29" s="95"/>
      <c r="I29" s="62"/>
      <c r="J29" s="95"/>
      <c r="K29" s="95"/>
      <c r="L29" s="145"/>
    </row>
    <row r="30" spans="2:12" ht="21" customHeight="1">
      <c r="B30" s="1" t="s">
        <v>93</v>
      </c>
      <c r="C30" s="98">
        <v>1032.015063</v>
      </c>
      <c r="D30" s="3"/>
      <c r="E30" s="3"/>
      <c r="F30" s="3"/>
      <c r="G30" s="3"/>
      <c r="H30" s="94"/>
      <c r="I30" s="3">
        <f>C30</f>
        <v>1032.015063</v>
      </c>
      <c r="J30" s="94"/>
      <c r="K30" s="94"/>
      <c r="L30" s="145"/>
    </row>
    <row r="31" spans="2:12" ht="12.75">
      <c r="B31" s="60" t="s">
        <v>94</v>
      </c>
      <c r="C31" s="98"/>
      <c r="D31" s="3"/>
      <c r="E31" s="3"/>
      <c r="F31" s="3"/>
      <c r="G31" s="3"/>
      <c r="H31" s="94"/>
      <c r="I31" s="3"/>
      <c r="J31" s="94"/>
      <c r="K31" s="94"/>
      <c r="L31" s="145"/>
    </row>
    <row r="32" spans="2:12" ht="12.75">
      <c r="B32" s="82" t="s">
        <v>95</v>
      </c>
      <c r="C32" s="79"/>
      <c r="D32" s="62"/>
      <c r="E32" s="62"/>
      <c r="F32" s="62"/>
      <c r="G32" s="62"/>
      <c r="H32" s="95"/>
      <c r="I32" s="62"/>
      <c r="J32" s="95"/>
      <c r="K32" s="95"/>
      <c r="L32" s="145"/>
    </row>
    <row r="33" spans="2:12" ht="21" customHeight="1">
      <c r="B33" s="64" t="s">
        <v>96</v>
      </c>
      <c r="C33" s="80">
        <v>710</v>
      </c>
      <c r="D33" s="67"/>
      <c r="E33" s="67"/>
      <c r="F33" s="67"/>
      <c r="G33" s="67"/>
      <c r="H33" s="96"/>
      <c r="I33" s="67">
        <f>C33</f>
        <v>710</v>
      </c>
      <c r="J33" s="96"/>
      <c r="K33" s="96"/>
      <c r="L33" s="145"/>
    </row>
    <row r="34" spans="2:12" ht="21" customHeight="1">
      <c r="B34" s="101" t="s">
        <v>100</v>
      </c>
      <c r="C34" s="99">
        <v>800</v>
      </c>
      <c r="D34" s="102">
        <f>C34-I34</f>
        <v>800</v>
      </c>
      <c r="E34" s="90"/>
      <c r="F34" s="90"/>
      <c r="G34" s="90"/>
      <c r="H34" s="102"/>
      <c r="I34" s="90"/>
      <c r="K34" s="102"/>
      <c r="L34" s="148"/>
    </row>
    <row r="35" spans="2:12" ht="12.75">
      <c r="B35" t="s">
        <v>118</v>
      </c>
      <c r="C35" s="98">
        <v>400</v>
      </c>
      <c r="D35" s="170">
        <v>400</v>
      </c>
      <c r="H35" s="97"/>
      <c r="K35" s="97"/>
      <c r="L35" s="148"/>
    </row>
    <row r="36" spans="3:12" ht="12.75">
      <c r="C36" s="100">
        <v>400</v>
      </c>
      <c r="D36" s="170">
        <v>400</v>
      </c>
      <c r="H36" s="97"/>
      <c r="J36" s="97"/>
      <c r="K36" s="97"/>
      <c r="L36" s="148"/>
    </row>
    <row r="37" spans="3:12" ht="12.75">
      <c r="C37" s="100">
        <v>400</v>
      </c>
      <c r="D37" s="170">
        <v>400</v>
      </c>
      <c r="H37" s="97"/>
      <c r="J37" s="97"/>
      <c r="K37" s="97"/>
      <c r="L37" s="148"/>
    </row>
    <row r="38" spans="2:12" ht="12.75">
      <c r="B38" s="101" t="s">
        <v>130</v>
      </c>
      <c r="C38" s="100">
        <v>1274.5</v>
      </c>
      <c r="D38" s="171">
        <v>283</v>
      </c>
      <c r="E38">
        <f>C38-D38</f>
        <v>991.5</v>
      </c>
      <c r="H38" s="97"/>
      <c r="J38" s="97"/>
      <c r="K38" s="97"/>
      <c r="L38" s="148"/>
    </row>
    <row r="39" spans="2:12" ht="12.75">
      <c r="B39" s="101" t="s">
        <v>131</v>
      </c>
      <c r="C39" s="100"/>
      <c r="E39">
        <v>1065</v>
      </c>
      <c r="F39">
        <f>1612</f>
        <v>1612</v>
      </c>
      <c r="G39">
        <f>2915-E39-F39</f>
        <v>238</v>
      </c>
      <c r="H39" s="97"/>
      <c r="J39" s="97"/>
      <c r="K39" s="97"/>
      <c r="L39" s="148"/>
    </row>
    <row r="40" spans="2:12" ht="12.75">
      <c r="B40" s="169" t="s">
        <v>126</v>
      </c>
      <c r="C40" s="100">
        <v>1400</v>
      </c>
      <c r="H40" s="97"/>
      <c r="J40" s="97"/>
      <c r="K40" s="97"/>
      <c r="L40" s="148"/>
    </row>
    <row r="41" spans="2:12" ht="12.75">
      <c r="B41" s="169" t="s">
        <v>127</v>
      </c>
      <c r="C41" s="100">
        <v>720</v>
      </c>
      <c r="H41" s="97"/>
      <c r="J41" s="97"/>
      <c r="K41" s="97"/>
      <c r="L41" s="148"/>
    </row>
    <row r="42" spans="2:12" ht="12.75">
      <c r="B42" s="169" t="s">
        <v>128</v>
      </c>
      <c r="C42" s="100">
        <v>473</v>
      </c>
      <c r="H42" s="97"/>
      <c r="J42" s="97"/>
      <c r="K42" s="97"/>
      <c r="L42" s="148"/>
    </row>
    <row r="43" spans="2:12" ht="12.75">
      <c r="B43" s="169" t="s">
        <v>129</v>
      </c>
      <c r="C43" s="100">
        <v>322</v>
      </c>
      <c r="H43" s="97"/>
      <c r="J43" s="97"/>
      <c r="K43" s="97"/>
      <c r="L43" s="148"/>
    </row>
    <row r="44" spans="3:13" ht="13.5" thickBot="1">
      <c r="C44" s="100"/>
      <c r="H44" s="94"/>
      <c r="I44" s="3"/>
      <c r="J44" s="94"/>
      <c r="K44" s="97"/>
      <c r="L44" s="162" t="s">
        <v>132</v>
      </c>
      <c r="M44" s="163"/>
    </row>
    <row r="45" spans="2:13" ht="12.75">
      <c r="B45" s="83" t="s">
        <v>97</v>
      </c>
      <c r="C45" s="108">
        <f>C21+C22+C23+C24+C25+C26+C27+C30+C33+C34+C35+C36+C37+C38+C44</f>
        <v>9976.515062999999</v>
      </c>
      <c r="D45" s="109">
        <f>SUM(D21:D44)</f>
        <v>2283</v>
      </c>
      <c r="E45" s="109">
        <f aca="true" t="shared" si="0" ref="E45:K45">SUM(E21:E44)</f>
        <v>2056.5</v>
      </c>
      <c r="F45" s="109">
        <f t="shared" si="0"/>
        <v>1612</v>
      </c>
      <c r="G45" s="109">
        <f t="shared" si="0"/>
        <v>238</v>
      </c>
      <c r="H45" s="110">
        <f t="shared" si="0"/>
        <v>2759</v>
      </c>
      <c r="I45" s="109">
        <f t="shared" si="0"/>
        <v>3943.015063</v>
      </c>
      <c r="J45" s="110">
        <f t="shared" si="0"/>
        <v>0</v>
      </c>
      <c r="K45" s="110">
        <f t="shared" si="0"/>
        <v>0</v>
      </c>
      <c r="L45" s="151">
        <f>SUM(D45:K45)</f>
        <v>12891.515062999999</v>
      </c>
      <c r="M45" s="161"/>
    </row>
    <row r="46" spans="2:13" ht="12.75">
      <c r="B46" s="103" t="s">
        <v>98</v>
      </c>
      <c r="C46" s="111"/>
      <c r="D46" s="112">
        <f aca="true" t="shared" si="1" ref="D46:K46">D16-D45</f>
        <v>0.1000000000003638</v>
      </c>
      <c r="E46" s="112">
        <f t="shared" si="1"/>
        <v>-2056.5</v>
      </c>
      <c r="F46" s="112">
        <f t="shared" si="1"/>
        <v>-1612</v>
      </c>
      <c r="G46" s="112">
        <f t="shared" si="1"/>
        <v>1467.1000000000004</v>
      </c>
      <c r="H46" s="104">
        <f t="shared" si="1"/>
        <v>0</v>
      </c>
      <c r="I46" s="112">
        <f t="shared" si="1"/>
        <v>106.07693700000073</v>
      </c>
      <c r="J46" s="104">
        <f t="shared" si="1"/>
        <v>2468.433000000001</v>
      </c>
      <c r="K46" s="104">
        <f t="shared" si="1"/>
        <v>1840.560297</v>
      </c>
      <c r="L46" s="150">
        <f>SUM(D46:K46)</f>
        <v>2213.7702340000023</v>
      </c>
      <c r="M46" s="161"/>
    </row>
    <row r="47" spans="10:13" ht="12.75">
      <c r="J47" s="3"/>
      <c r="L47" s="3"/>
      <c r="M47" s="20"/>
    </row>
    <row r="48" spans="10:13" ht="12.75">
      <c r="J48" s="3"/>
      <c r="L48" s="3"/>
      <c r="M48" s="20"/>
    </row>
    <row r="49" spans="10:13" ht="12.75">
      <c r="J49" s="3"/>
      <c r="L49" s="3"/>
      <c r="M49" s="20"/>
    </row>
    <row r="50" spans="2:8" ht="15">
      <c r="B50" s="60"/>
      <c r="D50" s="167"/>
      <c r="E50" s="167"/>
      <c r="F50" s="167"/>
      <c r="G50" s="167"/>
      <c r="H50" s="167"/>
    </row>
    <row r="51" spans="2:8" ht="15">
      <c r="B51" s="60"/>
      <c r="D51" s="167"/>
      <c r="E51" s="167"/>
      <c r="F51" s="167"/>
      <c r="G51" s="167"/>
      <c r="H51" s="167"/>
    </row>
    <row r="52" spans="2:8" ht="15">
      <c r="B52" s="60"/>
      <c r="D52" s="167"/>
      <c r="E52" s="167"/>
      <c r="F52" s="167"/>
      <c r="G52" s="167"/>
      <c r="H52" s="167"/>
    </row>
    <row r="53" spans="2:8" ht="15">
      <c r="B53" s="60"/>
      <c r="D53" s="167"/>
      <c r="E53" s="167"/>
      <c r="F53" s="167"/>
      <c r="G53" s="167"/>
      <c r="H53" s="167"/>
    </row>
    <row r="54" spans="2:8" ht="15">
      <c r="B54" s="60"/>
      <c r="D54" s="167"/>
      <c r="E54" s="167"/>
      <c r="F54" s="167"/>
      <c r="G54" s="167"/>
      <c r="H54" s="167"/>
    </row>
    <row r="56" ht="12.75">
      <c r="H56" s="168"/>
    </row>
  </sheetData>
  <mergeCells count="1">
    <mergeCell ref="D3:G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B1">
      <pane xSplit="1" ySplit="2" topLeftCell="C30" activePane="bottomRight" state="frozen"/>
      <selection pane="topLeft" activeCell="B1" sqref="B1"/>
      <selection pane="topRight" activeCell="C1" sqref="C1"/>
      <selection pane="bottomLeft" activeCell="B3" sqref="B3"/>
      <selection pane="bottomRight" activeCell="M40" sqref="A1:IV16384"/>
    </sheetView>
  </sheetViews>
  <sheetFormatPr defaultColWidth="9.00390625" defaultRowHeight="12.75"/>
  <cols>
    <col min="1" max="1" width="4.75390625" style="0" hidden="1" customWidth="1"/>
    <col min="2" max="2" width="45.00390625" style="0" customWidth="1"/>
    <col min="3" max="3" width="15.00390625" style="0" customWidth="1"/>
    <col min="4" max="10" width="12.75390625" style="0" customWidth="1"/>
    <col min="11" max="11" width="19.25390625" style="0" customWidth="1"/>
    <col min="12" max="12" width="12.75390625" style="0" customWidth="1"/>
    <col min="13" max="13" width="23.625" style="0" customWidth="1"/>
  </cols>
  <sheetData>
    <row r="1" spans="2:12" ht="16.5" thickBot="1">
      <c r="B1" s="2" t="s">
        <v>78</v>
      </c>
      <c r="D1" s="181" t="s">
        <v>1</v>
      </c>
      <c r="E1" s="182"/>
      <c r="F1" s="182"/>
      <c r="G1" s="183"/>
      <c r="H1" s="58" t="s">
        <v>79</v>
      </c>
      <c r="I1" s="58" t="s">
        <v>1</v>
      </c>
      <c r="J1" s="58" t="s">
        <v>1</v>
      </c>
      <c r="K1" s="152" t="s">
        <v>105</v>
      </c>
      <c r="L1" s="149"/>
    </row>
    <row r="2" spans="2:12" ht="13.5" thickBot="1">
      <c r="B2" s="69"/>
      <c r="C2" s="84" t="s">
        <v>88</v>
      </c>
      <c r="D2" s="39">
        <v>1994</v>
      </c>
      <c r="E2" s="39">
        <v>1995</v>
      </c>
      <c r="F2" s="39">
        <v>1996</v>
      </c>
      <c r="G2" s="39">
        <v>1997</v>
      </c>
      <c r="H2" s="39">
        <v>1998</v>
      </c>
      <c r="I2" s="39">
        <v>1999</v>
      </c>
      <c r="J2" s="39">
        <v>2000</v>
      </c>
      <c r="K2" s="153">
        <v>2001</v>
      </c>
      <c r="L2" s="144"/>
    </row>
    <row r="3" spans="1:12" ht="12.75">
      <c r="A3" s="7" t="s">
        <v>14</v>
      </c>
      <c r="B3" s="70" t="s">
        <v>0</v>
      </c>
      <c r="C3" s="85"/>
      <c r="D3" s="30">
        <f>'1994'!C3</f>
        <v>5261.3</v>
      </c>
      <c r="E3" s="30">
        <f>'1995'!C3</f>
        <v>6377.4</v>
      </c>
      <c r="F3" s="30">
        <f>'1996'!C3:C18</f>
        <v>6348.2</v>
      </c>
      <c r="G3" s="30">
        <f>'1997'!C3</f>
        <v>7923.9</v>
      </c>
      <c r="H3" s="34">
        <f>'1998'!C3</f>
        <v>9624</v>
      </c>
      <c r="I3" s="30">
        <f>'1999'!C3</f>
        <v>10970</v>
      </c>
      <c r="J3" s="66">
        <f>'2000'!C3</f>
        <v>13363</v>
      </c>
      <c r="K3" s="17">
        <v>11982</v>
      </c>
      <c r="L3" s="145"/>
    </row>
    <row r="4" spans="1:12" ht="12.75">
      <c r="A4" s="10" t="s">
        <v>15</v>
      </c>
      <c r="B4" s="71" t="s">
        <v>2</v>
      </c>
      <c r="C4" s="86"/>
      <c r="D4" s="31">
        <f>'1994'!C4</f>
        <v>5261.3</v>
      </c>
      <c r="E4" s="24">
        <f>'1995'!C4</f>
        <v>5442</v>
      </c>
      <c r="F4" s="31">
        <f>'1996'!C4:C19</f>
        <v>5471</v>
      </c>
      <c r="G4" s="31">
        <f>'1997'!C4</f>
        <v>6507</v>
      </c>
      <c r="H4" s="24">
        <f>'1998'!C4</f>
        <v>7735</v>
      </c>
      <c r="I4" s="31">
        <f>'1999'!C4</f>
        <v>8475</v>
      </c>
      <c r="J4" s="67">
        <f>'2000'!C4</f>
        <v>10551</v>
      </c>
      <c r="K4" s="18">
        <f>'2001'!D4</f>
        <v>9241.748</v>
      </c>
      <c r="L4" s="145"/>
    </row>
    <row r="5" spans="1:12" ht="12.75">
      <c r="A5" s="10" t="s">
        <v>16</v>
      </c>
      <c r="B5" s="72" t="s">
        <v>53</v>
      </c>
      <c r="C5" s="87"/>
      <c r="D5" s="40">
        <f>'1994'!C5</f>
        <v>5261.3</v>
      </c>
      <c r="E5" s="41">
        <f>'1995'!C5:C18</f>
        <v>5328</v>
      </c>
      <c r="F5" s="40">
        <f>'1996'!C5:C20</f>
        <v>5241</v>
      </c>
      <c r="G5" s="42">
        <f>'1997'!C5</f>
        <v>5859</v>
      </c>
      <c r="H5" s="59">
        <f>'1998'!C5</f>
        <v>7028</v>
      </c>
      <c r="I5" s="31">
        <f>'1999'!C5</f>
        <v>8475</v>
      </c>
      <c r="J5" s="67">
        <f>'2000'!C5</f>
        <v>10520</v>
      </c>
      <c r="K5" s="18">
        <f>'2001'!D5</f>
        <v>8920.312</v>
      </c>
      <c r="L5" s="145"/>
    </row>
    <row r="6" spans="1:12" ht="12.75" hidden="1">
      <c r="A6" s="10" t="s">
        <v>17</v>
      </c>
      <c r="B6" s="73" t="s">
        <v>4</v>
      </c>
      <c r="C6" s="88"/>
      <c r="D6" s="31">
        <f>'1994'!C6</f>
        <v>0</v>
      </c>
      <c r="E6" s="24">
        <f>'1995'!C6:C19</f>
        <v>-114</v>
      </c>
      <c r="F6" s="31">
        <f>'1996'!C6:C21</f>
        <v>-230</v>
      </c>
      <c r="G6" s="32">
        <f>'1997'!C6</f>
        <v>-648</v>
      </c>
      <c r="H6" s="24">
        <f>'1998'!C6</f>
        <v>-707</v>
      </c>
      <c r="I6" s="32"/>
      <c r="J6" s="67"/>
      <c r="K6" s="154"/>
      <c r="L6" s="145"/>
    </row>
    <row r="7" spans="1:12" ht="12.75">
      <c r="A7" s="10" t="s">
        <v>18</v>
      </c>
      <c r="B7" s="71" t="s">
        <v>5</v>
      </c>
      <c r="C7" s="86"/>
      <c r="D7" s="31">
        <f>'1994'!C7</f>
        <v>1130.2</v>
      </c>
      <c r="E7" s="24">
        <f>'1995'!C7:C20</f>
        <v>1382.6</v>
      </c>
      <c r="F7" s="31">
        <f>'1996'!C7:C22</f>
        <v>1541.6</v>
      </c>
      <c r="G7" s="31">
        <f>'1997'!C7</f>
        <v>1580.4</v>
      </c>
      <c r="H7" s="24">
        <f>'1998'!C7</f>
        <v>1561</v>
      </c>
      <c r="I7" s="31">
        <f>'1999'!C7</f>
        <v>1732.205</v>
      </c>
      <c r="J7" s="67">
        <f>'2000'!C7</f>
        <v>2089.815</v>
      </c>
      <c r="K7" s="18">
        <f>'2001'!D7</f>
        <v>2011.407</v>
      </c>
      <c r="L7" s="145"/>
    </row>
    <row r="8" spans="1:12" ht="12.75">
      <c r="A8" s="10" t="s">
        <v>19</v>
      </c>
      <c r="B8" s="71" t="s">
        <v>6</v>
      </c>
      <c r="C8" s="86"/>
      <c r="D8" s="31">
        <f>'1994'!C8</f>
        <v>1848</v>
      </c>
      <c r="E8" s="24">
        <f>'1995'!C8:C21</f>
        <v>1730</v>
      </c>
      <c r="F8" s="31">
        <f>'1996'!C8:C23</f>
        <v>1998.2</v>
      </c>
      <c r="G8" s="31">
        <f>'1997'!C8</f>
        <v>2200</v>
      </c>
      <c r="H8" s="24">
        <f>'1998'!C8</f>
        <v>2210</v>
      </c>
      <c r="I8" s="31">
        <f>'1999'!C8</f>
        <v>2210</v>
      </c>
      <c r="J8" s="67">
        <f>'2000'!C8</f>
        <v>4238.628</v>
      </c>
      <c r="K8" s="18">
        <f>'2001'!D8</f>
        <v>3624</v>
      </c>
      <c r="L8" s="145"/>
    </row>
    <row r="9" spans="1:12" ht="12.75">
      <c r="A9" s="10"/>
      <c r="B9" s="71" t="s">
        <v>86</v>
      </c>
      <c r="C9" s="86"/>
      <c r="D9" s="31">
        <f>'1994'!C9</f>
        <v>1848</v>
      </c>
      <c r="E9" s="24">
        <f>'1995'!C9:C22</f>
        <v>1730</v>
      </c>
      <c r="F9" s="31">
        <f>'1996'!C9:C24</f>
        <v>1998.2</v>
      </c>
      <c r="G9" s="31">
        <f>'1997'!C9</f>
        <v>2200</v>
      </c>
      <c r="H9" s="24">
        <f>'1998'!C9</f>
        <v>2210</v>
      </c>
      <c r="I9" s="31">
        <f>'1999'!C9</f>
        <v>2210</v>
      </c>
      <c r="J9" s="67">
        <f>'2000'!C9</f>
        <v>2710</v>
      </c>
      <c r="K9" s="18">
        <f>'2001'!D9</f>
        <v>2924</v>
      </c>
      <c r="L9" s="145"/>
    </row>
    <row r="10" spans="1:12" ht="12.75">
      <c r="A10" s="10"/>
      <c r="B10" s="71" t="s">
        <v>87</v>
      </c>
      <c r="C10" s="86"/>
      <c r="D10" s="31">
        <f>'1994'!C10</f>
        <v>0</v>
      </c>
      <c r="E10" s="24">
        <f>'1995'!C10:C23</f>
        <v>0</v>
      </c>
      <c r="F10" s="31">
        <f>'1996'!C10:C25</f>
        <v>0</v>
      </c>
      <c r="G10" s="31">
        <f>'1997'!C10</f>
        <v>0</v>
      </c>
      <c r="H10" s="24">
        <f>'1998'!C10</f>
        <v>0</v>
      </c>
      <c r="I10" s="31">
        <f>'1999'!C10</f>
        <v>0</v>
      </c>
      <c r="J10" s="67">
        <f>'2000'!C10</f>
        <v>1528.628</v>
      </c>
      <c r="K10" s="18">
        <f>'2001'!D10</f>
        <v>700</v>
      </c>
      <c r="L10" s="145"/>
    </row>
    <row r="11" spans="1:15" ht="12.75">
      <c r="A11" s="10" t="s">
        <v>20</v>
      </c>
      <c r="B11" s="71" t="s">
        <v>7</v>
      </c>
      <c r="C11" s="86"/>
      <c r="D11" s="31">
        <f>'1994'!C11</f>
        <v>0</v>
      </c>
      <c r="E11" s="24">
        <f>'1995'!C11:C22</f>
        <v>159</v>
      </c>
      <c r="F11" s="31">
        <f>'1996'!C9:C24</f>
        <v>89.1</v>
      </c>
      <c r="G11" s="31">
        <f>'1997'!C11</f>
        <v>373.5</v>
      </c>
      <c r="H11" s="24">
        <f>'1998'!C11</f>
        <v>498</v>
      </c>
      <c r="I11" s="31">
        <f>'1999'!C11</f>
        <v>483.703</v>
      </c>
      <c r="J11" s="67">
        <f>'2000'!C11</f>
        <v>1723.124</v>
      </c>
      <c r="K11" s="18">
        <f>'2001'!D11</f>
        <v>1314.992</v>
      </c>
      <c r="L11" s="145"/>
      <c r="M11" s="20"/>
      <c r="N11" s="20"/>
      <c r="O11" s="20"/>
    </row>
    <row r="12" spans="1:12" ht="13.5" thickBot="1">
      <c r="A12" s="10" t="s">
        <v>21</v>
      </c>
      <c r="B12" s="73" t="s">
        <v>8</v>
      </c>
      <c r="C12" s="88"/>
      <c r="D12" s="32">
        <f>'1994'!C12</f>
        <v>2978.2</v>
      </c>
      <c r="E12" s="27">
        <f>'1995'!C12:C23</f>
        <v>3271.6</v>
      </c>
      <c r="F12" s="65">
        <f>'1996'!C12:C25</f>
        <v>3628.9</v>
      </c>
      <c r="G12" s="32">
        <f>'1997'!C12</f>
        <v>4153.9</v>
      </c>
      <c r="H12" s="27">
        <f>'1998'!C12</f>
        <v>4269</v>
      </c>
      <c r="I12" s="32">
        <f>'1999'!C12</f>
        <v>4425.907999999999</v>
      </c>
      <c r="J12" s="68">
        <f>'2000'!C12</f>
        <v>8051.566999999999</v>
      </c>
      <c r="K12" s="154">
        <f>'2001'!D12</f>
        <v>7079.751703</v>
      </c>
      <c r="L12" s="146"/>
    </row>
    <row r="13" spans="1:12" ht="13.5" hidden="1" thickBot="1">
      <c r="A13" s="10" t="s">
        <v>22</v>
      </c>
      <c r="B13" s="71" t="s">
        <v>9</v>
      </c>
      <c r="C13" s="86"/>
      <c r="D13" s="36">
        <f>'1994'!C13</f>
        <v>2283.1000000000004</v>
      </c>
      <c r="E13" s="89">
        <f>'1995'!C13:C24</f>
        <v>2170.4</v>
      </c>
      <c r="F13" s="36">
        <f>'1996'!C13:C26</f>
        <v>1842.1</v>
      </c>
      <c r="G13" s="36">
        <f>'1997'!C13</f>
        <v>2353.1000000000004</v>
      </c>
      <c r="H13" s="89">
        <f>'1998'!C13</f>
        <v>3466</v>
      </c>
      <c r="I13" s="36">
        <f>'1999'!C13</f>
        <v>4049.0920000000006</v>
      </c>
      <c r="J13" s="90"/>
      <c r="K13" s="155"/>
      <c r="L13" s="145"/>
    </row>
    <row r="14" spans="1:12" ht="13.5" thickBot="1">
      <c r="A14" s="10" t="s">
        <v>23</v>
      </c>
      <c r="B14" s="71" t="s">
        <v>80</v>
      </c>
      <c r="C14" s="86"/>
      <c r="D14" s="105">
        <f>'1994'!C14</f>
        <v>2283.1000000000004</v>
      </c>
      <c r="E14" s="106">
        <f>'1995'!C14:C25</f>
        <v>2056.4</v>
      </c>
      <c r="F14" s="105">
        <f>'1996'!C14:C27</f>
        <v>1612.1</v>
      </c>
      <c r="G14" s="105">
        <f>'1997'!C14</f>
        <v>1705.1000000000004</v>
      </c>
      <c r="H14" s="106">
        <f>'1998'!C14</f>
        <v>2759</v>
      </c>
      <c r="I14" s="105">
        <f>'1999'!C14</f>
        <v>4049.0920000000006</v>
      </c>
      <c r="J14" s="107">
        <f>'2000'!C14</f>
        <v>2468.433000000001</v>
      </c>
      <c r="K14" s="156">
        <f>'2001'!D14</f>
        <v>1840.560297</v>
      </c>
      <c r="L14" s="147"/>
    </row>
    <row r="15" spans="1:12" ht="12" customHeight="1" hidden="1">
      <c r="A15" s="10" t="s">
        <v>27</v>
      </c>
      <c r="B15" s="73" t="s">
        <v>13</v>
      </c>
      <c r="C15" s="76"/>
      <c r="D15" s="37" t="e">
        <f>'1994'!#REF!</f>
        <v>#REF!</v>
      </c>
      <c r="E15" s="91" t="e">
        <f>'1995'!C19:C30</f>
        <v>#VALUE!</v>
      </c>
      <c r="F15" s="37" t="e">
        <f>'1996'!C19:C32</f>
        <v>#VALUE!</v>
      </c>
      <c r="G15" s="92" t="e">
        <f>'1997'!#REF!</f>
        <v>#REF!</v>
      </c>
      <c r="H15" s="91" t="e">
        <f>'1998'!#REF!</f>
        <v>#REF!</v>
      </c>
      <c r="I15" s="92"/>
      <c r="J15" s="37"/>
      <c r="K15" s="157"/>
      <c r="L15" s="145"/>
    </row>
    <row r="16" spans="1:12" ht="13.5" hidden="1" thickBot="1">
      <c r="A16" s="10"/>
      <c r="B16" s="74"/>
      <c r="C16" s="77"/>
      <c r="D16" s="31" t="e">
        <f>'1994'!#REF!</f>
        <v>#REF!</v>
      </c>
      <c r="E16" s="24" t="e">
        <f>'1995'!C19:C31</f>
        <v>#VALUE!</v>
      </c>
      <c r="F16" s="31" t="e">
        <f>'1996'!C19:C33</f>
        <v>#VALUE!</v>
      </c>
      <c r="G16" s="31" t="e">
        <f>'1997'!#REF!</f>
        <v>#REF!</v>
      </c>
      <c r="H16" s="24" t="e">
        <f>'1998'!#REF!</f>
        <v>#REF!</v>
      </c>
      <c r="I16" s="31"/>
      <c r="J16" s="31"/>
      <c r="K16" s="18"/>
      <c r="L16" s="145"/>
    </row>
    <row r="17" spans="1:12" ht="13.5" hidden="1" thickBot="1">
      <c r="A17" s="13" t="s">
        <v>28</v>
      </c>
      <c r="B17" s="75" t="s">
        <v>29</v>
      </c>
      <c r="C17" s="78"/>
      <c r="D17" s="38" t="e">
        <f>'1994'!#REF!</f>
        <v>#REF!</v>
      </c>
      <c r="E17" s="35" t="e">
        <f>'1995'!C19:C32</f>
        <v>#VALUE!</v>
      </c>
      <c r="F17" s="33" t="e">
        <f>'1996'!C19:C34</f>
        <v>#VALUE!</v>
      </c>
      <c r="G17" s="38" t="e">
        <f>'1997'!#REF!</f>
        <v>#REF!</v>
      </c>
      <c r="H17" s="35" t="e">
        <f>'1998'!#REF!</f>
        <v>#REF!</v>
      </c>
      <c r="I17" s="38"/>
      <c r="J17" s="33"/>
      <c r="K17" s="158"/>
      <c r="L17" s="145"/>
    </row>
    <row r="18" spans="2:12" ht="25.5">
      <c r="B18" s="81" t="s">
        <v>89</v>
      </c>
      <c r="C18" s="77"/>
      <c r="D18" s="61"/>
      <c r="E18" s="61"/>
      <c r="F18" s="61"/>
      <c r="G18" s="61"/>
      <c r="H18" s="93"/>
      <c r="I18" s="61"/>
      <c r="J18" s="93"/>
      <c r="K18" s="93"/>
      <c r="L18" s="148"/>
    </row>
    <row r="19" spans="2:12" ht="21" customHeight="1">
      <c r="B19" s="1" t="s">
        <v>90</v>
      </c>
      <c r="C19" s="98">
        <v>850</v>
      </c>
      <c r="D19" s="3"/>
      <c r="E19" s="3"/>
      <c r="F19" s="3"/>
      <c r="G19" s="3"/>
      <c r="H19" s="94">
        <f>C19</f>
        <v>850</v>
      </c>
      <c r="I19" s="3"/>
      <c r="J19" s="94"/>
      <c r="K19" s="94"/>
      <c r="L19" s="145"/>
    </row>
    <row r="20" spans="2:12" ht="12.75">
      <c r="B20" t="s">
        <v>99</v>
      </c>
      <c r="C20" s="98">
        <v>332</v>
      </c>
      <c r="D20" s="3"/>
      <c r="E20" s="3"/>
      <c r="F20" s="3"/>
      <c r="G20" s="3"/>
      <c r="H20" s="94">
        <f>C20</f>
        <v>332</v>
      </c>
      <c r="I20" s="3"/>
      <c r="J20" s="94"/>
      <c r="K20" s="94"/>
      <c r="L20" s="145"/>
    </row>
    <row r="21" spans="3:12" ht="12.75">
      <c r="C21" s="98">
        <v>1177.407</v>
      </c>
      <c r="D21" s="3"/>
      <c r="E21" s="3"/>
      <c r="F21" s="3"/>
      <c r="G21" s="3"/>
      <c r="H21" s="94">
        <f>C21</f>
        <v>1177.407</v>
      </c>
      <c r="I21" s="3"/>
      <c r="J21" s="94"/>
      <c r="K21" s="94"/>
      <c r="L21" s="145"/>
    </row>
    <row r="22" spans="3:12" ht="12.75">
      <c r="C22" s="98">
        <v>332</v>
      </c>
      <c r="D22" s="3"/>
      <c r="E22" s="3"/>
      <c r="F22" s="3"/>
      <c r="G22" s="3"/>
      <c r="H22" s="94">
        <f>C22</f>
        <v>332</v>
      </c>
      <c r="I22" s="3"/>
      <c r="J22" s="94"/>
      <c r="K22" s="94"/>
      <c r="L22" s="145"/>
    </row>
    <row r="23" spans="3:12" ht="12.75">
      <c r="C23" s="98">
        <v>1700.574</v>
      </c>
      <c r="D23" s="3"/>
      <c r="E23" s="3"/>
      <c r="F23" s="3"/>
      <c r="G23" s="3"/>
      <c r="H23" s="94">
        <f>H14-H19-H20-H21-H22</f>
        <v>67.59300000000007</v>
      </c>
      <c r="I23" s="3">
        <f>C23-H23</f>
        <v>1632.981</v>
      </c>
      <c r="J23" s="94"/>
      <c r="K23" s="94"/>
      <c r="L23" s="145"/>
    </row>
    <row r="24" spans="3:12" ht="12.75">
      <c r="C24" s="98">
        <v>246</v>
      </c>
      <c r="D24" s="3"/>
      <c r="E24" s="3"/>
      <c r="F24" s="3"/>
      <c r="G24" s="3"/>
      <c r="H24" s="94"/>
      <c r="I24" s="3">
        <f>C24-H24</f>
        <v>246</v>
      </c>
      <c r="J24" s="94"/>
      <c r="K24" s="94"/>
      <c r="L24" s="145"/>
    </row>
    <row r="25" spans="2:12" ht="12.75">
      <c r="B25" s="61"/>
      <c r="C25" s="79">
        <v>322.019</v>
      </c>
      <c r="D25" s="62"/>
      <c r="E25" s="62"/>
      <c r="F25" s="62"/>
      <c r="G25" s="62"/>
      <c r="H25" s="95"/>
      <c r="I25" s="62">
        <f>C25-H25</f>
        <v>322.019</v>
      </c>
      <c r="J25" s="95"/>
      <c r="K25" s="95"/>
      <c r="L25" s="145"/>
    </row>
    <row r="26" spans="2:12" ht="20.25" customHeight="1">
      <c r="B26" s="1" t="s">
        <v>91</v>
      </c>
      <c r="C26" s="99">
        <v>1528.628</v>
      </c>
      <c r="D26" s="3"/>
      <c r="E26" s="3"/>
      <c r="F26" s="3"/>
      <c r="G26" s="3"/>
      <c r="H26" s="94"/>
      <c r="I26" s="3"/>
      <c r="J26" s="94">
        <v>0</v>
      </c>
      <c r="K26" s="94"/>
      <c r="L26" s="145"/>
    </row>
    <row r="27" spans="2:12" ht="12.75">
      <c r="B27" s="82" t="s">
        <v>92</v>
      </c>
      <c r="C27" s="79"/>
      <c r="D27" s="62"/>
      <c r="E27" s="62"/>
      <c r="F27" s="62"/>
      <c r="G27" s="62"/>
      <c r="H27" s="95"/>
      <c r="I27" s="62"/>
      <c r="J27" s="95"/>
      <c r="K27" s="95"/>
      <c r="L27" s="145"/>
    </row>
    <row r="28" spans="2:12" ht="21" customHeight="1">
      <c r="B28" s="1" t="s">
        <v>93</v>
      </c>
      <c r="C28" s="98">
        <v>1032.015063</v>
      </c>
      <c r="D28" s="3"/>
      <c r="E28" s="3"/>
      <c r="F28" s="3"/>
      <c r="G28" s="3"/>
      <c r="H28" s="94"/>
      <c r="I28" s="3">
        <f>C28</f>
        <v>1032.015063</v>
      </c>
      <c r="J28" s="94"/>
      <c r="K28" s="94"/>
      <c r="L28" s="145"/>
    </row>
    <row r="29" spans="2:12" ht="12.75">
      <c r="B29" s="60" t="s">
        <v>94</v>
      </c>
      <c r="C29" s="98"/>
      <c r="D29" s="3"/>
      <c r="E29" s="3"/>
      <c r="F29" s="3"/>
      <c r="G29" s="3"/>
      <c r="H29" s="94"/>
      <c r="I29" s="3"/>
      <c r="J29" s="94"/>
      <c r="K29" s="94"/>
      <c r="L29" s="145"/>
    </row>
    <row r="30" spans="2:12" ht="12.75">
      <c r="B30" s="82" t="s">
        <v>95</v>
      </c>
      <c r="C30" s="79"/>
      <c r="D30" s="62"/>
      <c r="E30" s="62"/>
      <c r="F30" s="62"/>
      <c r="G30" s="62"/>
      <c r="H30" s="95"/>
      <c r="I30" s="62"/>
      <c r="J30" s="95"/>
      <c r="K30" s="95"/>
      <c r="L30" s="145"/>
    </row>
    <row r="31" spans="2:12" ht="21" customHeight="1">
      <c r="B31" s="64" t="s">
        <v>96</v>
      </c>
      <c r="C31" s="80">
        <v>710</v>
      </c>
      <c r="D31" s="67"/>
      <c r="E31" s="67"/>
      <c r="F31" s="67"/>
      <c r="G31" s="67"/>
      <c r="H31" s="96"/>
      <c r="I31" s="67">
        <f>C31</f>
        <v>710</v>
      </c>
      <c r="J31" s="96"/>
      <c r="K31" s="96"/>
      <c r="L31" s="145"/>
    </row>
    <row r="32" spans="2:12" ht="21" customHeight="1">
      <c r="B32" s="101" t="s">
        <v>100</v>
      </c>
      <c r="C32" s="99">
        <v>800</v>
      </c>
      <c r="D32" s="102">
        <f>C32-I32</f>
        <v>800</v>
      </c>
      <c r="E32" s="90"/>
      <c r="F32" s="90"/>
      <c r="G32" s="90"/>
      <c r="H32" s="102"/>
      <c r="I32" s="90"/>
      <c r="K32" s="102"/>
      <c r="L32" s="148"/>
    </row>
    <row r="33" spans="2:12" ht="12.75">
      <c r="B33" t="s">
        <v>118</v>
      </c>
      <c r="C33" s="98">
        <v>400</v>
      </c>
      <c r="D33" s="94">
        <f>C33</f>
        <v>400</v>
      </c>
      <c r="H33" s="97"/>
      <c r="K33" s="97"/>
      <c r="L33" s="148"/>
    </row>
    <row r="34" spans="3:12" ht="12.75">
      <c r="C34" s="100">
        <v>400</v>
      </c>
      <c r="D34">
        <v>400</v>
      </c>
      <c r="H34" s="97"/>
      <c r="J34" s="97"/>
      <c r="K34" s="97"/>
      <c r="L34" s="148"/>
    </row>
    <row r="35" spans="3:12" ht="12.75">
      <c r="C35" s="100">
        <v>400</v>
      </c>
      <c r="D35">
        <v>400</v>
      </c>
      <c r="H35" s="97"/>
      <c r="J35" s="97"/>
      <c r="K35" s="97"/>
      <c r="L35" s="148"/>
    </row>
    <row r="36" spans="3:12" ht="12.75">
      <c r="C36" s="100"/>
      <c r="H36" s="97"/>
      <c r="J36" s="97"/>
      <c r="K36" s="97"/>
      <c r="L36" s="148"/>
    </row>
    <row r="37" spans="3:13" ht="13.5" thickBot="1">
      <c r="C37" s="100"/>
      <c r="H37" s="94"/>
      <c r="I37" s="3"/>
      <c r="J37" s="94"/>
      <c r="K37" s="97"/>
      <c r="L37" s="150" t="s">
        <v>119</v>
      </c>
      <c r="M37" s="159" t="s">
        <v>120</v>
      </c>
    </row>
    <row r="38" spans="2:13" ht="12.75">
      <c r="B38" s="83" t="s">
        <v>97</v>
      </c>
      <c r="C38" s="108">
        <f>C19+C20+C21+C22+C23+C24+C25+C28+C31+C32+C33+C34+C35+C36+C37</f>
        <v>8702.015062999999</v>
      </c>
      <c r="D38" s="109">
        <f>SUM(D19:D37)</f>
        <v>2000</v>
      </c>
      <c r="E38" s="109">
        <f aca="true" t="shared" si="0" ref="E38:K38">SUM(E19:E37)</f>
        <v>0</v>
      </c>
      <c r="F38" s="109">
        <f t="shared" si="0"/>
        <v>0</v>
      </c>
      <c r="G38" s="109">
        <f t="shared" si="0"/>
        <v>0</v>
      </c>
      <c r="H38" s="110">
        <f t="shared" si="0"/>
        <v>2759</v>
      </c>
      <c r="I38" s="109">
        <f t="shared" si="0"/>
        <v>3943.015063</v>
      </c>
      <c r="J38" s="110">
        <f t="shared" si="0"/>
        <v>0</v>
      </c>
      <c r="K38" s="110">
        <f t="shared" si="0"/>
        <v>0</v>
      </c>
      <c r="L38" s="151">
        <f>SUM(D38:K38)</f>
        <v>8702.015062999999</v>
      </c>
      <c r="M38" s="160">
        <f>L38-D38+800</f>
        <v>7502.015062999999</v>
      </c>
    </row>
    <row r="39" spans="2:13" ht="12.75">
      <c r="B39" s="103" t="s">
        <v>98</v>
      </c>
      <c r="C39" s="111"/>
      <c r="D39" s="112">
        <f aca="true" t="shared" si="1" ref="D39:K39">D14-D38</f>
        <v>283.10000000000036</v>
      </c>
      <c r="E39" s="112">
        <f t="shared" si="1"/>
        <v>2056.4</v>
      </c>
      <c r="F39" s="112">
        <f t="shared" si="1"/>
        <v>1612.1</v>
      </c>
      <c r="G39" s="112">
        <f t="shared" si="1"/>
        <v>1705.1000000000004</v>
      </c>
      <c r="H39" s="104">
        <f t="shared" si="1"/>
        <v>0</v>
      </c>
      <c r="I39" s="112">
        <f t="shared" si="1"/>
        <v>106.07693700000073</v>
      </c>
      <c r="J39" s="104">
        <f t="shared" si="1"/>
        <v>2468.433000000001</v>
      </c>
      <c r="K39" s="104">
        <f t="shared" si="1"/>
        <v>1840.560297</v>
      </c>
      <c r="L39" s="150">
        <f>SUM(D39:K39)</f>
        <v>10071.770234000003</v>
      </c>
      <c r="M39" s="160">
        <f>L39+D38-800</f>
        <v>11271.770234000003</v>
      </c>
    </row>
    <row r="40" spans="10:13" ht="12.75">
      <c r="J40" s="3"/>
      <c r="L40" s="3"/>
      <c r="M40" s="20"/>
    </row>
  </sheetData>
  <mergeCells count="1">
    <mergeCell ref="D1:G1"/>
  </mergeCells>
  <printOptions/>
  <pageMargins left="0.1968503937007874" right="0.3937007874015748" top="0.3937007874015748" bottom="0.5905511811023623" header="0.5118110236220472" footer="0.5118110236220472"/>
  <pageSetup fitToHeight="1" fitToWidth="1" horizontalDpi="600" verticalDpi="600" orientation="landscape" paperSize="9" scale="7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5" max="5" width="16.00390625" style="0" customWidth="1"/>
    <col min="9" max="9" width="12.375" style="0" bestFit="1" customWidth="1"/>
    <col min="12" max="12" width="12.75390625" style="0" bestFit="1" customWidth="1"/>
    <col min="13" max="13" width="15.00390625" style="0" customWidth="1"/>
  </cols>
  <sheetData>
    <row r="1" spans="2:5" ht="15.75">
      <c r="B1" s="2">
        <v>1994</v>
      </c>
      <c r="C1" s="2" t="s">
        <v>1</v>
      </c>
      <c r="D1" s="2" t="s">
        <v>30</v>
      </c>
      <c r="E1" s="2" t="s">
        <v>31</v>
      </c>
    </row>
    <row r="2" ht="13.5" thickBot="1"/>
    <row r="3" spans="1:13" ht="12.75">
      <c r="A3" s="7" t="s">
        <v>14</v>
      </c>
      <c r="B3" s="8" t="s">
        <v>0</v>
      </c>
      <c r="C3" s="14">
        <v>5261.3</v>
      </c>
      <c r="D3" s="17"/>
      <c r="E3" s="9">
        <v>5261.343464</v>
      </c>
      <c r="L3" s="20"/>
      <c r="M3" s="20"/>
    </row>
    <row r="4" spans="1:13" ht="12.75">
      <c r="A4" s="10" t="s">
        <v>15</v>
      </c>
      <c r="B4" s="5" t="s">
        <v>2</v>
      </c>
      <c r="C4" s="15">
        <v>5261.3</v>
      </c>
      <c r="D4" s="18">
        <v>3291.3</v>
      </c>
      <c r="E4" s="11">
        <v>3219.546</v>
      </c>
      <c r="L4" s="20"/>
      <c r="M4" s="20"/>
    </row>
    <row r="5" spans="1:13" ht="12.75">
      <c r="A5" s="10" t="s">
        <v>16</v>
      </c>
      <c r="B5" s="6" t="s">
        <v>3</v>
      </c>
      <c r="C5" s="16">
        <v>5261.3</v>
      </c>
      <c r="D5" s="18"/>
      <c r="E5" s="11"/>
      <c r="L5" s="20"/>
      <c r="M5" s="20"/>
    </row>
    <row r="6" spans="1:13" ht="12.75">
      <c r="A6" s="10" t="s">
        <v>17</v>
      </c>
      <c r="B6" s="6" t="s">
        <v>4</v>
      </c>
      <c r="C6" s="16">
        <f>C5-C4</f>
        <v>0</v>
      </c>
      <c r="D6" s="18"/>
      <c r="E6" s="11"/>
      <c r="L6" s="20"/>
      <c r="M6" s="20"/>
    </row>
    <row r="7" spans="1:13" ht="12.75">
      <c r="A7" s="10" t="s">
        <v>18</v>
      </c>
      <c r="B7" s="5" t="s">
        <v>5</v>
      </c>
      <c r="C7" s="15">
        <v>1130.2</v>
      </c>
      <c r="D7" s="18"/>
      <c r="E7" s="11"/>
      <c r="L7" s="20"/>
      <c r="M7" s="20"/>
    </row>
    <row r="8" spans="1:13" ht="12.75">
      <c r="A8" s="10" t="s">
        <v>19</v>
      </c>
      <c r="B8" s="5" t="s">
        <v>6</v>
      </c>
      <c r="C8" s="15">
        <f>SUM(C9:C10)</f>
        <v>1848</v>
      </c>
      <c r="D8" s="18">
        <v>2060</v>
      </c>
      <c r="E8" s="11">
        <v>1848</v>
      </c>
      <c r="L8" s="20"/>
      <c r="M8" s="20"/>
    </row>
    <row r="9" spans="1:13" ht="12.75">
      <c r="A9" s="10"/>
      <c r="B9" s="5" t="s">
        <v>86</v>
      </c>
      <c r="C9" s="15">
        <v>1848</v>
      </c>
      <c r="D9" s="18"/>
      <c r="E9" s="11"/>
      <c r="L9" s="20"/>
      <c r="M9" s="20"/>
    </row>
    <row r="10" spans="1:13" ht="12.75">
      <c r="A10" s="10"/>
      <c r="B10" s="5" t="s">
        <v>87</v>
      </c>
      <c r="C10" s="15">
        <v>0</v>
      </c>
      <c r="D10" s="18"/>
      <c r="E10" s="11"/>
      <c r="L10" s="20"/>
      <c r="M10" s="20"/>
    </row>
    <row r="11" spans="1:13" ht="12.75">
      <c r="A11" s="10" t="s">
        <v>20</v>
      </c>
      <c r="B11" s="5" t="s">
        <v>7</v>
      </c>
      <c r="C11" s="15">
        <v>0</v>
      </c>
      <c r="D11" s="18"/>
      <c r="E11" s="11"/>
      <c r="L11" s="20"/>
      <c r="M11" s="20"/>
    </row>
    <row r="12" spans="1:13" ht="13.5" thickBot="1">
      <c r="A12" s="10" t="s">
        <v>21</v>
      </c>
      <c r="B12" s="6" t="s">
        <v>8</v>
      </c>
      <c r="C12" s="16">
        <f>SUM(C7:C8,C11)</f>
        <v>2978.2</v>
      </c>
      <c r="D12" s="18">
        <v>1231.3</v>
      </c>
      <c r="E12" s="23">
        <v>1130.188</v>
      </c>
      <c r="M12" s="20"/>
    </row>
    <row r="13" spans="1:5" ht="12.75">
      <c r="A13" s="10" t="s">
        <v>22</v>
      </c>
      <c r="B13" s="5" t="s">
        <v>9</v>
      </c>
      <c r="C13" s="15">
        <f>C4-C12</f>
        <v>2283.1000000000004</v>
      </c>
      <c r="D13" s="24">
        <f>D4-D8-D12</f>
        <v>0</v>
      </c>
      <c r="E13" s="25">
        <f>E4-E8-E12</f>
        <v>241.35799999999972</v>
      </c>
    </row>
    <row r="14" spans="1:5" ht="13.5" thickBot="1">
      <c r="A14" s="10" t="s">
        <v>23</v>
      </c>
      <c r="B14" s="5" t="s">
        <v>32</v>
      </c>
      <c r="C14" s="15">
        <f>C5-C12</f>
        <v>2283.1000000000004</v>
      </c>
      <c r="D14" s="24"/>
      <c r="E14" s="26">
        <f>E3-E8-E12</f>
        <v>2283.1554639999995</v>
      </c>
    </row>
    <row r="15" spans="1:13" ht="12.75">
      <c r="A15" s="10" t="s">
        <v>24</v>
      </c>
      <c r="B15" s="6" t="s">
        <v>10</v>
      </c>
      <c r="C15" s="16">
        <f>C17</f>
        <v>2283.1000000000004</v>
      </c>
      <c r="D15" s="18"/>
      <c r="E15" s="22"/>
      <c r="M15" s="20"/>
    </row>
    <row r="16" spans="1:13" ht="12.75">
      <c r="A16" s="12" t="s">
        <v>25</v>
      </c>
      <c r="B16" s="4" t="s">
        <v>11</v>
      </c>
      <c r="C16" s="15">
        <v>0</v>
      </c>
      <c r="D16" s="18"/>
      <c r="E16" s="11"/>
      <c r="M16" s="20"/>
    </row>
    <row r="17" spans="1:13" ht="12.75">
      <c r="A17" s="10" t="s">
        <v>26</v>
      </c>
      <c r="B17" s="4" t="s">
        <v>12</v>
      </c>
      <c r="C17" s="15">
        <f>C14-C16</f>
        <v>2283.1000000000004</v>
      </c>
      <c r="D17" s="18"/>
      <c r="E17" s="11"/>
      <c r="M17" s="20"/>
    </row>
    <row r="18" spans="1:5" ht="12.75">
      <c r="A18" s="10"/>
      <c r="B18" s="4"/>
      <c r="C18" s="15"/>
      <c r="D18" s="18"/>
      <c r="E18" s="11"/>
    </row>
    <row r="19" ht="12.75">
      <c r="M19" s="20"/>
    </row>
    <row r="20" ht="12.75">
      <c r="B20" s="21" t="s">
        <v>47</v>
      </c>
    </row>
    <row r="21" ht="12.75">
      <c r="B21" s="19" t="s">
        <v>44</v>
      </c>
    </row>
    <row r="22" ht="12.75">
      <c r="B22" s="19" t="s">
        <v>45</v>
      </c>
    </row>
    <row r="23" ht="12.75">
      <c r="B23" s="19" t="s">
        <v>46</v>
      </c>
    </row>
    <row r="24" ht="12.75">
      <c r="B24" s="19"/>
    </row>
    <row r="25" ht="12.75">
      <c r="B25" s="21" t="s">
        <v>43</v>
      </c>
    </row>
    <row r="26" ht="12.75">
      <c r="B26" t="s">
        <v>42</v>
      </c>
    </row>
    <row r="27" ht="12.75">
      <c r="B27" t="s">
        <v>33</v>
      </c>
    </row>
    <row r="29" ht="12.75">
      <c r="B29" s="1" t="s">
        <v>34</v>
      </c>
    </row>
    <row r="30" ht="12.75">
      <c r="B30" s="1" t="s">
        <v>35</v>
      </c>
    </row>
    <row r="31" ht="12.75">
      <c r="B31" s="1" t="s">
        <v>36</v>
      </c>
    </row>
    <row r="32" ht="12.75">
      <c r="B32" s="1" t="s">
        <v>37</v>
      </c>
    </row>
    <row r="33" ht="12.75">
      <c r="B33" s="1" t="s">
        <v>38</v>
      </c>
    </row>
    <row r="34" ht="12.75">
      <c r="B34" s="1" t="s">
        <v>39</v>
      </c>
    </row>
    <row r="35" ht="12.75">
      <c r="B35" s="1" t="s">
        <v>40</v>
      </c>
    </row>
    <row r="36" ht="12.75">
      <c r="B36" s="1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17" sqref="C17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5" max="5" width="16.00390625" style="0" customWidth="1"/>
    <col min="7" max="7" width="11.00390625" style="0" bestFit="1" customWidth="1"/>
    <col min="9" max="9" width="12.375" style="0" customWidth="1"/>
    <col min="12" max="12" width="12.75390625" style="0" customWidth="1"/>
    <col min="13" max="13" width="15.00390625" style="0" customWidth="1"/>
  </cols>
  <sheetData>
    <row r="1" spans="2:5" ht="15.75">
      <c r="B1" s="2">
        <v>1995</v>
      </c>
      <c r="C1" s="2" t="s">
        <v>1</v>
      </c>
      <c r="D1" s="2" t="s">
        <v>30</v>
      </c>
      <c r="E1" s="2" t="s">
        <v>31</v>
      </c>
    </row>
    <row r="2" ht="13.5" thickBot="1"/>
    <row r="3" spans="1:13" ht="12.75">
      <c r="A3" s="7" t="s">
        <v>14</v>
      </c>
      <c r="B3" s="8" t="s">
        <v>0</v>
      </c>
      <c r="C3" s="14">
        <v>6377.4</v>
      </c>
      <c r="D3" s="17"/>
      <c r="E3" s="9">
        <v>6377.423</v>
      </c>
      <c r="L3" s="20"/>
      <c r="M3" s="20"/>
    </row>
    <row r="4" spans="1:13" ht="12.75">
      <c r="A4" s="10" t="s">
        <v>15</v>
      </c>
      <c r="B4" s="5" t="s">
        <v>2</v>
      </c>
      <c r="C4" s="15">
        <v>5442</v>
      </c>
      <c r="D4" s="18">
        <v>4184.9</v>
      </c>
      <c r="E4" s="11">
        <v>5442.746</v>
      </c>
      <c r="L4" s="20"/>
      <c r="M4" s="20"/>
    </row>
    <row r="5" spans="1:13" ht="12.75">
      <c r="A5" s="10" t="s">
        <v>16</v>
      </c>
      <c r="B5" s="6" t="s">
        <v>3</v>
      </c>
      <c r="C5" s="16">
        <v>5328</v>
      </c>
      <c r="D5" s="18"/>
      <c r="E5" s="11"/>
      <c r="L5" s="20"/>
      <c r="M5" s="20"/>
    </row>
    <row r="6" spans="1:13" ht="12.75">
      <c r="A6" s="10" t="s">
        <v>17</v>
      </c>
      <c r="B6" s="6" t="s">
        <v>4</v>
      </c>
      <c r="C6" s="16">
        <f>C5-C4</f>
        <v>-114</v>
      </c>
      <c r="D6" s="18"/>
      <c r="E6" s="11"/>
      <c r="L6" s="20"/>
      <c r="M6" s="20"/>
    </row>
    <row r="7" spans="1:13" ht="12.75">
      <c r="A7" s="10" t="s">
        <v>18</v>
      </c>
      <c r="B7" s="5" t="s">
        <v>5</v>
      </c>
      <c r="C7" s="15">
        <v>1382.6</v>
      </c>
      <c r="D7" s="18">
        <v>1241.2</v>
      </c>
      <c r="E7" s="23">
        <v>1541.84</v>
      </c>
      <c r="L7" s="20"/>
      <c r="M7" s="20"/>
    </row>
    <row r="8" spans="1:13" ht="12.75">
      <c r="A8" s="10" t="s">
        <v>19</v>
      </c>
      <c r="B8" s="5" t="s">
        <v>6</v>
      </c>
      <c r="C8" s="15">
        <f>SUM(C9:C10)</f>
        <v>1730</v>
      </c>
      <c r="D8" s="18">
        <v>1730</v>
      </c>
      <c r="E8" s="11">
        <v>1730</v>
      </c>
      <c r="L8" s="20"/>
      <c r="M8" s="20"/>
    </row>
    <row r="9" spans="1:13" ht="12.75">
      <c r="A9" s="10"/>
      <c r="B9" s="5" t="s">
        <v>86</v>
      </c>
      <c r="C9" s="15">
        <v>1730</v>
      </c>
      <c r="D9" s="18"/>
      <c r="E9" s="11"/>
      <c r="L9" s="20"/>
      <c r="M9" s="20"/>
    </row>
    <row r="10" spans="1:13" ht="12.75">
      <c r="A10" s="10"/>
      <c r="B10" s="5" t="s">
        <v>87</v>
      </c>
      <c r="C10" s="15">
        <v>0</v>
      </c>
      <c r="D10" s="18"/>
      <c r="E10" s="11"/>
      <c r="L10" s="20"/>
      <c r="M10" s="20"/>
    </row>
    <row r="11" spans="1:13" ht="12.75">
      <c r="A11" s="10" t="s">
        <v>20</v>
      </c>
      <c r="B11" s="5" t="s">
        <v>7</v>
      </c>
      <c r="C11" s="15">
        <v>159</v>
      </c>
      <c r="D11" s="18"/>
      <c r="E11" s="11"/>
      <c r="G11" s="3"/>
      <c r="L11" s="20"/>
      <c r="M11" s="20"/>
    </row>
    <row r="12" spans="1:13" ht="13.5" thickBot="1">
      <c r="A12" s="10" t="s">
        <v>21</v>
      </c>
      <c r="B12" s="6" t="s">
        <v>8</v>
      </c>
      <c r="C12" s="16">
        <f>SUM(C7:C8,C11)</f>
        <v>3271.6</v>
      </c>
      <c r="D12" s="18">
        <f>D7+D8</f>
        <v>2971.2</v>
      </c>
      <c r="E12" s="23">
        <f>E7+E8+E11</f>
        <v>3271.84</v>
      </c>
      <c r="M12" s="20"/>
    </row>
    <row r="13" spans="1:5" ht="12.75">
      <c r="A13" s="10" t="s">
        <v>22</v>
      </c>
      <c r="B13" s="5" t="s">
        <v>9</v>
      </c>
      <c r="C13" s="15">
        <f>C4-C12</f>
        <v>2170.4</v>
      </c>
      <c r="D13" s="27">
        <f>D4-D12</f>
        <v>1213.6999999999998</v>
      </c>
      <c r="E13" s="28">
        <f>E3-E12</f>
        <v>3105.5829999999996</v>
      </c>
    </row>
    <row r="14" spans="1:5" ht="13.5" thickBot="1">
      <c r="A14" s="10" t="s">
        <v>23</v>
      </c>
      <c r="B14" s="5" t="s">
        <v>32</v>
      </c>
      <c r="C14" s="15">
        <f>C5-C12</f>
        <v>2056.4</v>
      </c>
      <c r="D14" s="27"/>
      <c r="E14" s="29">
        <f>E4-E12</f>
        <v>2170.906</v>
      </c>
    </row>
    <row r="15" spans="1:13" ht="12.75">
      <c r="A15" s="10" t="s">
        <v>24</v>
      </c>
      <c r="B15" s="6" t="s">
        <v>10</v>
      </c>
      <c r="C15" s="16">
        <f>C17</f>
        <v>2056.4</v>
      </c>
      <c r="D15" s="18"/>
      <c r="E15" s="22"/>
      <c r="M15" s="20"/>
    </row>
    <row r="16" spans="1:13" ht="12.75">
      <c r="A16" s="12" t="s">
        <v>25</v>
      </c>
      <c r="B16" s="4" t="s">
        <v>11</v>
      </c>
      <c r="C16" s="15">
        <v>0</v>
      </c>
      <c r="D16" s="18"/>
      <c r="E16" s="11"/>
      <c r="M16" s="20"/>
    </row>
    <row r="17" spans="1:13" ht="12.75">
      <c r="A17" s="10" t="s">
        <v>26</v>
      </c>
      <c r="B17" s="4" t="s">
        <v>12</v>
      </c>
      <c r="C17" s="15">
        <f>C14-C16</f>
        <v>2056.4</v>
      </c>
      <c r="D17" s="18"/>
      <c r="E17" s="11"/>
      <c r="M17" s="20"/>
    </row>
    <row r="18" spans="1:5" ht="12.75">
      <c r="A18" s="10"/>
      <c r="B18" s="4"/>
      <c r="C18" s="15"/>
      <c r="D18" s="18"/>
      <c r="E18" s="11"/>
    </row>
    <row r="19" ht="12.75">
      <c r="M19" s="20"/>
    </row>
    <row r="20" ht="12.75">
      <c r="B20" s="21" t="s">
        <v>48</v>
      </c>
    </row>
    <row r="21" ht="12.75">
      <c r="B21" s="21" t="s">
        <v>49</v>
      </c>
    </row>
    <row r="22" ht="12.75">
      <c r="B22" s="19"/>
    </row>
    <row r="23" ht="12.75">
      <c r="B23" s="19"/>
    </row>
    <row r="24" ht="12.75">
      <c r="B24" s="19" t="s">
        <v>46</v>
      </c>
    </row>
    <row r="25" ht="12.75">
      <c r="B25" s="19"/>
    </row>
    <row r="26" ht="12.75">
      <c r="B26" s="21" t="s">
        <v>43</v>
      </c>
    </row>
    <row r="27" ht="12.75">
      <c r="B27" t="s">
        <v>42</v>
      </c>
    </row>
    <row r="28" ht="12.75">
      <c r="B28" t="s">
        <v>33</v>
      </c>
    </row>
    <row r="30" ht="12.75">
      <c r="B30" s="1" t="s">
        <v>34</v>
      </c>
    </row>
    <row r="31" ht="12.75">
      <c r="B31" s="1" t="s">
        <v>35</v>
      </c>
    </row>
    <row r="32" ht="12.75">
      <c r="B32" s="1" t="s">
        <v>36</v>
      </c>
    </row>
    <row r="33" ht="12.75">
      <c r="B33" s="1" t="s">
        <v>37</v>
      </c>
    </row>
    <row r="34" ht="12.75">
      <c r="B34" s="1" t="s">
        <v>38</v>
      </c>
    </row>
    <row r="35" ht="12.75">
      <c r="B35" s="1" t="s">
        <v>39</v>
      </c>
    </row>
    <row r="36" ht="12.75">
      <c r="B36" s="1" t="s">
        <v>40</v>
      </c>
    </row>
    <row r="37" ht="12.75">
      <c r="B37" s="1" t="s"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5" max="5" width="16.00390625" style="0" customWidth="1"/>
    <col min="7" max="7" width="11.00390625" style="0" customWidth="1"/>
    <col min="9" max="9" width="12.375" style="0" customWidth="1"/>
    <col min="12" max="12" width="12.75390625" style="0" customWidth="1"/>
    <col min="13" max="13" width="15.00390625" style="0" customWidth="1"/>
  </cols>
  <sheetData>
    <row r="1" spans="2:5" ht="15.75">
      <c r="B1" s="2">
        <v>1996</v>
      </c>
      <c r="C1" s="2" t="s">
        <v>1</v>
      </c>
      <c r="D1" s="2" t="s">
        <v>30</v>
      </c>
      <c r="E1" s="2" t="s">
        <v>31</v>
      </c>
    </row>
    <row r="2" ht="13.5" thickBot="1"/>
    <row r="3" spans="1:13" ht="12.75">
      <c r="A3" s="7" t="s">
        <v>14</v>
      </c>
      <c r="B3" s="8" t="s">
        <v>0</v>
      </c>
      <c r="C3" s="14">
        <v>6348.2</v>
      </c>
      <c r="D3" s="17"/>
      <c r="E3" s="9">
        <v>6348.188</v>
      </c>
      <c r="L3" s="20"/>
      <c r="M3" s="20"/>
    </row>
    <row r="4" spans="1:13" ht="12.75">
      <c r="A4" s="10" t="s">
        <v>15</v>
      </c>
      <c r="B4" s="5" t="s">
        <v>2</v>
      </c>
      <c r="C4" s="15">
        <v>5471</v>
      </c>
      <c r="D4" s="18">
        <v>4894</v>
      </c>
      <c r="E4" s="11">
        <v>5470.953</v>
      </c>
      <c r="L4" s="20"/>
      <c r="M4" s="20"/>
    </row>
    <row r="5" spans="1:13" ht="12.75">
      <c r="A5" s="10" t="s">
        <v>16</v>
      </c>
      <c r="B5" s="6" t="s">
        <v>3</v>
      </c>
      <c r="C5" s="16">
        <v>5241</v>
      </c>
      <c r="D5" s="18"/>
      <c r="E5" s="11"/>
      <c r="L5" s="20"/>
      <c r="M5" s="20"/>
    </row>
    <row r="6" spans="1:13" ht="12.75">
      <c r="A6" s="10" t="s">
        <v>17</v>
      </c>
      <c r="B6" s="6" t="s">
        <v>4</v>
      </c>
      <c r="C6" s="16">
        <f>C5-C4</f>
        <v>-230</v>
      </c>
      <c r="D6" s="18"/>
      <c r="E6" s="11"/>
      <c r="L6" s="20"/>
      <c r="M6" s="20"/>
    </row>
    <row r="7" spans="1:13" ht="12.75">
      <c r="A7" s="10" t="s">
        <v>18</v>
      </c>
      <c r="B7" s="5" t="s">
        <v>5</v>
      </c>
      <c r="C7" s="15">
        <v>1541.6</v>
      </c>
      <c r="D7" s="18">
        <v>1630.6</v>
      </c>
      <c r="E7" s="23">
        <v>1497.288</v>
      </c>
      <c r="L7" s="20"/>
      <c r="M7" s="20"/>
    </row>
    <row r="8" spans="1:13" ht="12.75">
      <c r="A8" s="10" t="s">
        <v>19</v>
      </c>
      <c r="B8" s="5" t="s">
        <v>6</v>
      </c>
      <c r="C8" s="15">
        <f>SUM(C9:C10)</f>
        <v>1998.2</v>
      </c>
      <c r="D8" s="18">
        <v>2060</v>
      </c>
      <c r="E8" s="11">
        <v>1998.198</v>
      </c>
      <c r="L8" s="20"/>
      <c r="M8" s="20"/>
    </row>
    <row r="9" spans="1:13" ht="12.75">
      <c r="A9" s="10"/>
      <c r="B9" s="5" t="s">
        <v>86</v>
      </c>
      <c r="C9" s="15">
        <v>1998.2</v>
      </c>
      <c r="D9" s="18"/>
      <c r="E9" s="23"/>
      <c r="G9" s="3"/>
      <c r="L9" s="20"/>
      <c r="M9" s="20"/>
    </row>
    <row r="10" spans="1:13" ht="12.75">
      <c r="A10" s="10"/>
      <c r="B10" s="5" t="s">
        <v>87</v>
      </c>
      <c r="C10" s="15">
        <v>0</v>
      </c>
      <c r="D10" s="18"/>
      <c r="E10" s="23"/>
      <c r="G10" s="3"/>
      <c r="L10" s="20"/>
      <c r="M10" s="20"/>
    </row>
    <row r="11" spans="1:13" ht="12.75">
      <c r="A11" s="10" t="s">
        <v>20</v>
      </c>
      <c r="B11" s="5" t="s">
        <v>7</v>
      </c>
      <c r="C11" s="15">
        <v>89.1</v>
      </c>
      <c r="D11" s="18"/>
      <c r="E11" s="11">
        <f>89.083+44.337</f>
        <v>133.42000000000002</v>
      </c>
      <c r="G11" s="3"/>
      <c r="L11" s="20"/>
      <c r="M11" s="20"/>
    </row>
    <row r="12" spans="1:13" ht="13.5" thickBot="1">
      <c r="A12" s="10" t="s">
        <v>21</v>
      </c>
      <c r="B12" s="6" t="s">
        <v>8</v>
      </c>
      <c r="C12" s="16">
        <f>SUM(C7:C8,C11)</f>
        <v>3628.9</v>
      </c>
      <c r="D12" s="18">
        <f>D7+D8</f>
        <v>3690.6</v>
      </c>
      <c r="E12" s="23">
        <f>E7+E8+E11</f>
        <v>3628.906</v>
      </c>
      <c r="M12" s="20"/>
    </row>
    <row r="13" spans="1:5" ht="12.75">
      <c r="A13" s="10" t="s">
        <v>22</v>
      </c>
      <c r="B13" s="5" t="s">
        <v>9</v>
      </c>
      <c r="C13" s="15">
        <f>C4-C12</f>
        <v>1842.1</v>
      </c>
      <c r="D13" s="27">
        <f>D4-D12</f>
        <v>1203.4</v>
      </c>
      <c r="E13" s="28">
        <f>E3-E12</f>
        <v>2719.282</v>
      </c>
    </row>
    <row r="14" spans="1:5" ht="13.5" thickBot="1">
      <c r="A14" s="10" t="s">
        <v>23</v>
      </c>
      <c r="B14" s="5" t="s">
        <v>32</v>
      </c>
      <c r="C14" s="15">
        <f>C5-C12</f>
        <v>1612.1</v>
      </c>
      <c r="D14" s="27"/>
      <c r="E14" s="29">
        <f>E4-E12</f>
        <v>1842.0470000000005</v>
      </c>
    </row>
    <row r="15" spans="1:13" ht="12.75">
      <c r="A15" s="10" t="s">
        <v>24</v>
      </c>
      <c r="B15" s="6" t="s">
        <v>10</v>
      </c>
      <c r="C15" s="16">
        <f>C17</f>
        <v>1612.1</v>
      </c>
      <c r="D15" s="18"/>
      <c r="E15" s="22"/>
      <c r="M15" s="20"/>
    </row>
    <row r="16" spans="1:13" ht="12.75">
      <c r="A16" s="12" t="s">
        <v>25</v>
      </c>
      <c r="B16" s="4" t="s">
        <v>11</v>
      </c>
      <c r="C16" s="15">
        <v>0</v>
      </c>
      <c r="D16" s="18"/>
      <c r="E16" s="11"/>
      <c r="M16" s="20"/>
    </row>
    <row r="17" spans="1:13" ht="12.75">
      <c r="A17" s="10" t="s">
        <v>26</v>
      </c>
      <c r="B17" s="4" t="s">
        <v>12</v>
      </c>
      <c r="C17" s="15">
        <f>C14-C16</f>
        <v>1612.1</v>
      </c>
      <c r="D17" s="18"/>
      <c r="E17" s="11"/>
      <c r="M17" s="20"/>
    </row>
    <row r="18" spans="1:5" ht="12.75">
      <c r="A18" s="10"/>
      <c r="B18" s="4"/>
      <c r="C18" s="15"/>
      <c r="D18" s="18"/>
      <c r="E18" s="11"/>
    </row>
    <row r="19" ht="12.75">
      <c r="M19" s="20"/>
    </row>
    <row r="20" ht="12.75">
      <c r="B20" s="21" t="s">
        <v>48</v>
      </c>
    </row>
    <row r="21" ht="12.75">
      <c r="B21" s="21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2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C18" sqref="C18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5" max="5" width="16.00390625" style="0" customWidth="1"/>
    <col min="7" max="7" width="11.00390625" style="0" customWidth="1"/>
    <col min="9" max="9" width="12.375" style="0" customWidth="1"/>
    <col min="12" max="12" width="12.75390625" style="0" customWidth="1"/>
    <col min="13" max="13" width="15.00390625" style="0" customWidth="1"/>
  </cols>
  <sheetData>
    <row r="1" spans="2:5" ht="15.75">
      <c r="B1" s="2">
        <v>1997</v>
      </c>
      <c r="C1" s="2" t="s">
        <v>1</v>
      </c>
      <c r="D1" s="2" t="s">
        <v>30</v>
      </c>
      <c r="E1" s="2" t="s">
        <v>31</v>
      </c>
    </row>
    <row r="2" ht="13.5" thickBot="1"/>
    <row r="3" spans="1:13" ht="12.75">
      <c r="A3" s="7" t="s">
        <v>14</v>
      </c>
      <c r="B3" s="8" t="s">
        <v>0</v>
      </c>
      <c r="C3" s="14">
        <v>7923.9</v>
      </c>
      <c r="D3" s="17"/>
      <c r="E3" s="9">
        <v>7923.881</v>
      </c>
      <c r="L3" s="20"/>
      <c r="M3" s="20"/>
    </row>
    <row r="4" spans="1:13" ht="12.75">
      <c r="A4" s="10" t="s">
        <v>15</v>
      </c>
      <c r="B4" s="5" t="s">
        <v>2</v>
      </c>
      <c r="C4" s="15">
        <v>6507</v>
      </c>
      <c r="D4" s="18">
        <v>5550</v>
      </c>
      <c r="E4" s="11">
        <v>6506.452</v>
      </c>
      <c r="L4" s="20"/>
      <c r="M4" s="20"/>
    </row>
    <row r="5" spans="1:13" ht="12.75">
      <c r="A5" s="10" t="s">
        <v>16</v>
      </c>
      <c r="B5" s="6" t="s">
        <v>3</v>
      </c>
      <c r="C5" s="16">
        <v>5859</v>
      </c>
      <c r="D5" s="18"/>
      <c r="E5" s="11"/>
      <c r="L5" s="20"/>
      <c r="M5" s="20"/>
    </row>
    <row r="6" spans="1:13" ht="12.75">
      <c r="A6" s="10" t="s">
        <v>17</v>
      </c>
      <c r="B6" s="6" t="s">
        <v>4</v>
      </c>
      <c r="C6" s="16">
        <f>C5-C4</f>
        <v>-648</v>
      </c>
      <c r="D6" s="18"/>
      <c r="E6" s="11"/>
      <c r="L6" s="20"/>
      <c r="M6" s="20"/>
    </row>
    <row r="7" spans="1:13" ht="12.75">
      <c r="A7" s="10" t="s">
        <v>18</v>
      </c>
      <c r="B7" s="5" t="s">
        <v>5</v>
      </c>
      <c r="C7" s="15">
        <v>1580.4</v>
      </c>
      <c r="D7" s="18">
        <v>1627.3</v>
      </c>
      <c r="E7" s="23">
        <v>1465.074</v>
      </c>
      <c r="L7" s="20"/>
      <c r="M7" s="20"/>
    </row>
    <row r="8" spans="1:13" ht="12.75">
      <c r="A8" s="10" t="s">
        <v>19</v>
      </c>
      <c r="B8" s="5" t="s">
        <v>6</v>
      </c>
      <c r="C8" s="15">
        <f>SUM(C9:C10)</f>
        <v>2200</v>
      </c>
      <c r="D8" s="18">
        <v>2200</v>
      </c>
      <c r="E8" s="11">
        <v>2200</v>
      </c>
      <c r="L8" s="20"/>
      <c r="M8" s="20"/>
    </row>
    <row r="9" spans="1:13" ht="12.75">
      <c r="A9" s="10"/>
      <c r="B9" s="5" t="s">
        <v>86</v>
      </c>
      <c r="C9" s="15">
        <v>2200</v>
      </c>
      <c r="D9" s="18"/>
      <c r="E9" s="11"/>
      <c r="L9" s="20"/>
      <c r="M9" s="20"/>
    </row>
    <row r="10" spans="1:13" ht="12.75">
      <c r="A10" s="10"/>
      <c r="B10" s="5" t="s">
        <v>87</v>
      </c>
      <c r="C10" s="15">
        <v>0</v>
      </c>
      <c r="D10" s="18"/>
      <c r="E10" s="11"/>
      <c r="L10" s="20"/>
      <c r="M10" s="20"/>
    </row>
    <row r="11" spans="1:13" ht="12.75">
      <c r="A11" s="10" t="s">
        <v>20</v>
      </c>
      <c r="B11" s="5" t="s">
        <v>7</v>
      </c>
      <c r="C11" s="15">
        <v>373.5</v>
      </c>
      <c r="D11" s="18"/>
      <c r="E11" s="11">
        <f>115.307+373.545</f>
        <v>488.85200000000003</v>
      </c>
      <c r="G11" s="3"/>
      <c r="L11" s="20"/>
      <c r="M11" s="20"/>
    </row>
    <row r="12" spans="1:13" ht="13.5" thickBot="1">
      <c r="A12" s="10" t="s">
        <v>21</v>
      </c>
      <c r="B12" s="6" t="s">
        <v>8</v>
      </c>
      <c r="C12" s="16">
        <f>SUM(C7:C8,C11)</f>
        <v>4153.9</v>
      </c>
      <c r="D12" s="18">
        <f>D7+D8</f>
        <v>3827.3</v>
      </c>
      <c r="E12" s="23">
        <f>E7+E8+E11</f>
        <v>4153.926</v>
      </c>
      <c r="M12" s="20"/>
    </row>
    <row r="13" spans="1:5" ht="12.75">
      <c r="A13" s="10" t="s">
        <v>22</v>
      </c>
      <c r="B13" s="5" t="s">
        <v>9</v>
      </c>
      <c r="C13" s="15">
        <f>C4-C12</f>
        <v>2353.1000000000004</v>
      </c>
      <c r="D13" s="27">
        <f>D4-D12</f>
        <v>1722.6999999999998</v>
      </c>
      <c r="E13" s="28">
        <f>E3-E12</f>
        <v>3769.955</v>
      </c>
    </row>
    <row r="14" spans="1:5" ht="13.5" thickBot="1">
      <c r="A14" s="10" t="s">
        <v>23</v>
      </c>
      <c r="B14" s="5" t="s">
        <v>32</v>
      </c>
      <c r="C14" s="15">
        <f>C5-C12</f>
        <v>1705.1000000000004</v>
      </c>
      <c r="D14" s="27"/>
      <c r="E14" s="29">
        <f>E4-E12</f>
        <v>2352.526</v>
      </c>
    </row>
    <row r="15" spans="1:13" ht="12.75">
      <c r="A15" s="10" t="s">
        <v>24</v>
      </c>
      <c r="B15" s="6" t="s">
        <v>10</v>
      </c>
      <c r="C15" s="16">
        <f>C17</f>
        <v>1705.1000000000004</v>
      </c>
      <c r="D15" s="18"/>
      <c r="E15" s="22"/>
      <c r="M15" s="20"/>
    </row>
    <row r="16" spans="1:13" ht="12.75">
      <c r="A16" s="12" t="s">
        <v>25</v>
      </c>
      <c r="B16" s="4" t="s">
        <v>11</v>
      </c>
      <c r="C16" s="15">
        <v>0</v>
      </c>
      <c r="D16" s="18"/>
      <c r="E16" s="11"/>
      <c r="M16" s="20"/>
    </row>
    <row r="17" spans="1:13" ht="12.75">
      <c r="A17" s="10" t="s">
        <v>26</v>
      </c>
      <c r="B17" s="4" t="s">
        <v>12</v>
      </c>
      <c r="C17" s="15">
        <f>C14-C16</f>
        <v>1705.1000000000004</v>
      </c>
      <c r="D17" s="18"/>
      <c r="E17" s="11"/>
      <c r="M17" s="20"/>
    </row>
    <row r="18" spans="1:5" ht="12.75">
      <c r="A18" s="10"/>
      <c r="B18" s="4"/>
      <c r="C18" s="15"/>
      <c r="D18" s="18"/>
      <c r="E18" s="11"/>
    </row>
    <row r="19" ht="12.75">
      <c r="M19" s="20"/>
    </row>
    <row r="20" ht="12.75">
      <c r="B20" s="21" t="s">
        <v>50</v>
      </c>
    </row>
    <row r="21" ht="12.75">
      <c r="B21" s="21" t="s">
        <v>51</v>
      </c>
    </row>
    <row r="22" ht="12.75">
      <c r="B22" s="19" t="s">
        <v>52</v>
      </c>
    </row>
    <row r="23" ht="12.75">
      <c r="B23" s="19"/>
    </row>
    <row r="24" ht="12.75">
      <c r="B24" s="19"/>
    </row>
    <row r="25" ht="12.75">
      <c r="B25" s="19"/>
    </row>
    <row r="26" ht="12.75">
      <c r="B26" s="2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6" max="6" width="11.00390625" style="0" customWidth="1"/>
    <col min="8" max="8" width="12.375" style="0" customWidth="1"/>
    <col min="11" max="11" width="12.75390625" style="0" customWidth="1"/>
    <col min="12" max="12" width="15.00390625" style="0" customWidth="1"/>
  </cols>
  <sheetData>
    <row r="1" spans="2:4" ht="15.75">
      <c r="B1" s="2">
        <v>1998</v>
      </c>
      <c r="C1" s="2" t="s">
        <v>1</v>
      </c>
      <c r="D1" s="2" t="s">
        <v>30</v>
      </c>
    </row>
    <row r="2" ht="13.5" thickBot="1"/>
    <row r="3" spans="1:12" ht="12.75">
      <c r="A3" s="7" t="s">
        <v>14</v>
      </c>
      <c r="B3" s="8" t="s">
        <v>0</v>
      </c>
      <c r="C3" s="14">
        <v>9624</v>
      </c>
      <c r="D3" s="30"/>
      <c r="K3" s="20"/>
      <c r="L3" s="20"/>
    </row>
    <row r="4" spans="1:12" ht="12.75">
      <c r="A4" s="10" t="s">
        <v>15</v>
      </c>
      <c r="B4" s="5" t="s">
        <v>2</v>
      </c>
      <c r="C4" s="15">
        <v>7735</v>
      </c>
      <c r="D4" s="31">
        <v>6848</v>
      </c>
      <c r="K4" s="20"/>
      <c r="L4" s="20"/>
    </row>
    <row r="5" spans="1:12" ht="12.75">
      <c r="A5" s="10" t="s">
        <v>16</v>
      </c>
      <c r="B5" s="6" t="s">
        <v>3</v>
      </c>
      <c r="C5" s="16">
        <v>7028</v>
      </c>
      <c r="D5" s="31"/>
      <c r="K5" s="20"/>
      <c r="L5" s="20"/>
    </row>
    <row r="6" spans="1:12" ht="12.75">
      <c r="A6" s="10" t="s">
        <v>17</v>
      </c>
      <c r="B6" s="6" t="s">
        <v>4</v>
      </c>
      <c r="C6" s="16">
        <f>C5-C4</f>
        <v>-707</v>
      </c>
      <c r="D6" s="31"/>
      <c r="K6" s="20"/>
      <c r="L6" s="20"/>
    </row>
    <row r="7" spans="1:12" ht="12.75">
      <c r="A7" s="10" t="s">
        <v>18</v>
      </c>
      <c r="B7" s="5" t="s">
        <v>5</v>
      </c>
      <c r="C7" s="15">
        <v>1561</v>
      </c>
      <c r="D7" s="31">
        <v>1627</v>
      </c>
      <c r="K7" s="20"/>
      <c r="L7" s="20"/>
    </row>
    <row r="8" spans="1:12" ht="12.75">
      <c r="A8" s="10" t="s">
        <v>19</v>
      </c>
      <c r="B8" s="5" t="s">
        <v>6</v>
      </c>
      <c r="C8" s="15">
        <f>SUM(C9:C10)</f>
        <v>2210</v>
      </c>
      <c r="D8" s="31">
        <v>2210</v>
      </c>
      <c r="K8" s="20"/>
      <c r="L8" s="20"/>
    </row>
    <row r="9" spans="1:12" ht="12.75">
      <c r="A9" s="10"/>
      <c r="B9" s="5" t="s">
        <v>86</v>
      </c>
      <c r="C9" s="15">
        <v>2210</v>
      </c>
      <c r="D9" s="31"/>
      <c r="K9" s="20"/>
      <c r="L9" s="20"/>
    </row>
    <row r="10" spans="1:12" ht="12.75">
      <c r="A10" s="10"/>
      <c r="B10" s="5" t="s">
        <v>87</v>
      </c>
      <c r="C10" s="15">
        <v>0</v>
      </c>
      <c r="D10" s="31"/>
      <c r="K10" s="20"/>
      <c r="L10" s="20"/>
    </row>
    <row r="11" spans="1:12" ht="12.75">
      <c r="A11" s="10" t="s">
        <v>20</v>
      </c>
      <c r="B11" s="5" t="s">
        <v>7</v>
      </c>
      <c r="C11" s="15">
        <v>498</v>
      </c>
      <c r="D11" s="31"/>
      <c r="F11" s="3"/>
      <c r="K11" s="20"/>
      <c r="L11" s="20"/>
    </row>
    <row r="12" spans="1:12" ht="12.75">
      <c r="A12" s="10" t="s">
        <v>21</v>
      </c>
      <c r="B12" s="6" t="s">
        <v>8</v>
      </c>
      <c r="C12" s="16">
        <f>SUM(C7:C8,C11)</f>
        <v>4269</v>
      </c>
      <c r="D12" s="31">
        <f>D7+D8</f>
        <v>3837</v>
      </c>
      <c r="L12" s="20"/>
    </row>
    <row r="13" spans="1:4" ht="12.75">
      <c r="A13" s="10" t="s">
        <v>22</v>
      </c>
      <c r="B13" s="5" t="s">
        <v>9</v>
      </c>
      <c r="C13" s="15">
        <f>C4-C12</f>
        <v>3466</v>
      </c>
      <c r="D13" s="32">
        <f>D4-D12</f>
        <v>3011</v>
      </c>
    </row>
    <row r="14" spans="1:4" ht="12.75">
      <c r="A14" s="10" t="s">
        <v>23</v>
      </c>
      <c r="B14" s="5" t="s">
        <v>32</v>
      </c>
      <c r="C14" s="15">
        <f>C5-C12</f>
        <v>2759</v>
      </c>
      <c r="D14" s="32"/>
    </row>
    <row r="15" spans="1:12" ht="12.75">
      <c r="A15" s="10" t="s">
        <v>24</v>
      </c>
      <c r="B15" s="6" t="s">
        <v>10</v>
      </c>
      <c r="C15" s="16">
        <f>C17</f>
        <v>2759</v>
      </c>
      <c r="D15" s="31"/>
      <c r="L15" s="20"/>
    </row>
    <row r="16" spans="1:12" ht="12.75">
      <c r="A16" s="12" t="s">
        <v>25</v>
      </c>
      <c r="B16" s="4" t="s">
        <v>11</v>
      </c>
      <c r="C16" s="15">
        <v>0</v>
      </c>
      <c r="D16" s="31"/>
      <c r="L16" s="20"/>
    </row>
    <row r="17" spans="1:12" ht="12.75">
      <c r="A17" s="10" t="s">
        <v>26</v>
      </c>
      <c r="B17" s="4" t="s">
        <v>12</v>
      </c>
      <c r="C17" s="15">
        <f>C14-C16</f>
        <v>2759</v>
      </c>
      <c r="D17" s="31"/>
      <c r="L17" s="20"/>
    </row>
    <row r="18" spans="1:4" ht="12.75">
      <c r="A18" s="10"/>
      <c r="B18" s="4"/>
      <c r="C18" s="15"/>
      <c r="D18" s="31"/>
    </row>
    <row r="19" ht="12.75">
      <c r="L19" s="20"/>
    </row>
    <row r="20" ht="12.75">
      <c r="B20" s="21"/>
    </row>
    <row r="21" ht="12.75">
      <c r="B21" s="21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2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6" max="6" width="11.00390625" style="0" customWidth="1"/>
    <col min="8" max="8" width="12.375" style="0" customWidth="1"/>
    <col min="11" max="11" width="12.75390625" style="0" customWidth="1"/>
    <col min="12" max="12" width="15.00390625" style="0" customWidth="1"/>
  </cols>
  <sheetData>
    <row r="1" spans="2:4" ht="15.75">
      <c r="B1" s="2">
        <v>1999</v>
      </c>
      <c r="C1" s="2" t="s">
        <v>1</v>
      </c>
      <c r="D1" s="2" t="s">
        <v>30</v>
      </c>
    </row>
    <row r="2" ht="13.5" thickBot="1"/>
    <row r="3" spans="1:12" ht="12.75">
      <c r="A3" s="7" t="s">
        <v>14</v>
      </c>
      <c r="B3" s="8" t="s">
        <v>0</v>
      </c>
      <c r="C3" s="14">
        <v>10970</v>
      </c>
      <c r="D3" s="30"/>
      <c r="K3" s="20"/>
      <c r="L3" s="20"/>
    </row>
    <row r="4" spans="1:12" ht="12.75">
      <c r="A4" s="10" t="s">
        <v>15</v>
      </c>
      <c r="B4" s="5" t="s">
        <v>2</v>
      </c>
      <c r="C4" s="15">
        <v>8475</v>
      </c>
      <c r="D4" s="31">
        <v>7712</v>
      </c>
      <c r="K4" s="20"/>
      <c r="L4" s="20"/>
    </row>
    <row r="5" spans="1:12" ht="12.75">
      <c r="A5" s="10" t="s">
        <v>16</v>
      </c>
      <c r="B5" s="6" t="s">
        <v>3</v>
      </c>
      <c r="C5" s="16">
        <v>8475</v>
      </c>
      <c r="D5" s="31"/>
      <c r="K5" s="20"/>
      <c r="L5" s="20"/>
    </row>
    <row r="6" spans="1:12" ht="12.75">
      <c r="A6" s="10" t="s">
        <v>17</v>
      </c>
      <c r="B6" s="6" t="s">
        <v>4</v>
      </c>
      <c r="C6" s="16">
        <f>C5-C4</f>
        <v>0</v>
      </c>
      <c r="D6" s="31"/>
      <c r="K6" s="20"/>
      <c r="L6" s="20"/>
    </row>
    <row r="7" spans="1:12" ht="12.75">
      <c r="A7" s="10" t="s">
        <v>18</v>
      </c>
      <c r="B7" s="5" t="s">
        <v>5</v>
      </c>
      <c r="C7" s="15">
        <v>1732.205</v>
      </c>
      <c r="D7" s="31">
        <v>1863.9</v>
      </c>
      <c r="E7" s="3"/>
      <c r="K7" s="20"/>
      <c r="L7" s="20"/>
    </row>
    <row r="8" spans="1:12" ht="12.75">
      <c r="A8" s="10" t="s">
        <v>19</v>
      </c>
      <c r="B8" s="5" t="s">
        <v>6</v>
      </c>
      <c r="C8" s="15">
        <f>SUM(C9:C10)</f>
        <v>2210</v>
      </c>
      <c r="D8" s="31">
        <v>2210</v>
      </c>
      <c r="K8" s="20"/>
      <c r="L8" s="20"/>
    </row>
    <row r="9" spans="1:12" ht="12.75">
      <c r="A9" s="10"/>
      <c r="B9" s="5" t="s">
        <v>86</v>
      </c>
      <c r="C9" s="15">
        <v>2210</v>
      </c>
      <c r="D9" s="31"/>
      <c r="K9" s="20"/>
      <c r="L9" s="20"/>
    </row>
    <row r="10" spans="1:12" ht="12.75">
      <c r="A10" s="10"/>
      <c r="B10" s="5" t="s">
        <v>87</v>
      </c>
      <c r="C10" s="15">
        <v>0</v>
      </c>
      <c r="D10" s="31"/>
      <c r="K10" s="20"/>
      <c r="L10" s="20"/>
    </row>
    <row r="11" spans="1:12" ht="12.75">
      <c r="A11" s="10" t="s">
        <v>20</v>
      </c>
      <c r="B11" s="5" t="s">
        <v>7</v>
      </c>
      <c r="C11" s="15">
        <f>2215.908-C7</f>
        <v>483.703</v>
      </c>
      <c r="D11" s="31"/>
      <c r="F11" s="3"/>
      <c r="K11" s="20"/>
      <c r="L11" s="20"/>
    </row>
    <row r="12" spans="1:12" ht="12.75">
      <c r="A12" s="10" t="s">
        <v>21</v>
      </c>
      <c r="B12" s="6" t="s">
        <v>8</v>
      </c>
      <c r="C12" s="16">
        <f>SUM(C7:C8,C11)</f>
        <v>4425.907999999999</v>
      </c>
      <c r="D12" s="31">
        <f>SUM(D7:D11)</f>
        <v>4073.9</v>
      </c>
      <c r="L12" s="20"/>
    </row>
    <row r="13" spans="1:4" ht="12.75">
      <c r="A13" s="10" t="s">
        <v>22</v>
      </c>
      <c r="B13" s="5" t="s">
        <v>9</v>
      </c>
      <c r="C13" s="15">
        <f>C4-C12</f>
        <v>4049.0920000000006</v>
      </c>
      <c r="D13" s="32">
        <f>D4-D12</f>
        <v>3638.1</v>
      </c>
    </row>
    <row r="14" spans="1:4" ht="12.75">
      <c r="A14" s="10" t="s">
        <v>23</v>
      </c>
      <c r="B14" s="5" t="s">
        <v>32</v>
      </c>
      <c r="C14" s="15">
        <f>C5-C12</f>
        <v>4049.0920000000006</v>
      </c>
      <c r="D14" s="32"/>
    </row>
    <row r="15" spans="1:12" ht="12.75">
      <c r="A15" s="10" t="s">
        <v>24</v>
      </c>
      <c r="B15" s="6" t="s">
        <v>10</v>
      </c>
      <c r="C15" s="16">
        <f>C17</f>
        <v>4049.0920000000006</v>
      </c>
      <c r="D15" s="31"/>
      <c r="L15" s="20"/>
    </row>
    <row r="16" spans="1:12" ht="12.75">
      <c r="A16" s="12" t="s">
        <v>25</v>
      </c>
      <c r="B16" s="4" t="s">
        <v>11</v>
      </c>
      <c r="C16" s="15">
        <v>0</v>
      </c>
      <c r="D16" s="31"/>
      <c r="L16" s="20"/>
    </row>
    <row r="17" spans="1:12" ht="12.75">
      <c r="A17" s="10" t="s">
        <v>26</v>
      </c>
      <c r="B17" s="4" t="s">
        <v>12</v>
      </c>
      <c r="C17" s="15">
        <f>C14-C16</f>
        <v>4049.0920000000006</v>
      </c>
      <c r="D17" s="31"/>
      <c r="L17" s="20"/>
    </row>
    <row r="18" spans="1:4" ht="12.75">
      <c r="A18" s="10"/>
      <c r="B18" s="4"/>
      <c r="C18" s="15"/>
      <c r="D18" s="31"/>
    </row>
    <row r="19" ht="12.75">
      <c r="L19" s="20"/>
    </row>
    <row r="20" ht="12.75">
      <c r="B20" s="60" t="s">
        <v>81</v>
      </c>
    </row>
    <row r="21" ht="12.75">
      <c r="B21" s="21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2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1">
      <selection activeCell="E19" sqref="E19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17.375" style="0" customWidth="1"/>
    <col min="4" max="4" width="14.25390625" style="0" customWidth="1"/>
    <col min="6" max="6" width="11.00390625" style="0" customWidth="1"/>
    <col min="8" max="8" width="12.375" style="0" customWidth="1"/>
    <col min="11" max="11" width="12.75390625" style="0" customWidth="1"/>
    <col min="12" max="12" width="15.00390625" style="0" customWidth="1"/>
  </cols>
  <sheetData>
    <row r="1" spans="2:4" ht="15.75">
      <c r="B1" s="2">
        <v>2000</v>
      </c>
      <c r="C1" s="2" t="s">
        <v>1</v>
      </c>
      <c r="D1" s="2" t="s">
        <v>30</v>
      </c>
    </row>
    <row r="2" ht="13.5" thickBot="1"/>
    <row r="3" spans="1:12" ht="12.75">
      <c r="A3" s="7" t="s">
        <v>14</v>
      </c>
      <c r="B3" s="8" t="s">
        <v>0</v>
      </c>
      <c r="C3" s="14">
        <v>13363</v>
      </c>
      <c r="D3" s="30"/>
      <c r="K3" s="20"/>
      <c r="L3" s="20"/>
    </row>
    <row r="4" spans="1:12" ht="12.75">
      <c r="A4" s="10" t="s">
        <v>15</v>
      </c>
      <c r="B4" s="5" t="s">
        <v>2</v>
      </c>
      <c r="C4" s="15">
        <v>10551</v>
      </c>
      <c r="D4" s="31">
        <v>7333</v>
      </c>
      <c r="K4" s="20"/>
      <c r="L4" s="20"/>
    </row>
    <row r="5" spans="1:12" ht="12.75">
      <c r="A5" s="10" t="s">
        <v>16</v>
      </c>
      <c r="B5" s="6" t="s">
        <v>3</v>
      </c>
      <c r="C5" s="16">
        <v>10520</v>
      </c>
      <c r="D5" s="31"/>
      <c r="K5" s="20"/>
      <c r="L5" s="20"/>
    </row>
    <row r="6" spans="1:12" ht="12.75">
      <c r="A6" s="10" t="s">
        <v>17</v>
      </c>
      <c r="B6" s="6" t="s">
        <v>4</v>
      </c>
      <c r="C6" s="16">
        <f>C5-C4</f>
        <v>-31</v>
      </c>
      <c r="D6" s="31"/>
      <c r="K6" s="20"/>
      <c r="L6" s="20"/>
    </row>
    <row r="7" spans="1:12" ht="12.75">
      <c r="A7" s="10" t="s">
        <v>18</v>
      </c>
      <c r="B7" s="5" t="s">
        <v>5</v>
      </c>
      <c r="C7" s="15">
        <f>2018.237+5.077+66.501</f>
        <v>2089.815</v>
      </c>
      <c r="D7" s="31">
        <v>2472.96</v>
      </c>
      <c r="K7" s="20"/>
      <c r="L7" s="20"/>
    </row>
    <row r="8" spans="1:12" ht="12.75">
      <c r="A8" s="10" t="s">
        <v>19</v>
      </c>
      <c r="B8" s="5" t="s">
        <v>6</v>
      </c>
      <c r="C8" s="15">
        <f>SUM(C9:C10)</f>
        <v>4238.628</v>
      </c>
      <c r="D8" s="31">
        <v>4660</v>
      </c>
      <c r="K8" s="20"/>
      <c r="L8" s="20"/>
    </row>
    <row r="9" spans="1:12" ht="12.75">
      <c r="A9" s="10"/>
      <c r="B9" s="5" t="s">
        <v>86</v>
      </c>
      <c r="C9" s="15">
        <v>2710</v>
      </c>
      <c r="D9" s="31">
        <v>2710</v>
      </c>
      <c r="K9" s="20"/>
      <c r="L9" s="20"/>
    </row>
    <row r="10" spans="1:12" ht="12.75">
      <c r="A10" s="10"/>
      <c r="B10" s="5" t="s">
        <v>87</v>
      </c>
      <c r="C10" s="15">
        <v>1528.628</v>
      </c>
      <c r="D10" s="31">
        <f>1250+700</f>
        <v>1950</v>
      </c>
      <c r="F10" s="3"/>
      <c r="K10" s="20"/>
      <c r="L10" s="20"/>
    </row>
    <row r="11" spans="1:12" ht="12.75">
      <c r="A11" s="10" t="s">
        <v>20</v>
      </c>
      <c r="B11" s="5" t="s">
        <v>7</v>
      </c>
      <c r="C11" s="15">
        <f>1644.694+78.43</f>
        <v>1723.124</v>
      </c>
      <c r="D11" s="31">
        <v>200</v>
      </c>
      <c r="E11" s="3"/>
      <c r="F11" s="3"/>
      <c r="K11" s="20"/>
      <c r="L11" s="20"/>
    </row>
    <row r="12" spans="1:12" ht="12.75">
      <c r="A12" s="10" t="s">
        <v>21</v>
      </c>
      <c r="B12" s="6" t="s">
        <v>8</v>
      </c>
      <c r="C12" s="16">
        <f>SUM(C7:C8,C11)</f>
        <v>8051.566999999999</v>
      </c>
      <c r="D12" s="31">
        <f>SUM(D7:D8,D11)</f>
        <v>7332.96</v>
      </c>
      <c r="E12" s="3"/>
      <c r="L12" s="20"/>
    </row>
    <row r="13" spans="1:5" ht="12.75">
      <c r="A13" s="10" t="s">
        <v>22</v>
      </c>
      <c r="B13" s="5" t="s">
        <v>9</v>
      </c>
      <c r="C13" s="15">
        <f>C4-C12</f>
        <v>2499.433000000001</v>
      </c>
      <c r="D13" s="32">
        <f>D4-D12</f>
        <v>0.03999999999996362</v>
      </c>
      <c r="E13" s="3"/>
    </row>
    <row r="14" spans="1:4" ht="12.75">
      <c r="A14" s="10" t="s">
        <v>23</v>
      </c>
      <c r="B14" s="5" t="s">
        <v>32</v>
      </c>
      <c r="C14" s="15">
        <f>C5-C12</f>
        <v>2468.433000000001</v>
      </c>
      <c r="D14" s="32"/>
    </row>
    <row r="15" spans="1:12" ht="12.75">
      <c r="A15" s="10" t="s">
        <v>24</v>
      </c>
      <c r="B15" s="6" t="s">
        <v>10</v>
      </c>
      <c r="C15" s="16">
        <f>C17</f>
        <v>2468.433000000001</v>
      </c>
      <c r="D15" s="31"/>
      <c r="E15" s="3"/>
      <c r="L15" s="20"/>
    </row>
    <row r="16" spans="1:12" ht="12.75">
      <c r="A16" s="12" t="s">
        <v>25</v>
      </c>
      <c r="B16" s="4" t="s">
        <v>11</v>
      </c>
      <c r="C16" s="15">
        <v>0</v>
      </c>
      <c r="D16" s="31"/>
      <c r="L16" s="20"/>
    </row>
    <row r="17" spans="1:12" ht="12.75">
      <c r="A17" s="10" t="s">
        <v>26</v>
      </c>
      <c r="B17" s="4" t="s">
        <v>12</v>
      </c>
      <c r="C17" s="15">
        <f>C14-C16</f>
        <v>2468.433000000001</v>
      </c>
      <c r="D17" s="31"/>
      <c r="L17" s="20"/>
    </row>
    <row r="18" spans="1:4" ht="12.75">
      <c r="A18" s="10"/>
      <c r="B18" s="4"/>
      <c r="C18" s="15"/>
      <c r="D18" s="31"/>
    </row>
    <row r="19" ht="12.75">
      <c r="L19" s="20"/>
    </row>
    <row r="20" spans="2:4" ht="12.75">
      <c r="B20" s="21" t="s">
        <v>82</v>
      </c>
      <c r="C20">
        <v>2710</v>
      </c>
      <c r="D20" t="s">
        <v>83</v>
      </c>
    </row>
    <row r="21" spans="2:4" ht="12.75">
      <c r="B21" s="21"/>
      <c r="C21">
        <v>1250</v>
      </c>
      <c r="D21" t="s">
        <v>84</v>
      </c>
    </row>
    <row r="22" spans="2:4" ht="12.75">
      <c r="B22" s="19"/>
      <c r="C22" s="61">
        <v>700</v>
      </c>
      <c r="D22" s="61" t="s">
        <v>85</v>
      </c>
    </row>
    <row r="23" spans="2:3" ht="12.75">
      <c r="B23" s="19"/>
      <c r="C23">
        <f>SUM(C20:C22)</f>
        <v>4660</v>
      </c>
    </row>
    <row r="25" ht="12.75">
      <c r="B25" s="113" t="s">
        <v>104</v>
      </c>
    </row>
    <row r="26" ht="12.75">
      <c r="B26" t="s">
        <v>101</v>
      </c>
    </row>
    <row r="27" ht="12.75">
      <c r="B27" t="s">
        <v>102</v>
      </c>
    </row>
    <row r="28" ht="12.75">
      <c r="B28" t="s">
        <v>103</v>
      </c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Sefcik</dc:creator>
  <cp:keywords/>
  <dc:description/>
  <cp:lastModifiedBy>OI</cp:lastModifiedBy>
  <cp:lastPrinted>2002-12-20T08:18:03Z</cp:lastPrinted>
  <dcterms:created xsi:type="dcterms:W3CDTF">2001-08-21T09:35:30Z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