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603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<sst xmlns="http://schemas.openxmlformats.org/spreadsheetml/2006/main" count="106" uniqueCount="65">
  <si>
    <t>Príloha č. 3</t>
  </si>
  <si>
    <t>Plnenie rozpočtu nákladov a výnosov za rok 2000</t>
  </si>
  <si>
    <t xml:space="preserve">Skutočnosť </t>
  </si>
  <si>
    <t>Rozpočet</t>
  </si>
  <si>
    <t>Skutočnosť</t>
  </si>
  <si>
    <t>Plnenie</t>
  </si>
  <si>
    <t>Index (v %)</t>
  </si>
  <si>
    <t>Č.r.</t>
  </si>
  <si>
    <t>NÁKLADY (v tis. Sk)</t>
  </si>
  <si>
    <t>za rok 1999</t>
  </si>
  <si>
    <t>na rok 2000</t>
  </si>
  <si>
    <t>za rok 2000</t>
  </si>
  <si>
    <t>rozpočtu          (v %)</t>
  </si>
  <si>
    <t>skut. 2000 / skut. 1999</t>
  </si>
  <si>
    <t>1.</t>
  </si>
  <si>
    <t xml:space="preserve">Náklady na finančné činnosti </t>
  </si>
  <si>
    <t>2.</t>
  </si>
  <si>
    <t xml:space="preserve">Náklady spojené s poisťovacou činnosťou </t>
  </si>
  <si>
    <t>z toho:</t>
  </si>
  <si>
    <t>- náklady na poistné plnenia</t>
  </si>
  <si>
    <t>- ostatné náklady</t>
  </si>
  <si>
    <t>3.</t>
  </si>
  <si>
    <t xml:space="preserve">Všeobecné prevádzkové náklady </t>
  </si>
  <si>
    <t>4.</t>
  </si>
  <si>
    <t xml:space="preserve">Tvorba rezerv a opravných položiek z bankovej činnosti </t>
  </si>
  <si>
    <t>-</t>
  </si>
  <si>
    <t>- tvorba rezerv</t>
  </si>
  <si>
    <t xml:space="preserve">- tvorba opravných položiek </t>
  </si>
  <si>
    <t>5.</t>
  </si>
  <si>
    <t xml:space="preserve">Tvorba rezerv a opravných položiek z poisťovacích činností </t>
  </si>
  <si>
    <t xml:space="preserve">- tvorba rezerv </t>
  </si>
  <si>
    <t>- tvorba opravných položiek</t>
  </si>
  <si>
    <t>6.</t>
  </si>
  <si>
    <t>Tvorba rezerv a opravných položiek z prevádzkovej činnosti</t>
  </si>
  <si>
    <t>7.</t>
  </si>
  <si>
    <t>Ostatné prevádzkové náklady</t>
  </si>
  <si>
    <t>8.</t>
  </si>
  <si>
    <t xml:space="preserve">Mimoriadne náklady </t>
  </si>
  <si>
    <t>9.</t>
  </si>
  <si>
    <t>Náklady spolu bez dane z príjmov</t>
  </si>
  <si>
    <t>Hospodársky výsledok pred zdanením</t>
  </si>
  <si>
    <t>Daň z príjmov</t>
  </si>
  <si>
    <t>10.</t>
  </si>
  <si>
    <t>Zisk za účtovné obdobie</t>
  </si>
  <si>
    <t>11.</t>
  </si>
  <si>
    <t>NÁKLADY SPOLU</t>
  </si>
  <si>
    <t>VÝNOSY (v tis. Sk)</t>
  </si>
  <si>
    <t>Výnosy z finančných činností</t>
  </si>
  <si>
    <t>- výnosy z bankovej činnosti (úverové aktivity)</t>
  </si>
  <si>
    <t xml:space="preserve">  z toho: - výnosy z refinančných úverov</t>
  </si>
  <si>
    <t>- výnosy z účtov v bankách (TV, BÚ)</t>
  </si>
  <si>
    <t>- výnosy z operácií s cennými papiermi</t>
  </si>
  <si>
    <t>- výnosy zo štátnych pokladničných poukážok</t>
  </si>
  <si>
    <t>- ostatné výnosy</t>
  </si>
  <si>
    <t xml:space="preserve">Výnosy spojené s poisťovacou činnosťou </t>
  </si>
  <si>
    <t>- prijaté poistné</t>
  </si>
  <si>
    <t xml:space="preserve">Použitie rezerv a opravných položiek z bankových činností </t>
  </si>
  <si>
    <t>- použitie  rezerv</t>
  </si>
  <si>
    <t xml:space="preserve">- použitie opravných položiek </t>
  </si>
  <si>
    <t xml:space="preserve">Použitie rezerv a opravných položiek z poisťovacích činností </t>
  </si>
  <si>
    <t>- použitie opravných položiek</t>
  </si>
  <si>
    <t>Použitie rezerv a opravných položiek z prevádzkovej činnosti</t>
  </si>
  <si>
    <t>Ostatné prevádzkové výnosy</t>
  </si>
  <si>
    <t>Mimoriadne výnosy</t>
  </si>
  <si>
    <t>VÝNOSY SPOLU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</si>
</sst>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"/>
    <numFmt numFmtId="165" formatCode="0.0%"/>
  </numFmts>
  <fonts count="7">
    <font>
      <sz val="12"/>
      <name val="AT*Switzerland"/>
      <family val="0"/>
    </font>
    <font>
      <b/>
      <sz val="14"/>
      <name val="AT*Switzerland"/>
      <family val="0"/>
    </font>
    <font>
      <sz val="10"/>
      <name val="AT*Switzerland"/>
      <family val="0"/>
    </font>
    <font>
      <sz val="12"/>
      <name val="Arial CE"/>
      <family val="2"/>
    </font>
    <font>
      <sz val="14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0" borderId="3" xfId="16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165" fontId="5" fillId="2" borderId="6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right" wrapText="1"/>
    </xf>
    <xf numFmtId="165" fontId="0" fillId="2" borderId="1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49" fontId="5" fillId="2" borderId="9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&#269;et%20EX%20SR\2000\Ro&#269;n&#225;%20spr&#225;va\Pr&#237;loha%20-%20tabu&#318;ky%20(1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2000"/>
      <sheetName val="P-2000"/>
      <sheetName val="N-2000"/>
      <sheetName val="PN-2000"/>
      <sheetName val="FIN"/>
      <sheetName val="POISŤ"/>
      <sheetName val="VLAST"/>
    </sheetNames>
    <sheetDataSet>
      <sheetData sheetId="3">
        <row r="7">
          <cell r="C7">
            <v>213386</v>
          </cell>
        </row>
        <row r="63">
          <cell r="C63">
            <v>2700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50">
      <selection activeCell="I12" sqref="I12"/>
    </sheetView>
  </sheetViews>
  <sheetFormatPr defaultColWidth="8.796875" defaultRowHeight="15" outlineLevelRow="1"/>
  <cols>
    <col min="1" max="1" width="2.8984375" style="2" customWidth="1"/>
    <col min="2" max="2" width="35.3984375" style="2" customWidth="1"/>
    <col min="3" max="3" width="9.19921875" style="2" customWidth="1"/>
    <col min="4" max="4" width="8.69921875" style="2" customWidth="1"/>
    <col min="5" max="5" width="9.296875" style="2" customWidth="1"/>
    <col min="6" max="6" width="8.796875" style="2" customWidth="1"/>
    <col min="7" max="7" width="9.3984375" style="2" customWidth="1"/>
    <col min="8" max="16384" width="8.8984375" style="2" customWidth="1"/>
  </cols>
  <sheetData>
    <row r="1" spans="1:7" ht="23.25" customHeight="1">
      <c r="A1" s="1"/>
      <c r="E1" s="3"/>
      <c r="G1" s="4" t="s">
        <v>0</v>
      </c>
    </row>
    <row r="2" spans="1:4" ht="18">
      <c r="A2" s="5" t="s">
        <v>1</v>
      </c>
      <c r="B2" s="6"/>
      <c r="C2" s="6"/>
      <c r="D2" s="6"/>
    </row>
    <row r="3" spans="1:4" ht="18.75" thickBot="1">
      <c r="A3" s="6"/>
      <c r="B3" s="6"/>
      <c r="C3" s="6"/>
      <c r="D3" s="6"/>
    </row>
    <row r="4" spans="1:7" ht="18.75" customHeight="1">
      <c r="A4" s="7"/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</row>
    <row r="5" spans="1:7" ht="26.25" thickBot="1">
      <c r="A5" s="10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</row>
    <row r="6" spans="1:7" ht="17.25" customHeight="1" thickBot="1">
      <c r="A6" s="13" t="s">
        <v>14</v>
      </c>
      <c r="B6" s="14" t="s">
        <v>15</v>
      </c>
      <c r="C6" s="15">
        <v>2656</v>
      </c>
      <c r="D6" s="15">
        <v>2250</v>
      </c>
      <c r="E6" s="15">
        <v>3366</v>
      </c>
      <c r="F6" s="16">
        <f>E6/D6</f>
        <v>1.496</v>
      </c>
      <c r="G6" s="16">
        <f>E6/C6</f>
        <v>1.2673192771084338</v>
      </c>
    </row>
    <row r="7" spans="1:7" ht="17.25" customHeight="1" thickBot="1">
      <c r="A7" s="17" t="s">
        <v>16</v>
      </c>
      <c r="B7" s="18" t="s">
        <v>17</v>
      </c>
      <c r="C7" s="15">
        <f>C9+C10</f>
        <v>3177</v>
      </c>
      <c r="D7" s="15">
        <f>D9+D10</f>
        <v>6715</v>
      </c>
      <c r="E7" s="15">
        <f>E9+E10</f>
        <v>2453</v>
      </c>
      <c r="F7" s="16">
        <f aca="true" t="shared" si="0" ref="F7:F58">E7/D7</f>
        <v>0.3653015636634401</v>
      </c>
      <c r="G7" s="16">
        <f aca="true" t="shared" si="1" ref="G7:G58">E7/C7</f>
        <v>0.7721120553981744</v>
      </c>
    </row>
    <row r="8" spans="1:7" ht="12" customHeight="1" hidden="1">
      <c r="A8" s="19"/>
      <c r="B8" s="20" t="s">
        <v>18</v>
      </c>
      <c r="C8" s="21"/>
      <c r="D8" s="21"/>
      <c r="E8" s="21"/>
      <c r="F8" s="22" t="e">
        <f t="shared" si="0"/>
        <v>#DIV/0!</v>
      </c>
      <c r="G8" s="22" t="e">
        <f t="shared" si="1"/>
        <v>#DIV/0!</v>
      </c>
    </row>
    <row r="9" spans="1:7" ht="15.75" customHeight="1" hidden="1">
      <c r="A9" s="19"/>
      <c r="B9" s="23" t="s">
        <v>19</v>
      </c>
      <c r="C9" s="24">
        <f>8033-5608</f>
        <v>2425</v>
      </c>
      <c r="D9" s="24">
        <f>10000-4225</f>
        <v>5775</v>
      </c>
      <c r="E9" s="24">
        <f>3681-2392</f>
        <v>1289</v>
      </c>
      <c r="F9" s="25">
        <f t="shared" si="0"/>
        <v>0.2232034632034632</v>
      </c>
      <c r="G9" s="25">
        <f t="shared" si="1"/>
        <v>0.5315463917525773</v>
      </c>
    </row>
    <row r="10" spans="1:7" ht="15.75" customHeight="1" hidden="1">
      <c r="A10" s="19"/>
      <c r="B10" s="23" t="s">
        <v>20</v>
      </c>
      <c r="C10" s="24">
        <f>737+41-27+1</f>
        <v>752</v>
      </c>
      <c r="D10" s="24">
        <f>200+740</f>
        <v>940</v>
      </c>
      <c r="E10" s="24">
        <f>956+599-390-1</f>
        <v>1164</v>
      </c>
      <c r="F10" s="25">
        <f t="shared" si="0"/>
        <v>1.2382978723404254</v>
      </c>
      <c r="G10" s="25">
        <f t="shared" si="1"/>
        <v>1.547872340425532</v>
      </c>
    </row>
    <row r="11" spans="1:7" ht="17.25" customHeight="1" thickBot="1">
      <c r="A11" s="26" t="s">
        <v>21</v>
      </c>
      <c r="B11" s="27" t="s">
        <v>22</v>
      </c>
      <c r="C11" s="28">
        <v>198895</v>
      </c>
      <c r="D11" s="28">
        <f>'[1]PN-2000'!C7</f>
        <v>213386</v>
      </c>
      <c r="E11" s="28">
        <v>173058</v>
      </c>
      <c r="F11" s="29">
        <f t="shared" si="0"/>
        <v>0.8110091571143374</v>
      </c>
      <c r="G11" s="29">
        <f t="shared" si="1"/>
        <v>0.8700972875135121</v>
      </c>
    </row>
    <row r="12" spans="1:7" ht="27.75" customHeight="1">
      <c r="A12" s="17" t="s">
        <v>23</v>
      </c>
      <c r="B12" s="18" t="s">
        <v>24</v>
      </c>
      <c r="C12" s="15">
        <f>C14+C15</f>
        <v>70619</v>
      </c>
      <c r="D12" s="15">
        <f>D14+D15</f>
        <v>27000</v>
      </c>
      <c r="E12" s="15">
        <f>E14+E15</f>
        <v>64924</v>
      </c>
      <c r="F12" s="16">
        <f t="shared" si="0"/>
        <v>2.4045925925925924</v>
      </c>
      <c r="G12" s="16">
        <f t="shared" si="1"/>
        <v>0.9193559806850847</v>
      </c>
    </row>
    <row r="13" spans="1:7" ht="12" customHeight="1">
      <c r="A13" s="19"/>
      <c r="B13" s="20" t="s">
        <v>18</v>
      </c>
      <c r="C13" s="21"/>
      <c r="D13" s="21"/>
      <c r="E13" s="21"/>
      <c r="F13" s="22"/>
      <c r="G13" s="22"/>
    </row>
    <row r="14" spans="1:7" ht="15.75" customHeight="1">
      <c r="A14" s="19"/>
      <c r="B14" s="20" t="s">
        <v>26</v>
      </c>
      <c r="C14" s="21">
        <v>0</v>
      </c>
      <c r="D14" s="21">
        <v>6000</v>
      </c>
      <c r="E14" s="21">
        <v>6208</v>
      </c>
      <c r="F14" s="22">
        <f t="shared" si="0"/>
        <v>1.0346666666666666</v>
      </c>
      <c r="G14" s="31" t="s">
        <v>25</v>
      </c>
    </row>
    <row r="15" spans="1:7" ht="15.75" customHeight="1" thickBot="1">
      <c r="A15" s="19"/>
      <c r="B15" s="32" t="s">
        <v>27</v>
      </c>
      <c r="C15" s="33">
        <f>120494-49875</f>
        <v>70619</v>
      </c>
      <c r="D15" s="33">
        <v>21000</v>
      </c>
      <c r="E15" s="33">
        <v>58716</v>
      </c>
      <c r="F15" s="35">
        <f t="shared" si="0"/>
        <v>2.796</v>
      </c>
      <c r="G15" s="35">
        <f t="shared" si="1"/>
        <v>0.8314476274090542</v>
      </c>
    </row>
    <row r="16" spans="1:7" ht="28.5" customHeight="1">
      <c r="A16" s="17" t="s">
        <v>28</v>
      </c>
      <c r="B16" s="18" t="s">
        <v>29</v>
      </c>
      <c r="C16" s="15">
        <f>C18+C19</f>
        <v>11639</v>
      </c>
      <c r="D16" s="15">
        <f>D18+D19</f>
        <v>24075</v>
      </c>
      <c r="E16" s="15">
        <f>E18+E19</f>
        <v>31485</v>
      </c>
      <c r="F16" s="16">
        <f t="shared" si="0"/>
        <v>1.3077881619937695</v>
      </c>
      <c r="G16" s="16">
        <f t="shared" si="1"/>
        <v>2.705129306641464</v>
      </c>
    </row>
    <row r="17" spans="1:7" ht="12" customHeight="1">
      <c r="A17" s="36"/>
      <c r="B17" s="20" t="s">
        <v>18</v>
      </c>
      <c r="C17" s="21"/>
      <c r="D17" s="21"/>
      <c r="E17" s="21"/>
      <c r="F17" s="22"/>
      <c r="G17" s="22"/>
    </row>
    <row r="18" spans="1:7" ht="15.75" customHeight="1">
      <c r="A18" s="36"/>
      <c r="B18" s="20" t="s">
        <v>30</v>
      </c>
      <c r="C18" s="21">
        <f>379+10608</f>
        <v>10987</v>
      </c>
      <c r="D18" s="21">
        <v>23775</v>
      </c>
      <c r="E18" s="21">
        <f>29400+1328</f>
        <v>30728</v>
      </c>
      <c r="F18" s="22">
        <f t="shared" si="0"/>
        <v>1.2924500525762355</v>
      </c>
      <c r="G18" s="22">
        <f t="shared" si="1"/>
        <v>2.796759807044689</v>
      </c>
    </row>
    <row r="19" spans="1:7" ht="15.75" customHeight="1" thickBot="1">
      <c r="A19" s="37"/>
      <c r="B19" s="38" t="s">
        <v>31</v>
      </c>
      <c r="C19" s="39">
        <v>652</v>
      </c>
      <c r="D19" s="39">
        <v>300</v>
      </c>
      <c r="E19" s="39">
        <v>757</v>
      </c>
      <c r="F19" s="40">
        <f t="shared" si="0"/>
        <v>2.5233333333333334</v>
      </c>
      <c r="G19" s="40">
        <f t="shared" si="1"/>
        <v>1.1610429447852761</v>
      </c>
    </row>
    <row r="20" spans="1:7" s="42" customFormat="1" ht="27.75" customHeight="1">
      <c r="A20" s="17" t="s">
        <v>32</v>
      </c>
      <c r="B20" s="18" t="s">
        <v>33</v>
      </c>
      <c r="C20" s="15">
        <f>C22+C23</f>
        <v>49875</v>
      </c>
      <c r="D20" s="15">
        <f>D22+D23</f>
        <v>5000</v>
      </c>
      <c r="E20" s="15">
        <f>E22+E23</f>
        <v>0</v>
      </c>
      <c r="F20" s="16">
        <f t="shared" si="0"/>
        <v>0</v>
      </c>
      <c r="G20" s="16">
        <f t="shared" si="1"/>
        <v>0</v>
      </c>
    </row>
    <row r="21" spans="1:7" s="42" customFormat="1" ht="12" customHeight="1">
      <c r="A21" s="36"/>
      <c r="B21" s="20" t="s">
        <v>18</v>
      </c>
      <c r="C21" s="21"/>
      <c r="D21" s="21"/>
      <c r="E21" s="21"/>
      <c r="F21" s="31"/>
      <c r="G21" s="31"/>
    </row>
    <row r="22" spans="1:7" s="42" customFormat="1" ht="15" customHeight="1">
      <c r="A22" s="36"/>
      <c r="B22" s="20" t="s">
        <v>30</v>
      </c>
      <c r="C22" s="21">
        <v>0</v>
      </c>
      <c r="D22" s="21">
        <v>0</v>
      </c>
      <c r="E22" s="21">
        <v>0</v>
      </c>
      <c r="F22" s="31" t="s">
        <v>25</v>
      </c>
      <c r="G22" s="31" t="s">
        <v>25</v>
      </c>
    </row>
    <row r="23" spans="1:7" s="42" customFormat="1" ht="15.75" customHeight="1" thickBot="1">
      <c r="A23" s="37"/>
      <c r="B23" s="38" t="s">
        <v>31</v>
      </c>
      <c r="C23" s="39">
        <v>49875</v>
      </c>
      <c r="D23" s="39">
        <v>5000</v>
      </c>
      <c r="E23" s="39">
        <v>0</v>
      </c>
      <c r="F23" s="40">
        <f t="shared" si="0"/>
        <v>0</v>
      </c>
      <c r="G23" s="40">
        <f t="shared" si="1"/>
        <v>0</v>
      </c>
    </row>
    <row r="24" spans="1:7" ht="17.25" customHeight="1" thickBot="1">
      <c r="A24" s="43" t="s">
        <v>34</v>
      </c>
      <c r="B24" s="44" t="s">
        <v>35</v>
      </c>
      <c r="C24" s="45">
        <v>2104</v>
      </c>
      <c r="D24" s="45">
        <f>'[1]PN-2000'!C63</f>
        <v>2700</v>
      </c>
      <c r="E24" s="45">
        <v>2182</v>
      </c>
      <c r="F24" s="46">
        <f t="shared" si="0"/>
        <v>0.8081481481481482</v>
      </c>
      <c r="G24" s="46">
        <f t="shared" si="1"/>
        <v>1.0370722433460076</v>
      </c>
    </row>
    <row r="25" spans="1:7" ht="17.25" customHeight="1" thickBot="1">
      <c r="A25" s="26" t="s">
        <v>36</v>
      </c>
      <c r="B25" s="27" t="s">
        <v>37</v>
      </c>
      <c r="C25" s="28">
        <v>996</v>
      </c>
      <c r="D25" s="28">
        <v>300</v>
      </c>
      <c r="E25" s="28">
        <v>572</v>
      </c>
      <c r="F25" s="29">
        <f t="shared" si="0"/>
        <v>1.9066666666666667</v>
      </c>
      <c r="G25" s="29">
        <f t="shared" si="1"/>
        <v>0.5742971887550201</v>
      </c>
    </row>
    <row r="26" spans="1:7" ht="20.25" customHeight="1" hidden="1">
      <c r="A26" s="47" t="s">
        <v>38</v>
      </c>
      <c r="B26" s="48" t="s">
        <v>39</v>
      </c>
      <c r="C26" s="49">
        <f>C6+C7+C11+C12+C16+C20+C24+C25</f>
        <v>339961</v>
      </c>
      <c r="D26" s="49">
        <f>D6+D7+D11+D12+D16+D20+D24+D25</f>
        <v>281426</v>
      </c>
      <c r="E26" s="49">
        <f>E6+E7+E11+E12+E16+E20+E24+E25</f>
        <v>278040</v>
      </c>
      <c r="F26" s="50">
        <f t="shared" si="0"/>
        <v>0.987968417985545</v>
      </c>
      <c r="G26" s="50">
        <f t="shared" si="1"/>
        <v>0.8178585190654222</v>
      </c>
    </row>
    <row r="27" spans="1:7" ht="17.25" customHeight="1" outlineLevel="1" thickBot="1">
      <c r="A27" s="26"/>
      <c r="B27" s="27" t="s">
        <v>40</v>
      </c>
      <c r="C27" s="28">
        <f>C58-C6-C7-C11-C12-C16-C20-C24-C25</f>
        <v>279147</v>
      </c>
      <c r="D27" s="28">
        <f>D58-D6-D7-D11-D12-D16-D20-D24-D25</f>
        <v>226815</v>
      </c>
      <c r="E27" s="28">
        <f>E58-E6-E7-E11-E12-E16-E20-E24-E25</f>
        <v>337332</v>
      </c>
      <c r="F27" s="29">
        <f t="shared" si="0"/>
        <v>1.487256133853581</v>
      </c>
      <c r="G27" s="29">
        <f t="shared" si="1"/>
        <v>1.2084385646272393</v>
      </c>
    </row>
    <row r="28" spans="1:7" ht="17.25" customHeight="1" thickBot="1">
      <c r="A28" s="26" t="s">
        <v>38</v>
      </c>
      <c r="B28" s="27" t="s">
        <v>41</v>
      </c>
      <c r="C28" s="28">
        <v>147030</v>
      </c>
      <c r="D28" s="28">
        <v>95037</v>
      </c>
      <c r="E28" s="28">
        <v>62279</v>
      </c>
      <c r="F28" s="29">
        <f t="shared" si="0"/>
        <v>0.6553131938087271</v>
      </c>
      <c r="G28" s="29">
        <f t="shared" si="1"/>
        <v>0.4235802217234578</v>
      </c>
    </row>
    <row r="29" spans="1:7" ht="17.25" customHeight="1" thickBot="1">
      <c r="A29" s="26" t="s">
        <v>42</v>
      </c>
      <c r="B29" s="51" t="s">
        <v>43</v>
      </c>
      <c r="C29" s="28">
        <f>C27-C28</f>
        <v>132117</v>
      </c>
      <c r="D29" s="28">
        <f>D27-D28</f>
        <v>131778</v>
      </c>
      <c r="E29" s="28">
        <f>E27-E28</f>
        <v>275053</v>
      </c>
      <c r="F29" s="29">
        <f t="shared" si="0"/>
        <v>2.0872452154380854</v>
      </c>
      <c r="G29" s="29">
        <f t="shared" si="1"/>
        <v>2.0818895373040562</v>
      </c>
    </row>
    <row r="30" spans="1:7" ht="22.5" customHeight="1" thickBot="1">
      <c r="A30" s="47" t="s">
        <v>44</v>
      </c>
      <c r="B30" s="52" t="s">
        <v>45</v>
      </c>
      <c r="C30" s="49">
        <f>C6+C7+C11+C12+C16+C20+C24+C25+C28</f>
        <v>486991</v>
      </c>
      <c r="D30" s="49">
        <f>D6+D7+D11+D12+D16+D20+D24+D25+D28</f>
        <v>376463</v>
      </c>
      <c r="E30" s="49">
        <f>E6+E7+E11+E12+E16+E20+E24+E25+E28</f>
        <v>340319</v>
      </c>
      <c r="F30" s="50">
        <f t="shared" si="0"/>
        <v>0.903990564809822</v>
      </c>
      <c r="G30" s="50">
        <f t="shared" si="1"/>
        <v>0.6988198960555739</v>
      </c>
    </row>
    <row r="31" spans="1:7" s="57" customFormat="1" ht="22.5" customHeight="1" thickBot="1">
      <c r="A31" s="53" t="s">
        <v>7</v>
      </c>
      <c r="B31" s="54" t="s">
        <v>46</v>
      </c>
      <c r="C31" s="55"/>
      <c r="D31" s="55"/>
      <c r="E31" s="55"/>
      <c r="F31" s="56"/>
      <c r="G31" s="56"/>
    </row>
    <row r="32" spans="1:7" ht="17.25" customHeight="1">
      <c r="A32" s="17" t="s">
        <v>14</v>
      </c>
      <c r="B32" s="58" t="s">
        <v>47</v>
      </c>
      <c r="C32" s="15">
        <f>C34+C36+C37+C38+C39</f>
        <v>592266</v>
      </c>
      <c r="D32" s="15">
        <f>D34+D36+D37+D38+D39</f>
        <v>469950</v>
      </c>
      <c r="E32" s="15">
        <f>E34+E36+E37+E38+E39</f>
        <v>477455</v>
      </c>
      <c r="F32" s="16">
        <f t="shared" si="0"/>
        <v>1.0159697840195765</v>
      </c>
      <c r="G32" s="16">
        <f t="shared" si="1"/>
        <v>0.8061496016992364</v>
      </c>
    </row>
    <row r="33" spans="1:7" ht="12" customHeight="1">
      <c r="A33" s="59"/>
      <c r="B33" s="60" t="s">
        <v>18</v>
      </c>
      <c r="C33" s="21"/>
      <c r="D33" s="21"/>
      <c r="E33" s="21"/>
      <c r="F33" s="22"/>
      <c r="G33" s="22"/>
    </row>
    <row r="34" spans="1:7" ht="15.75" customHeight="1">
      <c r="A34" s="59"/>
      <c r="B34" s="60" t="s">
        <v>48</v>
      </c>
      <c r="C34" s="21">
        <f>109816+26449+18370+340</f>
        <v>154975</v>
      </c>
      <c r="D34" s="21">
        <v>236729</v>
      </c>
      <c r="E34" s="21">
        <f>E35+4601+16451+362</f>
        <v>155682</v>
      </c>
      <c r="F34" s="22">
        <f t="shared" si="0"/>
        <v>0.657638058708481</v>
      </c>
      <c r="G34" s="22">
        <f t="shared" si="1"/>
        <v>1.0045620261332473</v>
      </c>
    </row>
    <row r="35" spans="1:7" ht="15.75" customHeight="1">
      <c r="A35" s="59"/>
      <c r="B35" s="61" t="s">
        <v>49</v>
      </c>
      <c r="C35" s="24">
        <v>109816</v>
      </c>
      <c r="D35" s="24">
        <v>192386</v>
      </c>
      <c r="E35" s="24">
        <f>134042+226</f>
        <v>134268</v>
      </c>
      <c r="F35" s="25">
        <f t="shared" si="0"/>
        <v>0.6979094112877237</v>
      </c>
      <c r="G35" s="25">
        <f t="shared" si="1"/>
        <v>1.2226633641727982</v>
      </c>
    </row>
    <row r="36" spans="1:7" ht="15.75" customHeight="1">
      <c r="A36" s="59"/>
      <c r="B36" s="62" t="s">
        <v>50</v>
      </c>
      <c r="C36" s="33">
        <v>398186</v>
      </c>
      <c r="D36" s="33">
        <v>193932</v>
      </c>
      <c r="E36" s="33">
        <f>130+261969-39</f>
        <v>262060</v>
      </c>
      <c r="F36" s="35">
        <f t="shared" si="0"/>
        <v>1.3512983932512428</v>
      </c>
      <c r="G36" s="35">
        <f t="shared" si="1"/>
        <v>0.6581346405950987</v>
      </c>
    </row>
    <row r="37" spans="1:7" ht="15.75" customHeight="1">
      <c r="A37" s="59"/>
      <c r="B37" s="62" t="s">
        <v>51</v>
      </c>
      <c r="C37" s="33">
        <v>25032</v>
      </c>
      <c r="D37" s="33">
        <v>9318</v>
      </c>
      <c r="E37" s="33">
        <v>28378</v>
      </c>
      <c r="F37" s="34" t="s">
        <v>25</v>
      </c>
      <c r="G37" s="35">
        <f t="shared" si="1"/>
        <v>1.133668903803132</v>
      </c>
    </row>
    <row r="38" spans="1:7" ht="15.75" customHeight="1">
      <c r="A38" s="59"/>
      <c r="B38" s="62" t="s">
        <v>52</v>
      </c>
      <c r="C38" s="33">
        <v>13326</v>
      </c>
      <c r="D38" s="33">
        <v>25318</v>
      </c>
      <c r="E38" s="33">
        <v>28282</v>
      </c>
      <c r="F38" s="35">
        <f t="shared" si="0"/>
        <v>1.1170708586776206</v>
      </c>
      <c r="G38" s="35">
        <f t="shared" si="1"/>
        <v>2.1223172745009755</v>
      </c>
    </row>
    <row r="39" spans="1:7" ht="15.75" customHeight="1" thickBot="1">
      <c r="A39" s="43"/>
      <c r="B39" s="63" t="s">
        <v>53</v>
      </c>
      <c r="C39" s="64">
        <f>199+483+65</f>
        <v>747</v>
      </c>
      <c r="D39" s="64">
        <f>105+4548</f>
        <v>4653</v>
      </c>
      <c r="E39" s="64">
        <v>3053</v>
      </c>
      <c r="F39" s="65">
        <f t="shared" si="0"/>
        <v>0.6561358263485924</v>
      </c>
      <c r="G39" s="66" t="s">
        <v>25</v>
      </c>
    </row>
    <row r="40" spans="1:7" ht="17.25" customHeight="1" thickBot="1">
      <c r="A40" s="17" t="s">
        <v>16</v>
      </c>
      <c r="B40" s="18" t="s">
        <v>54</v>
      </c>
      <c r="C40" s="15">
        <f>C42+C43</f>
        <v>10370</v>
      </c>
      <c r="D40" s="15">
        <f>D42+D43</f>
        <v>21810</v>
      </c>
      <c r="E40" s="15">
        <f>E42+E43</f>
        <v>47544</v>
      </c>
      <c r="F40" s="16">
        <f t="shared" si="0"/>
        <v>2.1799174690508942</v>
      </c>
      <c r="G40" s="30" t="s">
        <v>25</v>
      </c>
    </row>
    <row r="41" spans="1:7" ht="12" customHeight="1" hidden="1">
      <c r="A41" s="19"/>
      <c r="B41" s="20" t="s">
        <v>18</v>
      </c>
      <c r="C41" s="21"/>
      <c r="D41" s="21"/>
      <c r="E41" s="21"/>
      <c r="F41" s="22" t="e">
        <f t="shared" si="0"/>
        <v>#DIV/0!</v>
      </c>
      <c r="G41" s="31" t="e">
        <f t="shared" si="1"/>
        <v>#DIV/0!</v>
      </c>
    </row>
    <row r="42" spans="1:7" ht="15.75" customHeight="1" hidden="1">
      <c r="A42" s="19"/>
      <c r="B42" s="23" t="s">
        <v>55</v>
      </c>
      <c r="C42" s="24">
        <f>13197-5597</f>
        <v>7600</v>
      </c>
      <c r="D42" s="24">
        <f>25375-6093</f>
        <v>19282</v>
      </c>
      <c r="E42" s="24">
        <f>58428-17621</f>
        <v>40807</v>
      </c>
      <c r="F42" s="25">
        <f t="shared" si="0"/>
        <v>2.116326107250285</v>
      </c>
      <c r="G42" s="67">
        <f t="shared" si="1"/>
        <v>5.369342105263158</v>
      </c>
    </row>
    <row r="43" spans="1:7" ht="15.75" customHeight="1" hidden="1">
      <c r="A43" s="19"/>
      <c r="B43" s="23" t="s">
        <v>53</v>
      </c>
      <c r="C43" s="24">
        <f>835+1675+260</f>
        <v>2770</v>
      </c>
      <c r="D43" s="24">
        <f>1828+700</f>
        <v>2528</v>
      </c>
      <c r="E43" s="24">
        <f>1302+5281+154</f>
        <v>6737</v>
      </c>
      <c r="F43" s="25">
        <f t="shared" si="0"/>
        <v>2.6649525316455698</v>
      </c>
      <c r="G43" s="67">
        <f t="shared" si="1"/>
        <v>2.432129963898917</v>
      </c>
    </row>
    <row r="44" spans="1:7" ht="27.75" customHeight="1">
      <c r="A44" s="17" t="s">
        <v>21</v>
      </c>
      <c r="B44" s="58" t="s">
        <v>56</v>
      </c>
      <c r="C44" s="15">
        <f>C46+C47</f>
        <v>2882</v>
      </c>
      <c r="D44" s="15">
        <f>D46+D47</f>
        <v>0</v>
      </c>
      <c r="E44" s="15">
        <f>E46+E47</f>
        <v>76188</v>
      </c>
      <c r="F44" s="30" t="s">
        <v>25</v>
      </c>
      <c r="G44" s="30" t="s">
        <v>25</v>
      </c>
    </row>
    <row r="45" spans="1:7" ht="12" customHeight="1">
      <c r="A45" s="68"/>
      <c r="B45" s="69" t="s">
        <v>18</v>
      </c>
      <c r="C45" s="21"/>
      <c r="D45" s="21"/>
      <c r="E45" s="21"/>
      <c r="F45" s="31"/>
      <c r="G45" s="31"/>
    </row>
    <row r="46" spans="1:7" ht="15.75" customHeight="1">
      <c r="A46" s="68"/>
      <c r="B46" s="61" t="s">
        <v>57</v>
      </c>
      <c r="C46" s="24">
        <v>1623</v>
      </c>
      <c r="D46" s="24">
        <v>0</v>
      </c>
      <c r="E46" s="24">
        <v>0</v>
      </c>
      <c r="F46" s="67" t="s">
        <v>25</v>
      </c>
      <c r="G46" s="25">
        <f t="shared" si="1"/>
        <v>0</v>
      </c>
    </row>
    <row r="47" spans="1:7" ht="15.75" customHeight="1" thickBot="1">
      <c r="A47" s="68"/>
      <c r="B47" s="70" t="s">
        <v>58</v>
      </c>
      <c r="C47" s="39">
        <v>1259</v>
      </c>
      <c r="D47" s="39">
        <v>0</v>
      </c>
      <c r="E47" s="39">
        <v>76188</v>
      </c>
      <c r="F47" s="41" t="s">
        <v>25</v>
      </c>
      <c r="G47" s="41" t="s">
        <v>25</v>
      </c>
    </row>
    <row r="48" spans="1:7" ht="27.75" customHeight="1">
      <c r="A48" s="17" t="s">
        <v>23</v>
      </c>
      <c r="B48" s="58" t="s">
        <v>59</v>
      </c>
      <c r="C48" s="15">
        <f>C50+C51</f>
        <v>11976</v>
      </c>
      <c r="D48" s="15">
        <f>D50+D51</f>
        <v>14981</v>
      </c>
      <c r="E48" s="15">
        <f>E50+E51</f>
        <v>12581</v>
      </c>
      <c r="F48" s="16">
        <f t="shared" si="0"/>
        <v>0.8397970762966425</v>
      </c>
      <c r="G48" s="16">
        <f t="shared" si="1"/>
        <v>1.0505177020708083</v>
      </c>
    </row>
    <row r="49" spans="1:7" ht="12" customHeight="1">
      <c r="A49" s="68"/>
      <c r="B49" s="69" t="s">
        <v>18</v>
      </c>
      <c r="C49" s="21"/>
      <c r="D49" s="21"/>
      <c r="E49" s="21"/>
      <c r="F49" s="22"/>
      <c r="G49" s="22"/>
    </row>
    <row r="50" spans="1:7" ht="15" customHeight="1">
      <c r="A50" s="68"/>
      <c r="B50" s="71" t="s">
        <v>57</v>
      </c>
      <c r="C50" s="72">
        <f>1977+8877</f>
        <v>10854</v>
      </c>
      <c r="D50" s="72">
        <f>2966+12015</f>
        <v>14981</v>
      </c>
      <c r="E50" s="72">
        <f>3463+8269</f>
        <v>11732</v>
      </c>
      <c r="F50" s="73">
        <f t="shared" si="0"/>
        <v>0.7831252920365797</v>
      </c>
      <c r="G50" s="73">
        <f t="shared" si="1"/>
        <v>1.0808918371107425</v>
      </c>
    </row>
    <row r="51" spans="1:7" ht="15.75" customHeight="1" thickBot="1">
      <c r="A51" s="68"/>
      <c r="B51" s="74" t="s">
        <v>60</v>
      </c>
      <c r="C51" s="75">
        <v>1122</v>
      </c>
      <c r="D51" s="75">
        <v>0</v>
      </c>
      <c r="E51" s="75">
        <v>849</v>
      </c>
      <c r="F51" s="76" t="s">
        <v>25</v>
      </c>
      <c r="G51" s="77">
        <f t="shared" si="1"/>
        <v>0.7566844919786097</v>
      </c>
    </row>
    <row r="52" spans="1:7" ht="27.75" customHeight="1">
      <c r="A52" s="17" t="s">
        <v>28</v>
      </c>
      <c r="B52" s="58" t="s">
        <v>61</v>
      </c>
      <c r="C52" s="15">
        <f>C54+C55</f>
        <v>0</v>
      </c>
      <c r="D52" s="15">
        <f>D54+D55</f>
        <v>0</v>
      </c>
      <c r="E52" s="15">
        <f>E54+E55</f>
        <v>0</v>
      </c>
      <c r="F52" s="30" t="s">
        <v>25</v>
      </c>
      <c r="G52" s="30" t="s">
        <v>25</v>
      </c>
    </row>
    <row r="53" spans="1:7" ht="12" customHeight="1">
      <c r="A53" s="68"/>
      <c r="B53" s="69" t="s">
        <v>18</v>
      </c>
      <c r="C53" s="21"/>
      <c r="D53" s="21"/>
      <c r="E53" s="21"/>
      <c r="F53" s="31"/>
      <c r="G53" s="31"/>
    </row>
    <row r="54" spans="1:7" ht="15" customHeight="1">
      <c r="A54" s="68"/>
      <c r="B54" s="71" t="s">
        <v>57</v>
      </c>
      <c r="C54" s="72">
        <v>0</v>
      </c>
      <c r="D54" s="72">
        <v>0</v>
      </c>
      <c r="E54" s="72">
        <v>0</v>
      </c>
      <c r="F54" s="78" t="s">
        <v>25</v>
      </c>
      <c r="G54" s="78" t="s">
        <v>25</v>
      </c>
    </row>
    <row r="55" spans="1:7" ht="15.75" customHeight="1" thickBot="1">
      <c r="A55" s="68"/>
      <c r="B55" s="74" t="s">
        <v>60</v>
      </c>
      <c r="C55" s="39">
        <v>0</v>
      </c>
      <c r="D55" s="39">
        <v>0</v>
      </c>
      <c r="E55" s="39">
        <v>0</v>
      </c>
      <c r="F55" s="41" t="s">
        <v>25</v>
      </c>
      <c r="G55" s="41" t="s">
        <v>25</v>
      </c>
    </row>
    <row r="56" spans="1:7" ht="17.25" customHeight="1" thickBot="1">
      <c r="A56" s="26" t="s">
        <v>32</v>
      </c>
      <c r="B56" s="79" t="s">
        <v>62</v>
      </c>
      <c r="C56" s="80">
        <v>1181</v>
      </c>
      <c r="D56" s="80">
        <v>1000</v>
      </c>
      <c r="E56" s="80">
        <v>1350</v>
      </c>
      <c r="F56" s="81">
        <f t="shared" si="0"/>
        <v>1.35</v>
      </c>
      <c r="G56" s="81">
        <f t="shared" si="1"/>
        <v>1.1430990685859441</v>
      </c>
    </row>
    <row r="57" spans="1:7" ht="17.25" customHeight="1" thickBot="1">
      <c r="A57" s="26" t="s">
        <v>34</v>
      </c>
      <c r="B57" s="79" t="s">
        <v>63</v>
      </c>
      <c r="C57" s="80">
        <v>433</v>
      </c>
      <c r="D57" s="80">
        <v>500</v>
      </c>
      <c r="E57" s="80">
        <v>254</v>
      </c>
      <c r="F57" s="81">
        <f t="shared" si="0"/>
        <v>0.508</v>
      </c>
      <c r="G57" s="81">
        <f t="shared" si="1"/>
        <v>0.5866050808314087</v>
      </c>
    </row>
    <row r="58" spans="1:7" ht="22.5" customHeight="1" thickBot="1">
      <c r="A58" s="47" t="s">
        <v>36</v>
      </c>
      <c r="B58" s="82" t="s">
        <v>64</v>
      </c>
      <c r="C58" s="83">
        <f>C32+C40+C44+C48+C52+C56+C57</f>
        <v>619108</v>
      </c>
      <c r="D58" s="83">
        <f>D32+D40+D44+D48+D52+D56+D57</f>
        <v>508241</v>
      </c>
      <c r="E58" s="83">
        <f>E32+E40+E44+E48+E52+E56+E57</f>
        <v>615372</v>
      </c>
      <c r="F58" s="84">
        <f t="shared" si="0"/>
        <v>1.210787795553684</v>
      </c>
      <c r="G58" s="84">
        <f t="shared" si="1"/>
        <v>0.9939655116716308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Ján Birošík</cp:lastModifiedBy>
  <dcterms:created xsi:type="dcterms:W3CDTF">2001-05-09T11:11:41Z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