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<sst xmlns="http://schemas.openxmlformats.org/spreadsheetml/2006/main" count="72" uniqueCount="54">
  <si>
    <t>Komodita</t>
  </si>
  <si>
    <t>Rámcová dohoda uzatvorená</t>
  </si>
  <si>
    <t>Finančný limit rámcovej dohody</t>
  </si>
  <si>
    <t>Subjekty</t>
  </si>
  <si>
    <t>Zapojené</t>
  </si>
  <si>
    <t>Rámcová dohoda</t>
  </si>
  <si>
    <t>Podľa ramcovej dohody</t>
  </si>
  <si>
    <t>mena Sk</t>
  </si>
  <si>
    <t>mena €</t>
  </si>
  <si>
    <t>Xerografický papier</t>
  </si>
  <si>
    <t>Obálky</t>
  </si>
  <si>
    <t>Pneumatiky</t>
  </si>
  <si>
    <t>Osobné motorové vozidlá</t>
  </si>
  <si>
    <t>stredná trieda</t>
  </si>
  <si>
    <t>vyššia stredná trieda</t>
  </si>
  <si>
    <t>nižšia stredná trieda</t>
  </si>
  <si>
    <t>Cenníková / Priemerná</t>
  </si>
  <si>
    <t>A4 Premier</t>
  </si>
  <si>
    <t>A4 Astro</t>
  </si>
  <si>
    <t>A4 Excel</t>
  </si>
  <si>
    <t>A3 Premier</t>
  </si>
  <si>
    <t>A3 Excel</t>
  </si>
  <si>
    <t>Spolu</t>
  </si>
  <si>
    <t>Odobraté množstvo ks/bal.</t>
  </si>
  <si>
    <t>Úspora celkom za odobraté množstvo</t>
  </si>
  <si>
    <t>typ 1</t>
  </si>
  <si>
    <t>typ 2</t>
  </si>
  <si>
    <t>typ 3</t>
  </si>
  <si>
    <t>typ 4</t>
  </si>
  <si>
    <t>typ 5</t>
  </si>
  <si>
    <t>typ 7</t>
  </si>
  <si>
    <t>typ 6</t>
  </si>
  <si>
    <t>typ 8</t>
  </si>
  <si>
    <t>typ 9</t>
  </si>
  <si>
    <t>typ 10</t>
  </si>
  <si>
    <t>typ 11</t>
  </si>
  <si>
    <t>typ 12</t>
  </si>
  <si>
    <t>typ 13</t>
  </si>
  <si>
    <t>typ 14</t>
  </si>
  <si>
    <t>typ 15</t>
  </si>
  <si>
    <t>typ 16</t>
  </si>
  <si>
    <t>typ 17</t>
  </si>
  <si>
    <t>typ 18</t>
  </si>
  <si>
    <t>typ 19</t>
  </si>
  <si>
    <t>typ 20</t>
  </si>
  <si>
    <t>typ 21</t>
  </si>
  <si>
    <t>typ 22</t>
  </si>
  <si>
    <t>typ 23</t>
  </si>
  <si>
    <t>Jednotková cena s DPH</t>
  </si>
  <si>
    <t>Cena celkom s DPH</t>
  </si>
  <si>
    <t>Č</t>
  </si>
  <si>
    <t>Rámcové dohody - SPOLU</t>
  </si>
  <si>
    <t>Úspory - SPOLU</t>
  </si>
  <si>
    <t>h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</si>
</sst>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/d/yyyy"/>
    <numFmt numFmtId="165" formatCode="_-* #,##0.00\ [$€-1]_-;\-* #,##0.00\ [$€-1]_-;_-* &quot;-&quot;??\ [$€-1]_-;_-@_-"/>
    <numFmt numFmtId="166" formatCode="[$-41B]d\.\ mmmm\ yyyy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Wingdings 3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44" fontId="2" fillId="3" borderId="4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65" fontId="2" fillId="0" borderId="6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2" fillId="3" borderId="4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" fillId="2" borderId="9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44" fontId="1" fillId="3" borderId="22" xfId="0" applyNumberFormat="1" applyFont="1" applyFill="1" applyBorder="1" applyAlignment="1">
      <alignment/>
    </xf>
    <xf numFmtId="165" fontId="1" fillId="3" borderId="23" xfId="0" applyNumberFormat="1" applyFont="1" applyFill="1" applyBorder="1" applyAlignment="1">
      <alignment/>
    </xf>
    <xf numFmtId="165" fontId="2" fillId="3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3" borderId="24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A22">
      <selection activeCell="E37" sqref="E37:E38"/>
    </sheetView>
  </sheetViews>
  <sheetFormatPr defaultColWidth="9.140625" defaultRowHeight="12.75"/>
  <cols>
    <col min="1" max="1" width="3.00390625" style="1" customWidth="1"/>
    <col min="2" max="2" width="14.28125" style="14" customWidth="1"/>
    <col min="3" max="3" width="12.8515625" style="14" bestFit="1" customWidth="1"/>
    <col min="4" max="4" width="13.8515625" style="15" customWidth="1"/>
    <col min="5" max="5" width="22.28125" style="16" bestFit="1" customWidth="1"/>
    <col min="6" max="6" width="19.421875" style="17" bestFit="1" customWidth="1"/>
    <col min="7" max="8" width="10.8515625" style="1" customWidth="1"/>
    <col min="9" max="9" width="18.8515625" style="16" customWidth="1"/>
    <col min="10" max="10" width="14.57421875" style="17" customWidth="1"/>
    <col min="11" max="11" width="19.00390625" style="16" customWidth="1"/>
    <col min="12" max="12" width="14.57421875" style="17" customWidth="1"/>
    <col min="13" max="13" width="12.00390625" style="1" customWidth="1"/>
    <col min="14" max="14" width="20.140625" style="1" customWidth="1"/>
    <col min="15" max="15" width="17.57421875" style="1" customWidth="1"/>
    <col min="16" max="16" width="20.140625" style="17" customWidth="1"/>
    <col min="17" max="17" width="17.57421875" style="17" customWidth="1"/>
    <col min="18" max="18" width="21.140625" style="16" bestFit="1" customWidth="1"/>
    <col min="19" max="19" width="17.7109375" style="17" bestFit="1" customWidth="1"/>
    <col min="20" max="16384" width="9.140625" style="1" customWidth="1"/>
  </cols>
  <sheetData>
    <row r="1" spans="1:19" ht="25.5" customHeight="1" thickTop="1">
      <c r="A1" s="64" t="s">
        <v>50</v>
      </c>
      <c r="B1" s="51" t="s">
        <v>0</v>
      </c>
      <c r="C1" s="51"/>
      <c r="D1" s="38" t="s">
        <v>1</v>
      </c>
      <c r="E1" s="51" t="s">
        <v>2</v>
      </c>
      <c r="F1" s="51"/>
      <c r="G1" s="51" t="s">
        <v>3</v>
      </c>
      <c r="H1" s="51"/>
      <c r="I1" s="51" t="s">
        <v>48</v>
      </c>
      <c r="J1" s="61"/>
      <c r="K1" s="51"/>
      <c r="L1" s="61"/>
      <c r="M1" s="34" t="s">
        <v>23</v>
      </c>
      <c r="N1" s="51" t="s">
        <v>49</v>
      </c>
      <c r="O1" s="61"/>
      <c r="P1" s="51"/>
      <c r="Q1" s="61"/>
      <c r="R1" s="51" t="s">
        <v>24</v>
      </c>
      <c r="S1" s="52"/>
    </row>
    <row r="2" spans="1:19" ht="12.75" customHeight="1">
      <c r="A2" s="65"/>
      <c r="B2" s="54"/>
      <c r="C2" s="54"/>
      <c r="D2" s="33"/>
      <c r="E2" s="70" t="s">
        <v>7</v>
      </c>
      <c r="F2" s="68" t="s">
        <v>8</v>
      </c>
      <c r="G2" s="62" t="s">
        <v>5</v>
      </c>
      <c r="H2" s="62" t="s">
        <v>4</v>
      </c>
      <c r="I2" s="54" t="s">
        <v>6</v>
      </c>
      <c r="J2" s="55"/>
      <c r="K2" s="54" t="s">
        <v>16</v>
      </c>
      <c r="L2" s="55"/>
      <c r="M2" s="35"/>
      <c r="N2" s="54" t="s">
        <v>6</v>
      </c>
      <c r="O2" s="55"/>
      <c r="P2" s="54" t="s">
        <v>16</v>
      </c>
      <c r="Q2" s="55"/>
      <c r="R2" s="42"/>
      <c r="S2" s="53"/>
    </row>
    <row r="3" spans="1:19" ht="15.75" thickBot="1">
      <c r="A3" s="66"/>
      <c r="B3" s="37"/>
      <c r="C3" s="37"/>
      <c r="D3" s="67"/>
      <c r="E3" s="71"/>
      <c r="F3" s="69"/>
      <c r="G3" s="63"/>
      <c r="H3" s="63"/>
      <c r="I3" s="23" t="s">
        <v>7</v>
      </c>
      <c r="J3" s="24" t="s">
        <v>8</v>
      </c>
      <c r="K3" s="23" t="s">
        <v>7</v>
      </c>
      <c r="L3" s="24" t="s">
        <v>8</v>
      </c>
      <c r="M3" s="36"/>
      <c r="N3" s="23" t="s">
        <v>7</v>
      </c>
      <c r="O3" s="24" t="s">
        <v>8</v>
      </c>
      <c r="P3" s="23" t="s">
        <v>7</v>
      </c>
      <c r="Q3" s="24" t="s">
        <v>8</v>
      </c>
      <c r="R3" s="23" t="s">
        <v>7</v>
      </c>
      <c r="S3" s="25" t="s">
        <v>8</v>
      </c>
    </row>
    <row r="4" spans="1:19" ht="25.5" customHeight="1" thickTop="1">
      <c r="A4" s="73">
        <v>1</v>
      </c>
      <c r="B4" s="56" t="s">
        <v>9</v>
      </c>
      <c r="C4" s="26" t="s">
        <v>18</v>
      </c>
      <c r="D4" s="39">
        <v>39503</v>
      </c>
      <c r="E4" s="44">
        <v>130900000</v>
      </c>
      <c r="F4" s="46">
        <f>E4/30.126</f>
        <v>4345083.980614752</v>
      </c>
      <c r="G4" s="43">
        <v>36</v>
      </c>
      <c r="H4" s="43">
        <v>15</v>
      </c>
      <c r="I4" s="27">
        <f>85.68*1.19</f>
        <v>101.95920000000001</v>
      </c>
      <c r="J4" s="28">
        <f>I4/30.126</f>
        <v>3.38442541326429</v>
      </c>
      <c r="K4" s="27">
        <f>104.51*1.19</f>
        <v>124.3669</v>
      </c>
      <c r="L4" s="28">
        <f>K4/30.126</f>
        <v>4.128224789218615</v>
      </c>
      <c r="M4" s="29">
        <v>7955</v>
      </c>
      <c r="N4" s="27">
        <f>I4*M4</f>
        <v>811085.4360000001</v>
      </c>
      <c r="O4" s="28">
        <f aca="true" t="shared" si="0" ref="O4:O67">N4/30.126</f>
        <v>26923.10416251743</v>
      </c>
      <c r="P4" s="27">
        <f>K4*M4</f>
        <v>989338.6895</v>
      </c>
      <c r="Q4" s="28">
        <f aca="true" t="shared" si="1" ref="Q4:Q67">P4/30.126</f>
        <v>32840.02819823408</v>
      </c>
      <c r="R4" s="27">
        <f>P4-N4</f>
        <v>178253.25349999988</v>
      </c>
      <c r="S4" s="30">
        <f aca="true" t="shared" si="2" ref="S4:S67">R4/30.126</f>
        <v>5916.924035716653</v>
      </c>
    </row>
    <row r="5" spans="1:19" ht="25.5" customHeight="1">
      <c r="A5" s="74"/>
      <c r="B5" s="57"/>
      <c r="C5" s="19" t="s">
        <v>17</v>
      </c>
      <c r="D5" s="40"/>
      <c r="E5" s="45"/>
      <c r="F5" s="41"/>
      <c r="G5" s="42"/>
      <c r="H5" s="42"/>
      <c r="I5" s="2">
        <f>82*1.19</f>
        <v>97.58</v>
      </c>
      <c r="J5" s="3">
        <f>I5/30.126</f>
        <v>3.2390626037309964</v>
      </c>
      <c r="K5" s="2">
        <f>91.13*1.19</f>
        <v>108.44469999999998</v>
      </c>
      <c r="L5" s="3">
        <f>K5/30.126</f>
        <v>3.59970457412202</v>
      </c>
      <c r="M5" s="4">
        <v>6000</v>
      </c>
      <c r="N5" s="2">
        <f>I5*M5</f>
        <v>585480</v>
      </c>
      <c r="O5" s="3">
        <f t="shared" si="0"/>
        <v>19434.37562238598</v>
      </c>
      <c r="P5" s="2">
        <f>K5*M5</f>
        <v>650668.2</v>
      </c>
      <c r="Q5" s="3">
        <f t="shared" si="1"/>
        <v>21598.22744473212</v>
      </c>
      <c r="R5" s="2">
        <f>P5-N5</f>
        <v>65188.19999999995</v>
      </c>
      <c r="S5" s="20">
        <f t="shared" si="2"/>
        <v>2163.8518223461447</v>
      </c>
    </row>
    <row r="6" spans="1:19" ht="25.5" customHeight="1">
      <c r="A6" s="74"/>
      <c r="B6" s="57"/>
      <c r="C6" s="19" t="s">
        <v>19</v>
      </c>
      <c r="D6" s="40"/>
      <c r="E6" s="45"/>
      <c r="F6" s="41"/>
      <c r="G6" s="42"/>
      <c r="H6" s="42"/>
      <c r="I6" s="2">
        <f>84*1.19</f>
        <v>99.96</v>
      </c>
      <c r="J6" s="3">
        <f>I6/30.126</f>
        <v>3.318064130651264</v>
      </c>
      <c r="K6" s="2">
        <f>117.23*1.19</f>
        <v>139.5037</v>
      </c>
      <c r="L6" s="3">
        <f>K6/30.126</f>
        <v>4.630674500431521</v>
      </c>
      <c r="M6" s="4">
        <v>15179</v>
      </c>
      <c r="N6" s="2">
        <f>I6*M6</f>
        <v>1517292.8399999999</v>
      </c>
      <c r="O6" s="3">
        <f t="shared" si="0"/>
        <v>50364.89543915554</v>
      </c>
      <c r="P6" s="2">
        <f>K6*M6</f>
        <v>2117526.6623</v>
      </c>
      <c r="Q6" s="3">
        <f t="shared" si="1"/>
        <v>70289.00824205005</v>
      </c>
      <c r="R6" s="2">
        <f>P6-N6</f>
        <v>600233.8223000001</v>
      </c>
      <c r="S6" s="20">
        <f t="shared" si="2"/>
        <v>19924.112802894513</v>
      </c>
    </row>
    <row r="7" spans="1:19" ht="25.5" customHeight="1">
      <c r="A7" s="74"/>
      <c r="B7" s="57"/>
      <c r="C7" s="19" t="s">
        <v>20</v>
      </c>
      <c r="D7" s="40"/>
      <c r="E7" s="45"/>
      <c r="F7" s="41"/>
      <c r="G7" s="42"/>
      <c r="H7" s="42"/>
      <c r="I7" s="2">
        <f>73.8*1.19</f>
        <v>87.82199999999999</v>
      </c>
      <c r="J7" s="3">
        <f>I7/30.126</f>
        <v>2.9151563433578964</v>
      </c>
      <c r="K7" s="2">
        <f>234.34*1.19</f>
        <v>278.8646</v>
      </c>
      <c r="L7" s="3">
        <f>K7/30.126</f>
        <v>9.256608909247825</v>
      </c>
      <c r="M7" s="4">
        <v>430</v>
      </c>
      <c r="N7" s="2">
        <f>I7*M7</f>
        <v>37763.45999999999</v>
      </c>
      <c r="O7" s="3">
        <f t="shared" si="0"/>
        <v>1253.5172276438952</v>
      </c>
      <c r="P7" s="2">
        <f>K7*M7</f>
        <v>119911.77799999999</v>
      </c>
      <c r="Q7" s="3">
        <f t="shared" si="1"/>
        <v>3980.341830976565</v>
      </c>
      <c r="R7" s="2">
        <f>P7-N7</f>
        <v>82148.318</v>
      </c>
      <c r="S7" s="20">
        <f t="shared" si="2"/>
        <v>2726.8246033326695</v>
      </c>
    </row>
    <row r="8" spans="1:19" ht="25.5" customHeight="1">
      <c r="A8" s="74"/>
      <c r="B8" s="57"/>
      <c r="C8" s="19" t="s">
        <v>21</v>
      </c>
      <c r="D8" s="40"/>
      <c r="E8" s="45"/>
      <c r="F8" s="41"/>
      <c r="G8" s="42"/>
      <c r="H8" s="42"/>
      <c r="I8" s="2">
        <f>75.6*1.19</f>
        <v>89.96399999999998</v>
      </c>
      <c r="J8" s="3">
        <f>I8/30.126</f>
        <v>2.986257717586138</v>
      </c>
      <c r="K8" s="2">
        <f>193.2*1.19</f>
        <v>229.908</v>
      </c>
      <c r="L8" s="3">
        <f>K8/30.126</f>
        <v>7.631547500497908</v>
      </c>
      <c r="M8" s="4">
        <v>1003</v>
      </c>
      <c r="N8" s="2">
        <f>I8*M8</f>
        <v>90233.89199999998</v>
      </c>
      <c r="O8" s="3">
        <f t="shared" si="0"/>
        <v>2995.2164907388956</v>
      </c>
      <c r="P8" s="2">
        <f>K8*M8</f>
        <v>230597.724</v>
      </c>
      <c r="Q8" s="3">
        <f t="shared" si="1"/>
        <v>7654.442142999402</v>
      </c>
      <c r="R8" s="2">
        <f>P8-N8</f>
        <v>140363.832</v>
      </c>
      <c r="S8" s="20">
        <f t="shared" si="2"/>
        <v>4659.225652260506</v>
      </c>
    </row>
    <row r="9" spans="1:19" ht="16.5" thickBot="1">
      <c r="A9" s="75"/>
      <c r="B9" s="58"/>
      <c r="C9" s="48" t="s">
        <v>22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31">
        <f>SUM(R4:R8)</f>
        <v>1066187.4257999999</v>
      </c>
      <c r="S9" s="32">
        <f t="shared" si="2"/>
        <v>35390.93891655048</v>
      </c>
    </row>
    <row r="10" spans="1:19" ht="15.75" thickTop="1">
      <c r="A10" s="73">
        <v>2</v>
      </c>
      <c r="B10" s="56" t="s">
        <v>10</v>
      </c>
      <c r="C10" s="26" t="s">
        <v>25</v>
      </c>
      <c r="D10" s="39">
        <v>39503</v>
      </c>
      <c r="E10" s="44">
        <v>78183000</v>
      </c>
      <c r="F10" s="46">
        <f>E10/30.126</f>
        <v>2595200.1593308104</v>
      </c>
      <c r="G10" s="43">
        <v>36</v>
      </c>
      <c r="H10" s="43">
        <v>16</v>
      </c>
      <c r="I10" s="27">
        <f>0.27*1.19</f>
        <v>0.32130000000000003</v>
      </c>
      <c r="J10" s="28">
        <f aca="true" t="shared" si="3" ref="J10:J32">I10/30.126</f>
        <v>0.010665206134236209</v>
      </c>
      <c r="K10" s="27">
        <f>0.52*1.19</f>
        <v>0.6188</v>
      </c>
      <c r="L10" s="28">
        <f aca="true" t="shared" si="4" ref="L10:L32">K10/30.126</f>
        <v>0.020540396999269732</v>
      </c>
      <c r="M10" s="29">
        <v>59000</v>
      </c>
      <c r="N10" s="27">
        <f aca="true" t="shared" si="5" ref="N10:N85">I10*M10</f>
        <v>18956.7</v>
      </c>
      <c r="O10" s="28">
        <f t="shared" si="0"/>
        <v>629.2471619199363</v>
      </c>
      <c r="P10" s="27">
        <f aca="true" t="shared" si="6" ref="P10:P85">K10*M10</f>
        <v>36509.200000000004</v>
      </c>
      <c r="Q10" s="28">
        <f t="shared" si="1"/>
        <v>1211.8834229569145</v>
      </c>
      <c r="R10" s="27">
        <f aca="true" t="shared" si="7" ref="R10:R85">P10-N10</f>
        <v>17552.500000000004</v>
      </c>
      <c r="S10" s="30">
        <f t="shared" si="2"/>
        <v>582.6362610369781</v>
      </c>
    </row>
    <row r="11" spans="1:19" ht="15">
      <c r="A11" s="74"/>
      <c r="B11" s="59"/>
      <c r="C11" s="19" t="s">
        <v>26</v>
      </c>
      <c r="D11" s="40"/>
      <c r="E11" s="47"/>
      <c r="F11" s="41"/>
      <c r="G11" s="42"/>
      <c r="H11" s="42"/>
      <c r="I11" s="2">
        <f>0.24*1.19</f>
        <v>0.28559999999999997</v>
      </c>
      <c r="J11" s="3">
        <f t="shared" si="3"/>
        <v>0.009480183230432183</v>
      </c>
      <c r="K11" s="2">
        <f>0.34*1.19</f>
        <v>0.4046</v>
      </c>
      <c r="L11" s="3">
        <f t="shared" si="4"/>
        <v>0.013430259576445594</v>
      </c>
      <c r="M11" s="4">
        <v>40000</v>
      </c>
      <c r="N11" s="2">
        <f t="shared" si="5"/>
        <v>11423.999999999998</v>
      </c>
      <c r="O11" s="3">
        <f t="shared" si="0"/>
        <v>379.20732921728734</v>
      </c>
      <c r="P11" s="2">
        <f t="shared" si="6"/>
        <v>16184</v>
      </c>
      <c r="Q11" s="3">
        <f t="shared" si="1"/>
        <v>537.2103830578238</v>
      </c>
      <c r="R11" s="2">
        <f t="shared" si="7"/>
        <v>4760.000000000002</v>
      </c>
      <c r="S11" s="20">
        <f t="shared" si="2"/>
        <v>158.00305384053647</v>
      </c>
    </row>
    <row r="12" spans="1:21" ht="15">
      <c r="A12" s="74"/>
      <c r="B12" s="59"/>
      <c r="C12" s="19" t="s">
        <v>27</v>
      </c>
      <c r="D12" s="40"/>
      <c r="E12" s="47"/>
      <c r="F12" s="41"/>
      <c r="G12" s="42"/>
      <c r="H12" s="42"/>
      <c r="I12" s="2">
        <f>0.34*1.19</f>
        <v>0.4046</v>
      </c>
      <c r="J12" s="3">
        <f t="shared" si="3"/>
        <v>0.013430259576445594</v>
      </c>
      <c r="K12" s="2">
        <f>0.52*1.19</f>
        <v>0.6188</v>
      </c>
      <c r="L12" s="3">
        <f t="shared" si="4"/>
        <v>0.020540396999269732</v>
      </c>
      <c r="M12" s="4">
        <v>22000</v>
      </c>
      <c r="N12" s="2">
        <f t="shared" si="5"/>
        <v>8901.2</v>
      </c>
      <c r="O12" s="3">
        <f t="shared" si="0"/>
        <v>295.4657106818031</v>
      </c>
      <c r="P12" s="2">
        <f t="shared" si="6"/>
        <v>13613.6</v>
      </c>
      <c r="Q12" s="3">
        <f t="shared" si="1"/>
        <v>451.8887339839341</v>
      </c>
      <c r="R12" s="2">
        <f t="shared" si="7"/>
        <v>4712.4</v>
      </c>
      <c r="S12" s="20">
        <f t="shared" si="2"/>
        <v>156.42302330213104</v>
      </c>
      <c r="U12" s="7"/>
    </row>
    <row r="13" spans="1:21" ht="15">
      <c r="A13" s="74"/>
      <c r="B13" s="59"/>
      <c r="C13" s="19" t="s">
        <v>28</v>
      </c>
      <c r="D13" s="40"/>
      <c r="E13" s="47"/>
      <c r="F13" s="41"/>
      <c r="G13" s="42"/>
      <c r="H13" s="42"/>
      <c r="I13" s="2">
        <f>0.38*1.19</f>
        <v>0.4522</v>
      </c>
      <c r="J13" s="3">
        <f t="shared" si="3"/>
        <v>0.015010290114850958</v>
      </c>
      <c r="K13" s="2">
        <f>0.71*1.19</f>
        <v>0.8448999999999999</v>
      </c>
      <c r="L13" s="3">
        <f t="shared" si="4"/>
        <v>0.028045542056695207</v>
      </c>
      <c r="M13" s="4">
        <v>17000</v>
      </c>
      <c r="N13" s="2">
        <f t="shared" si="5"/>
        <v>7687.4</v>
      </c>
      <c r="O13" s="3">
        <f t="shared" si="0"/>
        <v>255.1749319524663</v>
      </c>
      <c r="P13" s="2">
        <f t="shared" si="6"/>
        <v>14363.299999999997</v>
      </c>
      <c r="Q13" s="3">
        <f t="shared" si="1"/>
        <v>476.7742149638185</v>
      </c>
      <c r="R13" s="2">
        <f t="shared" si="7"/>
        <v>6675.899999999998</v>
      </c>
      <c r="S13" s="20">
        <f t="shared" si="2"/>
        <v>221.59928301135224</v>
      </c>
      <c r="U13" s="7"/>
    </row>
    <row r="14" spans="1:21" ht="15" hidden="1">
      <c r="A14" s="74"/>
      <c r="B14" s="59"/>
      <c r="C14" s="19" t="s">
        <v>29</v>
      </c>
      <c r="D14" s="40"/>
      <c r="E14" s="47"/>
      <c r="F14" s="41"/>
      <c r="G14" s="42"/>
      <c r="H14" s="42"/>
      <c r="I14" s="2"/>
      <c r="J14" s="3">
        <f t="shared" si="3"/>
        <v>0</v>
      </c>
      <c r="K14" s="2"/>
      <c r="L14" s="3">
        <f t="shared" si="4"/>
        <v>0</v>
      </c>
      <c r="M14" s="4"/>
      <c r="N14" s="2">
        <f t="shared" si="5"/>
        <v>0</v>
      </c>
      <c r="O14" s="3">
        <f t="shared" si="0"/>
        <v>0</v>
      </c>
      <c r="P14" s="2">
        <f t="shared" si="6"/>
        <v>0</v>
      </c>
      <c r="Q14" s="3">
        <f t="shared" si="1"/>
        <v>0</v>
      </c>
      <c r="R14" s="2">
        <f t="shared" si="7"/>
        <v>0</v>
      </c>
      <c r="S14" s="20">
        <f t="shared" si="2"/>
        <v>0</v>
      </c>
      <c r="U14" s="7"/>
    </row>
    <row r="15" spans="1:21" ht="15">
      <c r="A15" s="74"/>
      <c r="B15" s="59"/>
      <c r="C15" s="19" t="s">
        <v>31</v>
      </c>
      <c r="D15" s="40"/>
      <c r="E15" s="47"/>
      <c r="F15" s="41"/>
      <c r="G15" s="42"/>
      <c r="H15" s="42"/>
      <c r="I15" s="2">
        <f>0.37*1.19</f>
        <v>0.44029999999999997</v>
      </c>
      <c r="J15" s="3">
        <f t="shared" si="3"/>
        <v>0.014615282480249616</v>
      </c>
      <c r="K15" s="2">
        <f>0.57*1.19</f>
        <v>0.6782999999999999</v>
      </c>
      <c r="L15" s="3">
        <f t="shared" si="4"/>
        <v>0.022515435172276436</v>
      </c>
      <c r="M15" s="4">
        <v>18000</v>
      </c>
      <c r="N15" s="2">
        <f t="shared" si="5"/>
        <v>7925.4</v>
      </c>
      <c r="O15" s="3">
        <f t="shared" si="0"/>
        <v>263.07508464449313</v>
      </c>
      <c r="P15" s="2">
        <f t="shared" si="6"/>
        <v>12209.399999999998</v>
      </c>
      <c r="Q15" s="3">
        <f t="shared" si="1"/>
        <v>405.27783310097584</v>
      </c>
      <c r="R15" s="2">
        <f t="shared" si="7"/>
        <v>4283.999999999998</v>
      </c>
      <c r="S15" s="20">
        <f t="shared" si="2"/>
        <v>142.2027484564827</v>
      </c>
      <c r="U15" s="7"/>
    </row>
    <row r="16" spans="1:21" ht="15">
      <c r="A16" s="74"/>
      <c r="B16" s="59"/>
      <c r="C16" s="19" t="s">
        <v>30</v>
      </c>
      <c r="D16" s="40"/>
      <c r="E16" s="47"/>
      <c r="F16" s="41"/>
      <c r="G16" s="42"/>
      <c r="H16" s="42"/>
      <c r="I16" s="2">
        <f>0.45*1.19</f>
        <v>0.5355</v>
      </c>
      <c r="J16" s="3">
        <f t="shared" si="3"/>
        <v>0.017775343557060345</v>
      </c>
      <c r="K16" s="2">
        <f>0.67*1.19</f>
        <v>0.7973</v>
      </c>
      <c r="L16" s="3">
        <f t="shared" si="4"/>
        <v>0.02646551151828985</v>
      </c>
      <c r="M16" s="4">
        <v>15000</v>
      </c>
      <c r="N16" s="2">
        <f t="shared" si="5"/>
        <v>8032.5</v>
      </c>
      <c r="O16" s="3">
        <f t="shared" si="0"/>
        <v>266.6301533559052</v>
      </c>
      <c r="P16" s="2">
        <f t="shared" si="6"/>
        <v>11959.5</v>
      </c>
      <c r="Q16" s="3">
        <f t="shared" si="1"/>
        <v>396.98267277434775</v>
      </c>
      <c r="R16" s="2">
        <f t="shared" si="7"/>
        <v>3927</v>
      </c>
      <c r="S16" s="20">
        <f t="shared" si="2"/>
        <v>130.35251941844254</v>
      </c>
      <c r="U16" s="7"/>
    </row>
    <row r="17" spans="1:21" ht="15">
      <c r="A17" s="74"/>
      <c r="B17" s="59"/>
      <c r="C17" s="19" t="s">
        <v>32</v>
      </c>
      <c r="D17" s="40"/>
      <c r="E17" s="47"/>
      <c r="F17" s="41"/>
      <c r="G17" s="42"/>
      <c r="H17" s="42"/>
      <c r="I17" s="2">
        <f>0.43*1.19</f>
        <v>0.5116999999999999</v>
      </c>
      <c r="J17" s="3">
        <f t="shared" si="3"/>
        <v>0.016985328287857662</v>
      </c>
      <c r="K17" s="2">
        <f>0.76*1.19</f>
        <v>0.9044</v>
      </c>
      <c r="L17" s="3">
        <f t="shared" si="4"/>
        <v>0.030020580229701915</v>
      </c>
      <c r="M17" s="4">
        <v>27000</v>
      </c>
      <c r="N17" s="2">
        <f t="shared" si="5"/>
        <v>13815.899999999998</v>
      </c>
      <c r="O17" s="3">
        <f t="shared" si="0"/>
        <v>458.60386377215684</v>
      </c>
      <c r="P17" s="2">
        <f t="shared" si="6"/>
        <v>24418.8</v>
      </c>
      <c r="Q17" s="3">
        <f t="shared" si="1"/>
        <v>810.5556662019518</v>
      </c>
      <c r="R17" s="2">
        <f t="shared" si="7"/>
        <v>10602.900000000001</v>
      </c>
      <c r="S17" s="20">
        <f t="shared" si="2"/>
        <v>351.9518024297949</v>
      </c>
      <c r="U17" s="7"/>
    </row>
    <row r="18" spans="1:21" ht="15">
      <c r="A18" s="74"/>
      <c r="B18" s="59"/>
      <c r="C18" s="19" t="s">
        <v>33</v>
      </c>
      <c r="D18" s="40"/>
      <c r="E18" s="47"/>
      <c r="F18" s="41"/>
      <c r="G18" s="42"/>
      <c r="H18" s="42"/>
      <c r="I18" s="2">
        <f>0.46*1.19</f>
        <v>0.5474</v>
      </c>
      <c r="J18" s="3">
        <f t="shared" si="3"/>
        <v>0.018170351191661688</v>
      </c>
      <c r="K18" s="2">
        <f>0.8*1.19</f>
        <v>0.952</v>
      </c>
      <c r="L18" s="3">
        <f t="shared" si="4"/>
        <v>0.03160061076810728</v>
      </c>
      <c r="M18" s="4">
        <v>83000</v>
      </c>
      <c r="N18" s="2">
        <f t="shared" si="5"/>
        <v>45434.2</v>
      </c>
      <c r="O18" s="3">
        <f t="shared" si="0"/>
        <v>1508.13914890792</v>
      </c>
      <c r="P18" s="2">
        <f t="shared" si="6"/>
        <v>79016</v>
      </c>
      <c r="Q18" s="3">
        <f t="shared" si="1"/>
        <v>2622.850693752904</v>
      </c>
      <c r="R18" s="2">
        <f t="shared" si="7"/>
        <v>33581.8</v>
      </c>
      <c r="S18" s="20">
        <f t="shared" si="2"/>
        <v>1114.7115448449845</v>
      </c>
      <c r="U18" s="7"/>
    </row>
    <row r="19" spans="1:21" ht="15">
      <c r="A19" s="74"/>
      <c r="B19" s="59"/>
      <c r="C19" s="19" t="s">
        <v>34</v>
      </c>
      <c r="D19" s="40"/>
      <c r="E19" s="47"/>
      <c r="F19" s="41"/>
      <c r="G19" s="42"/>
      <c r="H19" s="42"/>
      <c r="I19" s="2">
        <v>0.48</v>
      </c>
      <c r="J19" s="3">
        <f t="shared" si="3"/>
        <v>0.015933081059549888</v>
      </c>
      <c r="K19" s="2">
        <f>1.7*1.19</f>
        <v>2.0229999999999997</v>
      </c>
      <c r="L19" s="3">
        <f t="shared" si="4"/>
        <v>0.06715129788222796</v>
      </c>
      <c r="M19" s="4">
        <v>4000</v>
      </c>
      <c r="N19" s="2">
        <f t="shared" si="5"/>
        <v>1920</v>
      </c>
      <c r="O19" s="3">
        <f t="shared" si="0"/>
        <v>63.73232423819956</v>
      </c>
      <c r="P19" s="2">
        <f t="shared" si="6"/>
        <v>8091.999999999999</v>
      </c>
      <c r="Q19" s="3">
        <f t="shared" si="1"/>
        <v>268.60519152891186</v>
      </c>
      <c r="R19" s="2">
        <f t="shared" si="7"/>
        <v>6171.999999999999</v>
      </c>
      <c r="S19" s="20">
        <f t="shared" si="2"/>
        <v>204.8728672907123</v>
      </c>
      <c r="U19" s="7"/>
    </row>
    <row r="20" spans="1:21" ht="15">
      <c r="A20" s="74"/>
      <c r="B20" s="59"/>
      <c r="C20" s="19" t="s">
        <v>35</v>
      </c>
      <c r="D20" s="40"/>
      <c r="E20" s="47"/>
      <c r="F20" s="41"/>
      <c r="G20" s="42"/>
      <c r="H20" s="42"/>
      <c r="I20" s="2">
        <f>1.14*1.19</f>
        <v>1.3565999999999998</v>
      </c>
      <c r="J20" s="3">
        <f t="shared" si="3"/>
        <v>0.04503087034455287</v>
      </c>
      <c r="K20" s="2">
        <f>2.43*1.19</f>
        <v>2.8917</v>
      </c>
      <c r="L20" s="3">
        <f t="shared" si="4"/>
        <v>0.09598685520812587</v>
      </c>
      <c r="M20" s="4">
        <v>16400</v>
      </c>
      <c r="N20" s="2">
        <f>I20*M20</f>
        <v>22248.239999999998</v>
      </c>
      <c r="O20" s="3">
        <f t="shared" si="0"/>
        <v>738.5062736506671</v>
      </c>
      <c r="P20" s="2">
        <f t="shared" si="6"/>
        <v>47423.880000000005</v>
      </c>
      <c r="Q20" s="3">
        <f t="shared" si="1"/>
        <v>1574.1844254132643</v>
      </c>
      <c r="R20" s="2">
        <f t="shared" si="7"/>
        <v>25175.640000000007</v>
      </c>
      <c r="S20" s="20">
        <f t="shared" si="2"/>
        <v>835.6781517625973</v>
      </c>
      <c r="U20" s="7"/>
    </row>
    <row r="21" spans="1:21" ht="15">
      <c r="A21" s="74"/>
      <c r="B21" s="59"/>
      <c r="C21" s="19" t="s">
        <v>36</v>
      </c>
      <c r="D21" s="40"/>
      <c r="E21" s="47"/>
      <c r="F21" s="41"/>
      <c r="G21" s="42"/>
      <c r="H21" s="42"/>
      <c r="I21" s="2">
        <f>1.14*1.19</f>
        <v>1.3565999999999998</v>
      </c>
      <c r="J21" s="3">
        <f t="shared" si="3"/>
        <v>0.04503087034455287</v>
      </c>
      <c r="K21" s="2">
        <f>2.62*1.19</f>
        <v>3.1178</v>
      </c>
      <c r="L21" s="3">
        <f t="shared" si="4"/>
        <v>0.10349200026555135</v>
      </c>
      <c r="M21" s="4">
        <v>13000</v>
      </c>
      <c r="N21" s="2">
        <f t="shared" si="5"/>
        <v>17635.8</v>
      </c>
      <c r="O21" s="3">
        <f t="shared" si="0"/>
        <v>585.4013144791874</v>
      </c>
      <c r="P21" s="2">
        <f t="shared" si="6"/>
        <v>40531.4</v>
      </c>
      <c r="Q21" s="3">
        <f t="shared" si="1"/>
        <v>1345.3960034521676</v>
      </c>
      <c r="R21" s="2">
        <f t="shared" si="7"/>
        <v>22895.600000000002</v>
      </c>
      <c r="S21" s="20">
        <f t="shared" si="2"/>
        <v>759.9946889729802</v>
      </c>
      <c r="U21" s="7"/>
    </row>
    <row r="22" spans="1:21" ht="15">
      <c r="A22" s="74"/>
      <c r="B22" s="59"/>
      <c r="C22" s="19" t="s">
        <v>37</v>
      </c>
      <c r="D22" s="40"/>
      <c r="E22" s="47"/>
      <c r="F22" s="41"/>
      <c r="G22" s="42"/>
      <c r="H22" s="42"/>
      <c r="I22" s="2">
        <f>2.67*1.19</f>
        <v>3.1773</v>
      </c>
      <c r="J22" s="3">
        <f t="shared" si="3"/>
        <v>0.10546703843855805</v>
      </c>
      <c r="K22" s="2">
        <f>2.74*1.19</f>
        <v>3.2606</v>
      </c>
      <c r="L22" s="3">
        <f t="shared" si="4"/>
        <v>0.10823209188076745</v>
      </c>
      <c r="M22" s="4">
        <v>13500</v>
      </c>
      <c r="N22" s="2">
        <f t="shared" si="5"/>
        <v>42893.549999999996</v>
      </c>
      <c r="O22" s="3">
        <f t="shared" si="0"/>
        <v>1423.8050189205335</v>
      </c>
      <c r="P22" s="2">
        <f t="shared" si="6"/>
        <v>44018.100000000006</v>
      </c>
      <c r="Q22" s="3">
        <f t="shared" si="1"/>
        <v>1461.1332403903607</v>
      </c>
      <c r="R22" s="2">
        <f t="shared" si="7"/>
        <v>1124.5500000000102</v>
      </c>
      <c r="S22" s="20">
        <f t="shared" si="2"/>
        <v>37.328221469827064</v>
      </c>
      <c r="U22" s="7"/>
    </row>
    <row r="23" spans="1:21" ht="15">
      <c r="A23" s="74"/>
      <c r="B23" s="59"/>
      <c r="C23" s="19" t="s">
        <v>38</v>
      </c>
      <c r="D23" s="40"/>
      <c r="E23" s="47"/>
      <c r="F23" s="41"/>
      <c r="G23" s="42"/>
      <c r="H23" s="42"/>
      <c r="I23" s="2">
        <f>1.1*1.19</f>
        <v>1.309</v>
      </c>
      <c r="J23" s="3">
        <f t="shared" si="3"/>
        <v>0.04345083980614751</v>
      </c>
      <c r="K23" s="2">
        <f>2.15*1.19</f>
        <v>2.5585</v>
      </c>
      <c r="L23" s="3">
        <f t="shared" si="4"/>
        <v>0.08492664143928833</v>
      </c>
      <c r="M23" s="4">
        <v>13000</v>
      </c>
      <c r="N23" s="2">
        <f t="shared" si="5"/>
        <v>17017</v>
      </c>
      <c r="O23" s="3">
        <f t="shared" si="0"/>
        <v>564.8609174799177</v>
      </c>
      <c r="P23" s="2">
        <f t="shared" si="6"/>
        <v>33260.5</v>
      </c>
      <c r="Q23" s="3">
        <f t="shared" si="1"/>
        <v>1104.0463387107482</v>
      </c>
      <c r="R23" s="2">
        <f t="shared" si="7"/>
        <v>16243.5</v>
      </c>
      <c r="S23" s="20">
        <f t="shared" si="2"/>
        <v>539.1854212308305</v>
      </c>
      <c r="U23" s="7"/>
    </row>
    <row r="24" spans="1:21" ht="15">
      <c r="A24" s="74"/>
      <c r="B24" s="59"/>
      <c r="C24" s="19" t="s">
        <v>39</v>
      </c>
      <c r="D24" s="40"/>
      <c r="E24" s="47"/>
      <c r="F24" s="41"/>
      <c r="G24" s="42"/>
      <c r="H24" s="42"/>
      <c r="I24" s="2">
        <f>1.17*1.19</f>
        <v>1.3922999999999999</v>
      </c>
      <c r="J24" s="3">
        <f t="shared" si="3"/>
        <v>0.04621589324835689</v>
      </c>
      <c r="K24" s="2">
        <f>1.94*1.19</f>
        <v>2.3085999999999998</v>
      </c>
      <c r="L24" s="3">
        <f t="shared" si="4"/>
        <v>0.07663148111266015</v>
      </c>
      <c r="M24" s="4">
        <v>31750</v>
      </c>
      <c r="N24" s="2">
        <f t="shared" si="5"/>
        <v>44205.524999999994</v>
      </c>
      <c r="O24" s="3">
        <f t="shared" si="0"/>
        <v>1467.3546106353313</v>
      </c>
      <c r="P24" s="2">
        <f t="shared" si="6"/>
        <v>73298.04999999999</v>
      </c>
      <c r="Q24" s="3">
        <f t="shared" si="1"/>
        <v>2433.0495253269596</v>
      </c>
      <c r="R24" s="2">
        <f t="shared" si="7"/>
        <v>29092.524999999994</v>
      </c>
      <c r="S24" s="20">
        <f t="shared" si="2"/>
        <v>965.6949146916282</v>
      </c>
      <c r="U24" s="7"/>
    </row>
    <row r="25" spans="1:21" ht="15">
      <c r="A25" s="74"/>
      <c r="B25" s="59"/>
      <c r="C25" s="19" t="s">
        <v>40</v>
      </c>
      <c r="D25" s="40"/>
      <c r="E25" s="47"/>
      <c r="F25" s="41"/>
      <c r="G25" s="42"/>
      <c r="H25" s="42"/>
      <c r="I25" s="2">
        <f>1.03*1.19</f>
        <v>1.2257</v>
      </c>
      <c r="J25" s="3">
        <f t="shared" si="3"/>
        <v>0.040685786363938124</v>
      </c>
      <c r="K25" s="2">
        <f>1.59*1.19</f>
        <v>1.8921000000000001</v>
      </c>
      <c r="L25" s="3">
        <f t="shared" si="4"/>
        <v>0.06280621390161323</v>
      </c>
      <c r="M25" s="4">
        <v>18000</v>
      </c>
      <c r="N25" s="2">
        <f t="shared" si="5"/>
        <v>22062.6</v>
      </c>
      <c r="O25" s="3">
        <f t="shared" si="0"/>
        <v>732.3441545508862</v>
      </c>
      <c r="P25" s="2">
        <f t="shared" si="6"/>
        <v>34057.8</v>
      </c>
      <c r="Q25" s="3">
        <f t="shared" si="1"/>
        <v>1130.5118502290381</v>
      </c>
      <c r="R25" s="2">
        <f t="shared" si="7"/>
        <v>11995.200000000004</v>
      </c>
      <c r="S25" s="20">
        <f t="shared" si="2"/>
        <v>398.1676956781519</v>
      </c>
      <c r="U25" s="7"/>
    </row>
    <row r="26" spans="1:21" ht="15">
      <c r="A26" s="74"/>
      <c r="B26" s="59"/>
      <c r="C26" s="19" t="s">
        <v>41</v>
      </c>
      <c r="D26" s="40"/>
      <c r="E26" s="47"/>
      <c r="F26" s="41"/>
      <c r="G26" s="42"/>
      <c r="H26" s="42"/>
      <c r="I26" s="2">
        <f>2.62*1.19</f>
        <v>3.1178</v>
      </c>
      <c r="J26" s="3">
        <f t="shared" si="3"/>
        <v>0.10349200026555135</v>
      </c>
      <c r="K26" s="2">
        <f>2.89*1.19</f>
        <v>3.4391</v>
      </c>
      <c r="L26" s="3">
        <f t="shared" si="4"/>
        <v>0.11415720639978755</v>
      </c>
      <c r="M26" s="4">
        <v>3750</v>
      </c>
      <c r="N26" s="2">
        <f t="shared" si="5"/>
        <v>11691.75</v>
      </c>
      <c r="O26" s="3">
        <f t="shared" si="0"/>
        <v>388.09500099581754</v>
      </c>
      <c r="P26" s="2">
        <f t="shared" si="6"/>
        <v>12896.625</v>
      </c>
      <c r="Q26" s="3">
        <f t="shared" si="1"/>
        <v>428.0895239992033</v>
      </c>
      <c r="R26" s="2">
        <f t="shared" si="7"/>
        <v>1204.875</v>
      </c>
      <c r="S26" s="20">
        <f t="shared" si="2"/>
        <v>39.99452300338578</v>
      </c>
      <c r="U26" s="7"/>
    </row>
    <row r="27" spans="1:21" ht="15">
      <c r="A27" s="74"/>
      <c r="B27" s="59"/>
      <c r="C27" s="19" t="s">
        <v>42</v>
      </c>
      <c r="D27" s="40"/>
      <c r="E27" s="47"/>
      <c r="F27" s="41"/>
      <c r="G27" s="42"/>
      <c r="H27" s="42"/>
      <c r="I27" s="2">
        <f>2.45*1.19</f>
        <v>2.9155</v>
      </c>
      <c r="J27" s="3">
        <f t="shared" si="3"/>
        <v>0.09677687047732855</v>
      </c>
      <c r="K27" s="2">
        <f>6.06*1.19</f>
        <v>7.211399999999999</v>
      </c>
      <c r="L27" s="3">
        <f t="shared" si="4"/>
        <v>0.23937462656841263</v>
      </c>
      <c r="M27" s="4">
        <v>5500</v>
      </c>
      <c r="N27" s="2">
        <f t="shared" si="5"/>
        <v>16035.250000000002</v>
      </c>
      <c r="O27" s="3">
        <f t="shared" si="0"/>
        <v>532.272787625307</v>
      </c>
      <c r="P27" s="2">
        <f t="shared" si="6"/>
        <v>39662.7</v>
      </c>
      <c r="Q27" s="3">
        <f t="shared" si="1"/>
        <v>1316.5604461262694</v>
      </c>
      <c r="R27" s="2">
        <f t="shared" si="7"/>
        <v>23627.449999999997</v>
      </c>
      <c r="S27" s="20">
        <f t="shared" si="2"/>
        <v>784.2876585009625</v>
      </c>
      <c r="U27" s="7"/>
    </row>
    <row r="28" spans="1:21" ht="15">
      <c r="A28" s="74"/>
      <c r="B28" s="59"/>
      <c r="C28" s="19" t="s">
        <v>43</v>
      </c>
      <c r="D28" s="40"/>
      <c r="E28" s="47"/>
      <c r="F28" s="41"/>
      <c r="G28" s="42"/>
      <c r="H28" s="42"/>
      <c r="I28" s="2">
        <f>1.08*1.19</f>
        <v>1.2852000000000001</v>
      </c>
      <c r="J28" s="3">
        <f t="shared" si="3"/>
        <v>0.042660824536944836</v>
      </c>
      <c r="K28" s="2">
        <f>2.9*1.19</f>
        <v>3.4509999999999996</v>
      </c>
      <c r="L28" s="3">
        <f t="shared" si="4"/>
        <v>0.11455221403438888</v>
      </c>
      <c r="M28" s="4">
        <v>8000</v>
      </c>
      <c r="N28" s="2">
        <f t="shared" si="5"/>
        <v>10281.6</v>
      </c>
      <c r="O28" s="3">
        <f t="shared" si="0"/>
        <v>341.28659629555864</v>
      </c>
      <c r="P28" s="2">
        <f t="shared" si="6"/>
        <v>27607.999999999996</v>
      </c>
      <c r="Q28" s="3">
        <f t="shared" si="1"/>
        <v>916.4177122751111</v>
      </c>
      <c r="R28" s="2">
        <f t="shared" si="7"/>
        <v>17326.399999999994</v>
      </c>
      <c r="S28" s="20">
        <f t="shared" si="2"/>
        <v>575.1311159795523</v>
      </c>
      <c r="U28" s="7"/>
    </row>
    <row r="29" spans="1:21" ht="15">
      <c r="A29" s="74"/>
      <c r="B29" s="59"/>
      <c r="C29" s="19" t="s">
        <v>44</v>
      </c>
      <c r="D29" s="40"/>
      <c r="E29" s="47"/>
      <c r="F29" s="41"/>
      <c r="G29" s="42"/>
      <c r="H29" s="42"/>
      <c r="I29" s="2">
        <f>0.97*1.19</f>
        <v>1.1542999999999999</v>
      </c>
      <c r="J29" s="3">
        <f t="shared" si="3"/>
        <v>0.03831574055633007</v>
      </c>
      <c r="K29" s="2">
        <f>1.95*1.19</f>
        <v>2.3205</v>
      </c>
      <c r="L29" s="3">
        <f t="shared" si="4"/>
        <v>0.07702648874726149</v>
      </c>
      <c r="M29" s="4">
        <v>10000</v>
      </c>
      <c r="N29" s="2">
        <f t="shared" si="5"/>
        <v>11542.999999999998</v>
      </c>
      <c r="O29" s="3">
        <f t="shared" si="0"/>
        <v>383.1574055633007</v>
      </c>
      <c r="P29" s="2">
        <f t="shared" si="6"/>
        <v>23205</v>
      </c>
      <c r="Q29" s="3">
        <f t="shared" si="1"/>
        <v>770.264887472615</v>
      </c>
      <c r="R29" s="2">
        <f t="shared" si="7"/>
        <v>11662.000000000002</v>
      </c>
      <c r="S29" s="20">
        <f t="shared" si="2"/>
        <v>387.10748190931423</v>
      </c>
      <c r="U29" s="7"/>
    </row>
    <row r="30" spans="1:21" ht="15">
      <c r="A30" s="74"/>
      <c r="B30" s="59"/>
      <c r="C30" s="19" t="s">
        <v>45</v>
      </c>
      <c r="D30" s="40"/>
      <c r="E30" s="47"/>
      <c r="F30" s="41"/>
      <c r="G30" s="42"/>
      <c r="H30" s="42"/>
      <c r="I30" s="2">
        <f>0.97*1.19</f>
        <v>1.1542999999999999</v>
      </c>
      <c r="J30" s="3">
        <f t="shared" si="3"/>
        <v>0.03831574055633007</v>
      </c>
      <c r="K30" s="2">
        <f>1.74*1.19</f>
        <v>2.0705999999999998</v>
      </c>
      <c r="L30" s="3">
        <f t="shared" si="4"/>
        <v>0.06873132842063333</v>
      </c>
      <c r="M30" s="4">
        <v>30000</v>
      </c>
      <c r="N30" s="2">
        <f t="shared" si="5"/>
        <v>34629</v>
      </c>
      <c r="O30" s="3">
        <f t="shared" si="0"/>
        <v>1149.4722166899023</v>
      </c>
      <c r="P30" s="2">
        <f t="shared" si="6"/>
        <v>62117.99999999999</v>
      </c>
      <c r="Q30" s="3">
        <f t="shared" si="1"/>
        <v>2061.939852619</v>
      </c>
      <c r="R30" s="2">
        <f t="shared" si="7"/>
        <v>27488.999999999993</v>
      </c>
      <c r="S30" s="20">
        <f t="shared" si="2"/>
        <v>912.4676359290975</v>
      </c>
      <c r="U30" s="7"/>
    </row>
    <row r="31" spans="1:21" ht="15">
      <c r="A31" s="74"/>
      <c r="B31" s="59"/>
      <c r="C31" s="19" t="s">
        <v>46</v>
      </c>
      <c r="D31" s="40"/>
      <c r="E31" s="47"/>
      <c r="F31" s="41"/>
      <c r="G31" s="42"/>
      <c r="H31" s="42"/>
      <c r="I31" s="2">
        <f>2.28*1.19</f>
        <v>2.7131999999999996</v>
      </c>
      <c r="J31" s="3">
        <f t="shared" si="3"/>
        <v>0.09006174068910575</v>
      </c>
      <c r="K31" s="2">
        <f>2.86*1.19</f>
        <v>3.4033999999999995</v>
      </c>
      <c r="L31" s="3">
        <f t="shared" si="4"/>
        <v>0.11297218349598352</v>
      </c>
      <c r="M31" s="4">
        <v>200</v>
      </c>
      <c r="N31" s="2">
        <f t="shared" si="5"/>
        <v>542.6399999999999</v>
      </c>
      <c r="O31" s="3">
        <f t="shared" si="0"/>
        <v>18.012348137821146</v>
      </c>
      <c r="P31" s="2">
        <f t="shared" si="6"/>
        <v>680.68</v>
      </c>
      <c r="Q31" s="3">
        <f t="shared" si="1"/>
        <v>22.594436699196706</v>
      </c>
      <c r="R31" s="2">
        <f t="shared" si="7"/>
        <v>138.04000000000008</v>
      </c>
      <c r="S31" s="20">
        <f t="shared" si="2"/>
        <v>4.582088561375558</v>
      </c>
      <c r="U31" s="7"/>
    </row>
    <row r="32" spans="1:19" ht="15">
      <c r="A32" s="74"/>
      <c r="B32" s="59"/>
      <c r="C32" s="19" t="s">
        <v>47</v>
      </c>
      <c r="D32" s="40"/>
      <c r="E32" s="47"/>
      <c r="F32" s="41"/>
      <c r="G32" s="42"/>
      <c r="H32" s="42"/>
      <c r="I32" s="2">
        <f>5.77*1.19</f>
        <v>6.866299999999999</v>
      </c>
      <c r="J32" s="3">
        <f t="shared" si="3"/>
        <v>0.22791940516497372</v>
      </c>
      <c r="K32" s="2">
        <f>9.47*1.19</f>
        <v>11.2693</v>
      </c>
      <c r="L32" s="3">
        <f t="shared" si="4"/>
        <v>0.3740722299674699</v>
      </c>
      <c r="M32" s="4">
        <v>800</v>
      </c>
      <c r="N32" s="2">
        <f t="shared" si="5"/>
        <v>5493.039999999999</v>
      </c>
      <c r="O32" s="3">
        <f t="shared" si="0"/>
        <v>182.33552413197899</v>
      </c>
      <c r="P32" s="2">
        <f t="shared" si="6"/>
        <v>9015.439999999999</v>
      </c>
      <c r="Q32" s="3">
        <f t="shared" si="1"/>
        <v>299.2577839739759</v>
      </c>
      <c r="R32" s="2">
        <f t="shared" si="7"/>
        <v>3522.3999999999996</v>
      </c>
      <c r="S32" s="20">
        <f t="shared" si="2"/>
        <v>116.92225984199693</v>
      </c>
    </row>
    <row r="33" spans="1:19" ht="16.5" thickBot="1">
      <c r="A33" s="75"/>
      <c r="B33" s="60"/>
      <c r="C33" s="48" t="s">
        <v>22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21">
        <f>SUM(R10:R32)</f>
        <v>283765.68</v>
      </c>
      <c r="S33" s="22">
        <f>SUM(S10:S32)</f>
        <v>9419.294961163116</v>
      </c>
    </row>
    <row r="34" spans="1:19" ht="15.75" hidden="1">
      <c r="A34" s="80">
        <v>3</v>
      </c>
      <c r="B34" s="81" t="s">
        <v>11</v>
      </c>
      <c r="C34" s="81"/>
      <c r="D34" s="82"/>
      <c r="E34" s="83"/>
      <c r="F34" s="84">
        <f aca="true" t="shared" si="8" ref="F34:F85">E34*30.126</f>
        <v>0</v>
      </c>
      <c r="G34" s="85"/>
      <c r="H34" s="85"/>
      <c r="I34" s="83"/>
      <c r="J34" s="84">
        <f>I34/30.126</f>
        <v>0</v>
      </c>
      <c r="K34" s="83"/>
      <c r="L34" s="84">
        <f>K34/30.126</f>
        <v>0</v>
      </c>
      <c r="M34" s="85"/>
      <c r="N34" s="83">
        <f t="shared" si="5"/>
        <v>0</v>
      </c>
      <c r="O34" s="84">
        <f t="shared" si="0"/>
        <v>0</v>
      </c>
      <c r="P34" s="84">
        <f t="shared" si="6"/>
        <v>0</v>
      </c>
      <c r="Q34" s="84">
        <f t="shared" si="1"/>
        <v>0</v>
      </c>
      <c r="R34" s="83">
        <f t="shared" si="7"/>
        <v>0</v>
      </c>
      <c r="S34" s="89">
        <f t="shared" si="2"/>
        <v>0</v>
      </c>
    </row>
    <row r="35" spans="1:19" ht="35.25" customHeight="1" thickTop="1">
      <c r="A35" s="73">
        <v>3</v>
      </c>
      <c r="B35" s="56" t="s">
        <v>12</v>
      </c>
      <c r="C35" s="90" t="s">
        <v>13</v>
      </c>
      <c r="D35" s="39">
        <v>39507</v>
      </c>
      <c r="E35" s="44">
        <v>74970000</v>
      </c>
      <c r="F35" s="28">
        <f>E35/30.126</f>
        <v>2488548.0979884486</v>
      </c>
      <c r="G35" s="29">
        <v>36</v>
      </c>
      <c r="H35" s="29">
        <v>2</v>
      </c>
      <c r="I35" s="27">
        <v>970523</v>
      </c>
      <c r="J35" s="28">
        <f>I35/30.126</f>
        <v>32215.461727411537</v>
      </c>
      <c r="K35" s="27">
        <v>1102868</v>
      </c>
      <c r="L35" s="28">
        <f>K35/30.126</f>
        <v>36608.51092079931</v>
      </c>
      <c r="M35" s="29">
        <v>7</v>
      </c>
      <c r="N35" s="27">
        <f t="shared" si="5"/>
        <v>6793661</v>
      </c>
      <c r="O35" s="28">
        <f t="shared" si="0"/>
        <v>225508.23209188075</v>
      </c>
      <c r="P35" s="27">
        <f t="shared" si="6"/>
        <v>7720076</v>
      </c>
      <c r="Q35" s="91">
        <f t="shared" si="1"/>
        <v>256259.57644559516</v>
      </c>
      <c r="R35" s="92">
        <f t="shared" si="7"/>
        <v>926415</v>
      </c>
      <c r="S35" s="30">
        <f t="shared" si="2"/>
        <v>30751.344353714398</v>
      </c>
    </row>
    <row r="36" spans="1:19" ht="38.25" customHeight="1" hidden="1">
      <c r="A36" s="76"/>
      <c r="B36" s="59"/>
      <c r="C36" s="50"/>
      <c r="D36" s="40"/>
      <c r="E36" s="47"/>
      <c r="F36" s="3"/>
      <c r="G36" s="4"/>
      <c r="H36" s="4"/>
      <c r="I36" s="2"/>
      <c r="J36" s="3"/>
      <c r="K36" s="2"/>
      <c r="L36" s="3"/>
      <c r="M36" s="4"/>
      <c r="N36" s="2"/>
      <c r="O36" s="3"/>
      <c r="P36" s="2">
        <f t="shared" si="6"/>
        <v>0</v>
      </c>
      <c r="Q36" s="86"/>
      <c r="R36" s="78"/>
      <c r="S36" s="20"/>
    </row>
    <row r="37" spans="1:19" ht="30.75" customHeight="1">
      <c r="A37" s="76"/>
      <c r="B37" s="59"/>
      <c r="C37" s="50" t="s">
        <v>14</v>
      </c>
      <c r="D37" s="40">
        <v>39542</v>
      </c>
      <c r="E37" s="47">
        <v>55335000</v>
      </c>
      <c r="F37" s="41">
        <f>E37/30.126</f>
        <v>1836785.5008962357</v>
      </c>
      <c r="G37" s="42">
        <v>36</v>
      </c>
      <c r="H37" s="42">
        <v>4</v>
      </c>
      <c r="I37" s="2">
        <v>1599000</v>
      </c>
      <c r="J37" s="3">
        <f>I37/30.126</f>
        <v>53077.07627962557</v>
      </c>
      <c r="K37" s="2">
        <v>1998750</v>
      </c>
      <c r="L37" s="3">
        <f>K37/30.126</f>
        <v>66346.34534953197</v>
      </c>
      <c r="M37" s="4">
        <v>2</v>
      </c>
      <c r="N37" s="2">
        <f t="shared" si="5"/>
        <v>3198000</v>
      </c>
      <c r="O37" s="3">
        <f>N37/30.126</f>
        <v>106154.15255925115</v>
      </c>
      <c r="P37" s="2">
        <f t="shared" si="6"/>
        <v>3997500</v>
      </c>
      <c r="Q37" s="86">
        <f t="shared" si="1"/>
        <v>132692.69069906394</v>
      </c>
      <c r="R37" s="78">
        <f t="shared" si="7"/>
        <v>799500</v>
      </c>
      <c r="S37" s="20">
        <f t="shared" si="2"/>
        <v>26538.538139812787</v>
      </c>
    </row>
    <row r="38" spans="1:19" ht="30.75" customHeight="1">
      <c r="A38" s="76"/>
      <c r="B38" s="59"/>
      <c r="C38" s="50"/>
      <c r="D38" s="42"/>
      <c r="E38" s="42"/>
      <c r="F38" s="42"/>
      <c r="G38" s="42"/>
      <c r="H38" s="42"/>
      <c r="I38" s="2">
        <v>1669000</v>
      </c>
      <c r="J38" s="3">
        <f>I38/30.126</f>
        <v>55400.65060080993</v>
      </c>
      <c r="K38" s="2">
        <v>2086250</v>
      </c>
      <c r="L38" s="3">
        <f>K38/30.126</f>
        <v>69250.81325101241</v>
      </c>
      <c r="M38" s="4">
        <v>2</v>
      </c>
      <c r="N38" s="2">
        <f t="shared" si="5"/>
        <v>3338000</v>
      </c>
      <c r="O38" s="3">
        <f>N38/30.126</f>
        <v>110801.30120161986</v>
      </c>
      <c r="P38" s="2">
        <f t="shared" si="6"/>
        <v>4172500</v>
      </c>
      <c r="Q38" s="86"/>
      <c r="R38" s="78">
        <f t="shared" si="7"/>
        <v>834500</v>
      </c>
      <c r="S38" s="20">
        <f t="shared" si="2"/>
        <v>27700.325300404966</v>
      </c>
    </row>
    <row r="39" spans="1:19" ht="12.75" customHeight="1" hidden="1">
      <c r="A39" s="76"/>
      <c r="B39" s="59"/>
      <c r="C39" s="12"/>
      <c r="D39" s="13"/>
      <c r="E39" s="2"/>
      <c r="F39" s="3"/>
      <c r="G39" s="4"/>
      <c r="H39" s="4"/>
      <c r="I39" s="2"/>
      <c r="J39" s="3"/>
      <c r="K39" s="2"/>
      <c r="L39" s="3"/>
      <c r="M39" s="4"/>
      <c r="N39" s="2"/>
      <c r="O39" s="3"/>
      <c r="P39" s="2">
        <f t="shared" si="6"/>
        <v>0</v>
      </c>
      <c r="Q39" s="86"/>
      <c r="R39" s="78"/>
      <c r="S39" s="20"/>
    </row>
    <row r="40" spans="1:19" ht="27.75" customHeight="1">
      <c r="A40" s="76"/>
      <c r="B40" s="59"/>
      <c r="C40" s="50" t="s">
        <v>13</v>
      </c>
      <c r="D40" s="40">
        <v>39681</v>
      </c>
      <c r="E40" s="47">
        <v>88000000</v>
      </c>
      <c r="F40" s="41">
        <f>E40/30.126</f>
        <v>2921064.8609174797</v>
      </c>
      <c r="G40" s="42">
        <v>36</v>
      </c>
      <c r="H40" s="42">
        <v>4</v>
      </c>
      <c r="I40" s="2">
        <v>778393</v>
      </c>
      <c r="J40" s="3">
        <f>I40/30.126</f>
        <v>25837.914094137952</v>
      </c>
      <c r="K40" s="2">
        <v>899129</v>
      </c>
      <c r="L40" s="3">
        <f>K40/30.126</f>
        <v>29845.615083316734</v>
      </c>
      <c r="M40" s="4">
        <v>11</v>
      </c>
      <c r="N40" s="2">
        <f t="shared" si="5"/>
        <v>8562323</v>
      </c>
      <c r="O40" s="3">
        <f>N40/30.126</f>
        <v>284217.0550355175</v>
      </c>
      <c r="P40" s="2">
        <f t="shared" si="6"/>
        <v>9890419</v>
      </c>
      <c r="Q40" s="86">
        <f t="shared" si="1"/>
        <v>328301.76591648406</v>
      </c>
      <c r="R40" s="78">
        <f t="shared" si="7"/>
        <v>1328096</v>
      </c>
      <c r="S40" s="20">
        <f t="shared" si="2"/>
        <v>44084.7108809666</v>
      </c>
    </row>
    <row r="41" spans="1:19" ht="22.5" customHeight="1">
      <c r="A41" s="76"/>
      <c r="B41" s="59"/>
      <c r="C41" s="50"/>
      <c r="D41" s="40"/>
      <c r="E41" s="47"/>
      <c r="F41" s="41"/>
      <c r="G41" s="42"/>
      <c r="H41" s="42"/>
      <c r="I41" s="2">
        <v>798945</v>
      </c>
      <c r="J41" s="3">
        <f>I41/30.126</f>
        <v>26520.115514837682</v>
      </c>
      <c r="K41" s="2">
        <v>944129</v>
      </c>
      <c r="L41" s="3">
        <f>K41/30.126</f>
        <v>31339.341432649537</v>
      </c>
      <c r="M41" s="4">
        <v>4</v>
      </c>
      <c r="N41" s="2">
        <f t="shared" si="5"/>
        <v>3195780</v>
      </c>
      <c r="O41" s="3">
        <f t="shared" si="0"/>
        <v>106080.46205935073</v>
      </c>
      <c r="P41" s="2">
        <f t="shared" si="6"/>
        <v>3776516</v>
      </c>
      <c r="Q41" s="86">
        <f t="shared" si="1"/>
        <v>125357.36573059815</v>
      </c>
      <c r="R41" s="78">
        <f t="shared" si="7"/>
        <v>580736</v>
      </c>
      <c r="S41" s="20">
        <f t="shared" si="2"/>
        <v>19276.903671247426</v>
      </c>
    </row>
    <row r="42" spans="1:19" ht="48" customHeight="1">
      <c r="A42" s="76"/>
      <c r="B42" s="59"/>
      <c r="C42" s="12" t="s">
        <v>15</v>
      </c>
      <c r="D42" s="13">
        <v>39741</v>
      </c>
      <c r="E42" s="2">
        <v>125000000</v>
      </c>
      <c r="F42" s="3">
        <f>E42/30.126</f>
        <v>4149239.8592577837</v>
      </c>
      <c r="G42" s="4">
        <v>36</v>
      </c>
      <c r="H42" s="4">
        <v>4</v>
      </c>
      <c r="I42" s="2">
        <v>499900</v>
      </c>
      <c r="J42" s="3">
        <f>I42/30.126</f>
        <v>16593.64004514373</v>
      </c>
      <c r="K42" s="2">
        <v>628626</v>
      </c>
      <c r="L42" s="3">
        <f>K42/30.126</f>
        <v>20866.56044612627</v>
      </c>
      <c r="M42" s="4">
        <v>119</v>
      </c>
      <c r="N42" s="2">
        <f>I42*M42</f>
        <v>59488100</v>
      </c>
      <c r="O42" s="3">
        <f t="shared" si="0"/>
        <v>1974643.1653721037</v>
      </c>
      <c r="P42" s="2">
        <f t="shared" si="6"/>
        <v>74806494</v>
      </c>
      <c r="Q42" s="86">
        <f t="shared" si="1"/>
        <v>2483120.693089026</v>
      </c>
      <c r="R42" s="78">
        <f t="shared" si="7"/>
        <v>15318394</v>
      </c>
      <c r="S42" s="20">
        <f t="shared" si="2"/>
        <v>508477.5277169222</v>
      </c>
    </row>
    <row r="43" spans="1:19" ht="16.5" thickBot="1">
      <c r="A43" s="77"/>
      <c r="B43" s="72"/>
      <c r="C43" s="93" t="s">
        <v>22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79">
        <f>SUM(R35:R42)</f>
        <v>19787641</v>
      </c>
      <c r="S43" s="32">
        <f>SUM(S35:S42)</f>
        <v>656829.3500630683</v>
      </c>
    </row>
    <row r="44" spans="1:19" ht="15" hidden="1">
      <c r="A44" s="18">
        <v>9</v>
      </c>
      <c r="B44" s="10"/>
      <c r="C44" s="10"/>
      <c r="D44" s="11"/>
      <c r="E44" s="8"/>
      <c r="F44" s="5">
        <f t="shared" si="8"/>
        <v>0</v>
      </c>
      <c r="G44" s="6"/>
      <c r="H44" s="6"/>
      <c r="I44" s="8"/>
      <c r="J44" s="5">
        <f aca="true" t="shared" si="9" ref="J44:J85">I44/30.126</f>
        <v>0</v>
      </c>
      <c r="K44" s="8"/>
      <c r="L44" s="5">
        <f aca="true" t="shared" si="10" ref="L44:L85">K44/30.126</f>
        <v>0</v>
      </c>
      <c r="M44" s="6"/>
      <c r="N44" s="8">
        <f t="shared" si="5"/>
        <v>0</v>
      </c>
      <c r="O44" s="5">
        <f t="shared" si="0"/>
        <v>0</v>
      </c>
      <c r="P44" s="5">
        <f t="shared" si="6"/>
        <v>0</v>
      </c>
      <c r="Q44" s="5">
        <f t="shared" si="1"/>
        <v>0</v>
      </c>
      <c r="R44" s="8">
        <f t="shared" si="7"/>
        <v>0</v>
      </c>
      <c r="S44" s="5">
        <f t="shared" si="2"/>
        <v>0</v>
      </c>
    </row>
    <row r="45" spans="1:19" ht="15" hidden="1">
      <c r="A45" s="9">
        <v>10</v>
      </c>
      <c r="B45" s="12"/>
      <c r="C45" s="12"/>
      <c r="D45" s="13"/>
      <c r="E45" s="2"/>
      <c r="F45" s="3">
        <f t="shared" si="8"/>
        <v>0</v>
      </c>
      <c r="G45" s="4"/>
      <c r="H45" s="4"/>
      <c r="I45" s="2"/>
      <c r="J45" s="3">
        <f t="shared" si="9"/>
        <v>0</v>
      </c>
      <c r="K45" s="2"/>
      <c r="L45" s="3">
        <f t="shared" si="10"/>
        <v>0</v>
      </c>
      <c r="M45" s="4"/>
      <c r="N45" s="2">
        <f t="shared" si="5"/>
        <v>0</v>
      </c>
      <c r="O45" s="3">
        <f t="shared" si="0"/>
        <v>0</v>
      </c>
      <c r="P45" s="3">
        <f t="shared" si="6"/>
        <v>0</v>
      </c>
      <c r="Q45" s="3">
        <f t="shared" si="1"/>
        <v>0</v>
      </c>
      <c r="R45" s="2">
        <f t="shared" si="7"/>
        <v>0</v>
      </c>
      <c r="S45" s="3">
        <f t="shared" si="2"/>
        <v>0</v>
      </c>
    </row>
    <row r="46" spans="1:19" ht="15" hidden="1">
      <c r="A46" s="9">
        <v>11</v>
      </c>
      <c r="B46" s="12"/>
      <c r="C46" s="12"/>
      <c r="D46" s="13"/>
      <c r="E46" s="2"/>
      <c r="F46" s="3">
        <f t="shared" si="8"/>
        <v>0</v>
      </c>
      <c r="G46" s="4"/>
      <c r="H46" s="4"/>
      <c r="I46" s="2"/>
      <c r="J46" s="3">
        <f t="shared" si="9"/>
        <v>0</v>
      </c>
      <c r="K46" s="2"/>
      <c r="L46" s="3">
        <f t="shared" si="10"/>
        <v>0</v>
      </c>
      <c r="M46" s="4"/>
      <c r="N46" s="2">
        <f t="shared" si="5"/>
        <v>0</v>
      </c>
      <c r="O46" s="3">
        <f t="shared" si="0"/>
        <v>0</v>
      </c>
      <c r="P46" s="3">
        <f t="shared" si="6"/>
        <v>0</v>
      </c>
      <c r="Q46" s="3">
        <f t="shared" si="1"/>
        <v>0</v>
      </c>
      <c r="R46" s="2">
        <f t="shared" si="7"/>
        <v>0</v>
      </c>
      <c r="S46" s="3">
        <f t="shared" si="2"/>
        <v>0</v>
      </c>
    </row>
    <row r="47" spans="1:19" ht="15" hidden="1">
      <c r="A47" s="9">
        <v>12</v>
      </c>
      <c r="B47" s="12"/>
      <c r="C47" s="12"/>
      <c r="D47" s="13"/>
      <c r="E47" s="2"/>
      <c r="F47" s="3">
        <f t="shared" si="8"/>
        <v>0</v>
      </c>
      <c r="G47" s="4"/>
      <c r="H47" s="4"/>
      <c r="I47" s="2"/>
      <c r="J47" s="3">
        <f t="shared" si="9"/>
        <v>0</v>
      </c>
      <c r="K47" s="2"/>
      <c r="L47" s="3">
        <f t="shared" si="10"/>
        <v>0</v>
      </c>
      <c r="M47" s="4"/>
      <c r="N47" s="2">
        <f t="shared" si="5"/>
        <v>0</v>
      </c>
      <c r="O47" s="3">
        <f t="shared" si="0"/>
        <v>0</v>
      </c>
      <c r="P47" s="3">
        <f t="shared" si="6"/>
        <v>0</v>
      </c>
      <c r="Q47" s="3">
        <f t="shared" si="1"/>
        <v>0</v>
      </c>
      <c r="R47" s="2">
        <f t="shared" si="7"/>
        <v>0</v>
      </c>
      <c r="S47" s="3">
        <f t="shared" si="2"/>
        <v>0</v>
      </c>
    </row>
    <row r="48" spans="1:19" ht="15" hidden="1">
      <c r="A48" s="9">
        <v>13</v>
      </c>
      <c r="B48" s="12"/>
      <c r="C48" s="12"/>
      <c r="D48" s="13"/>
      <c r="E48" s="2"/>
      <c r="F48" s="3">
        <f t="shared" si="8"/>
        <v>0</v>
      </c>
      <c r="G48" s="4"/>
      <c r="H48" s="4"/>
      <c r="I48" s="2"/>
      <c r="J48" s="3">
        <f t="shared" si="9"/>
        <v>0</v>
      </c>
      <c r="K48" s="2"/>
      <c r="L48" s="3">
        <f t="shared" si="10"/>
        <v>0</v>
      </c>
      <c r="M48" s="4"/>
      <c r="N48" s="2">
        <f t="shared" si="5"/>
        <v>0</v>
      </c>
      <c r="O48" s="3">
        <f t="shared" si="0"/>
        <v>0</v>
      </c>
      <c r="P48" s="3">
        <f t="shared" si="6"/>
        <v>0</v>
      </c>
      <c r="Q48" s="3">
        <f t="shared" si="1"/>
        <v>0</v>
      </c>
      <c r="R48" s="2">
        <f t="shared" si="7"/>
        <v>0</v>
      </c>
      <c r="S48" s="3">
        <f t="shared" si="2"/>
        <v>0</v>
      </c>
    </row>
    <row r="49" spans="1:19" ht="15" hidden="1">
      <c r="A49" s="9">
        <v>14</v>
      </c>
      <c r="B49" s="12"/>
      <c r="C49" s="12"/>
      <c r="D49" s="13"/>
      <c r="E49" s="2"/>
      <c r="F49" s="3">
        <f t="shared" si="8"/>
        <v>0</v>
      </c>
      <c r="G49" s="4"/>
      <c r="H49" s="4"/>
      <c r="I49" s="2"/>
      <c r="J49" s="3">
        <f t="shared" si="9"/>
        <v>0</v>
      </c>
      <c r="K49" s="2"/>
      <c r="L49" s="3">
        <f t="shared" si="10"/>
        <v>0</v>
      </c>
      <c r="M49" s="4"/>
      <c r="N49" s="2">
        <f t="shared" si="5"/>
        <v>0</v>
      </c>
      <c r="O49" s="3">
        <f t="shared" si="0"/>
        <v>0</v>
      </c>
      <c r="P49" s="3">
        <f t="shared" si="6"/>
        <v>0</v>
      </c>
      <c r="Q49" s="3">
        <f t="shared" si="1"/>
        <v>0</v>
      </c>
      <c r="R49" s="2">
        <f t="shared" si="7"/>
        <v>0</v>
      </c>
      <c r="S49" s="3">
        <f t="shared" si="2"/>
        <v>0</v>
      </c>
    </row>
    <row r="50" spans="1:19" ht="15" hidden="1">
      <c r="A50" s="9">
        <v>15</v>
      </c>
      <c r="B50" s="12"/>
      <c r="C50" s="12"/>
      <c r="D50" s="13"/>
      <c r="E50" s="2"/>
      <c r="F50" s="3">
        <f t="shared" si="8"/>
        <v>0</v>
      </c>
      <c r="G50" s="4"/>
      <c r="H50" s="4"/>
      <c r="I50" s="2"/>
      <c r="J50" s="3">
        <f t="shared" si="9"/>
        <v>0</v>
      </c>
      <c r="K50" s="2"/>
      <c r="L50" s="3">
        <f t="shared" si="10"/>
        <v>0</v>
      </c>
      <c r="M50" s="4"/>
      <c r="N50" s="2">
        <f t="shared" si="5"/>
        <v>0</v>
      </c>
      <c r="O50" s="3">
        <f t="shared" si="0"/>
        <v>0</v>
      </c>
      <c r="P50" s="3">
        <f t="shared" si="6"/>
        <v>0</v>
      </c>
      <c r="Q50" s="3">
        <f t="shared" si="1"/>
        <v>0</v>
      </c>
      <c r="R50" s="2">
        <f t="shared" si="7"/>
        <v>0</v>
      </c>
      <c r="S50" s="3">
        <f t="shared" si="2"/>
        <v>0</v>
      </c>
    </row>
    <row r="51" spans="1:19" ht="15" hidden="1">
      <c r="A51" s="9">
        <v>16</v>
      </c>
      <c r="B51" s="12"/>
      <c r="C51" s="12"/>
      <c r="D51" s="13"/>
      <c r="E51" s="2"/>
      <c r="F51" s="3">
        <f t="shared" si="8"/>
        <v>0</v>
      </c>
      <c r="G51" s="4"/>
      <c r="H51" s="4"/>
      <c r="I51" s="2"/>
      <c r="J51" s="3">
        <f t="shared" si="9"/>
        <v>0</v>
      </c>
      <c r="K51" s="2"/>
      <c r="L51" s="3">
        <f t="shared" si="10"/>
        <v>0</v>
      </c>
      <c r="M51" s="4"/>
      <c r="N51" s="2">
        <f t="shared" si="5"/>
        <v>0</v>
      </c>
      <c r="O51" s="3">
        <f t="shared" si="0"/>
        <v>0</v>
      </c>
      <c r="P51" s="3">
        <f t="shared" si="6"/>
        <v>0</v>
      </c>
      <c r="Q51" s="3">
        <f t="shared" si="1"/>
        <v>0</v>
      </c>
      <c r="R51" s="2">
        <f t="shared" si="7"/>
        <v>0</v>
      </c>
      <c r="S51" s="3">
        <f t="shared" si="2"/>
        <v>0</v>
      </c>
    </row>
    <row r="52" spans="1:19" ht="15" hidden="1">
      <c r="A52" s="9">
        <v>17</v>
      </c>
      <c r="B52" s="12"/>
      <c r="C52" s="12"/>
      <c r="D52" s="13"/>
      <c r="E52" s="2"/>
      <c r="F52" s="3">
        <f t="shared" si="8"/>
        <v>0</v>
      </c>
      <c r="G52" s="4"/>
      <c r="H52" s="4"/>
      <c r="I52" s="2"/>
      <c r="J52" s="3">
        <f t="shared" si="9"/>
        <v>0</v>
      </c>
      <c r="K52" s="2"/>
      <c r="L52" s="3">
        <f t="shared" si="10"/>
        <v>0</v>
      </c>
      <c r="M52" s="4"/>
      <c r="N52" s="2">
        <f t="shared" si="5"/>
        <v>0</v>
      </c>
      <c r="O52" s="3">
        <f t="shared" si="0"/>
        <v>0</v>
      </c>
      <c r="P52" s="3">
        <f t="shared" si="6"/>
        <v>0</v>
      </c>
      <c r="Q52" s="3">
        <f t="shared" si="1"/>
        <v>0</v>
      </c>
      <c r="R52" s="2">
        <f t="shared" si="7"/>
        <v>0</v>
      </c>
      <c r="S52" s="3">
        <f t="shared" si="2"/>
        <v>0</v>
      </c>
    </row>
    <row r="53" spans="1:19" ht="15" hidden="1">
      <c r="A53" s="9">
        <v>18</v>
      </c>
      <c r="B53" s="12"/>
      <c r="C53" s="12"/>
      <c r="D53" s="13"/>
      <c r="E53" s="2"/>
      <c r="F53" s="3">
        <f t="shared" si="8"/>
        <v>0</v>
      </c>
      <c r="G53" s="4"/>
      <c r="H53" s="4"/>
      <c r="I53" s="2"/>
      <c r="J53" s="3">
        <f t="shared" si="9"/>
        <v>0</v>
      </c>
      <c r="K53" s="2"/>
      <c r="L53" s="3">
        <f t="shared" si="10"/>
        <v>0</v>
      </c>
      <c r="M53" s="4"/>
      <c r="N53" s="2">
        <f t="shared" si="5"/>
        <v>0</v>
      </c>
      <c r="O53" s="3">
        <f t="shared" si="0"/>
        <v>0</v>
      </c>
      <c r="P53" s="3">
        <f t="shared" si="6"/>
        <v>0</v>
      </c>
      <c r="Q53" s="3">
        <f t="shared" si="1"/>
        <v>0</v>
      </c>
      <c r="R53" s="2">
        <f t="shared" si="7"/>
        <v>0</v>
      </c>
      <c r="S53" s="3">
        <f t="shared" si="2"/>
        <v>0</v>
      </c>
    </row>
    <row r="54" spans="1:19" ht="15" hidden="1">
      <c r="A54" s="9">
        <v>19</v>
      </c>
      <c r="B54" s="12"/>
      <c r="C54" s="12"/>
      <c r="D54" s="13"/>
      <c r="E54" s="2"/>
      <c r="F54" s="3">
        <f t="shared" si="8"/>
        <v>0</v>
      </c>
      <c r="G54" s="4"/>
      <c r="H54" s="4"/>
      <c r="I54" s="2"/>
      <c r="J54" s="3">
        <f t="shared" si="9"/>
        <v>0</v>
      </c>
      <c r="K54" s="2"/>
      <c r="L54" s="3">
        <f t="shared" si="10"/>
        <v>0</v>
      </c>
      <c r="M54" s="4"/>
      <c r="N54" s="2">
        <f t="shared" si="5"/>
        <v>0</v>
      </c>
      <c r="O54" s="3">
        <f t="shared" si="0"/>
        <v>0</v>
      </c>
      <c r="P54" s="3">
        <f t="shared" si="6"/>
        <v>0</v>
      </c>
      <c r="Q54" s="3">
        <f t="shared" si="1"/>
        <v>0</v>
      </c>
      <c r="R54" s="2">
        <f t="shared" si="7"/>
        <v>0</v>
      </c>
      <c r="S54" s="3">
        <f t="shared" si="2"/>
        <v>0</v>
      </c>
    </row>
    <row r="55" spans="1:19" ht="15" hidden="1">
      <c r="A55" s="9">
        <v>20</v>
      </c>
      <c r="B55" s="12"/>
      <c r="C55" s="12"/>
      <c r="D55" s="13"/>
      <c r="E55" s="2"/>
      <c r="F55" s="3">
        <f t="shared" si="8"/>
        <v>0</v>
      </c>
      <c r="G55" s="4"/>
      <c r="H55" s="4"/>
      <c r="I55" s="2"/>
      <c r="J55" s="3">
        <f t="shared" si="9"/>
        <v>0</v>
      </c>
      <c r="K55" s="2"/>
      <c r="L55" s="3">
        <f t="shared" si="10"/>
        <v>0</v>
      </c>
      <c r="M55" s="4"/>
      <c r="N55" s="2">
        <f t="shared" si="5"/>
        <v>0</v>
      </c>
      <c r="O55" s="3">
        <f t="shared" si="0"/>
        <v>0</v>
      </c>
      <c r="P55" s="3">
        <f t="shared" si="6"/>
        <v>0</v>
      </c>
      <c r="Q55" s="3">
        <f t="shared" si="1"/>
        <v>0</v>
      </c>
      <c r="R55" s="2">
        <f t="shared" si="7"/>
        <v>0</v>
      </c>
      <c r="S55" s="3">
        <f t="shared" si="2"/>
        <v>0</v>
      </c>
    </row>
    <row r="56" spans="1:19" ht="15" hidden="1">
      <c r="A56" s="9">
        <v>21</v>
      </c>
      <c r="B56" s="12"/>
      <c r="C56" s="12"/>
      <c r="D56" s="13"/>
      <c r="E56" s="2"/>
      <c r="F56" s="3">
        <f t="shared" si="8"/>
        <v>0</v>
      </c>
      <c r="G56" s="4"/>
      <c r="H56" s="4"/>
      <c r="I56" s="2"/>
      <c r="J56" s="3">
        <f t="shared" si="9"/>
        <v>0</v>
      </c>
      <c r="K56" s="2"/>
      <c r="L56" s="3">
        <f t="shared" si="10"/>
        <v>0</v>
      </c>
      <c r="M56" s="4"/>
      <c r="N56" s="2">
        <f t="shared" si="5"/>
        <v>0</v>
      </c>
      <c r="O56" s="3">
        <f t="shared" si="0"/>
        <v>0</v>
      </c>
      <c r="P56" s="3">
        <f t="shared" si="6"/>
        <v>0</v>
      </c>
      <c r="Q56" s="3">
        <f t="shared" si="1"/>
        <v>0</v>
      </c>
      <c r="R56" s="2">
        <f t="shared" si="7"/>
        <v>0</v>
      </c>
      <c r="S56" s="3">
        <f t="shared" si="2"/>
        <v>0</v>
      </c>
    </row>
    <row r="57" spans="1:19" ht="15" hidden="1">
      <c r="A57" s="9">
        <v>22</v>
      </c>
      <c r="B57" s="12"/>
      <c r="C57" s="12"/>
      <c r="D57" s="13"/>
      <c r="E57" s="2"/>
      <c r="F57" s="3">
        <f t="shared" si="8"/>
        <v>0</v>
      </c>
      <c r="G57" s="4"/>
      <c r="H57" s="4"/>
      <c r="I57" s="2"/>
      <c r="J57" s="3">
        <f t="shared" si="9"/>
        <v>0</v>
      </c>
      <c r="K57" s="2"/>
      <c r="L57" s="3">
        <f t="shared" si="10"/>
        <v>0</v>
      </c>
      <c r="M57" s="4"/>
      <c r="N57" s="2">
        <f t="shared" si="5"/>
        <v>0</v>
      </c>
      <c r="O57" s="3">
        <f t="shared" si="0"/>
        <v>0</v>
      </c>
      <c r="P57" s="3">
        <f t="shared" si="6"/>
        <v>0</v>
      </c>
      <c r="Q57" s="3">
        <f t="shared" si="1"/>
        <v>0</v>
      </c>
      <c r="R57" s="2">
        <f t="shared" si="7"/>
        <v>0</v>
      </c>
      <c r="S57" s="3">
        <f t="shared" si="2"/>
        <v>0</v>
      </c>
    </row>
    <row r="58" spans="1:19" ht="15" hidden="1">
      <c r="A58" s="9">
        <v>23</v>
      </c>
      <c r="B58" s="12"/>
      <c r="C58" s="12"/>
      <c r="D58" s="13"/>
      <c r="E58" s="2"/>
      <c r="F58" s="3">
        <f t="shared" si="8"/>
        <v>0</v>
      </c>
      <c r="G58" s="4"/>
      <c r="H58" s="4"/>
      <c r="I58" s="2"/>
      <c r="J58" s="3">
        <f t="shared" si="9"/>
        <v>0</v>
      </c>
      <c r="K58" s="2"/>
      <c r="L58" s="3">
        <f t="shared" si="10"/>
        <v>0</v>
      </c>
      <c r="M58" s="4"/>
      <c r="N58" s="2">
        <f t="shared" si="5"/>
        <v>0</v>
      </c>
      <c r="O58" s="3">
        <f t="shared" si="0"/>
        <v>0</v>
      </c>
      <c r="P58" s="3">
        <f t="shared" si="6"/>
        <v>0</v>
      </c>
      <c r="Q58" s="3">
        <f t="shared" si="1"/>
        <v>0</v>
      </c>
      <c r="R58" s="2">
        <f t="shared" si="7"/>
        <v>0</v>
      </c>
      <c r="S58" s="3">
        <f t="shared" si="2"/>
        <v>0</v>
      </c>
    </row>
    <row r="59" spans="1:19" ht="15" hidden="1">
      <c r="A59" s="9">
        <v>24</v>
      </c>
      <c r="B59" s="12"/>
      <c r="C59" s="12"/>
      <c r="D59" s="13"/>
      <c r="E59" s="2"/>
      <c r="F59" s="3">
        <f t="shared" si="8"/>
        <v>0</v>
      </c>
      <c r="G59" s="4"/>
      <c r="H59" s="4"/>
      <c r="I59" s="2"/>
      <c r="J59" s="3">
        <f t="shared" si="9"/>
        <v>0</v>
      </c>
      <c r="K59" s="2"/>
      <c r="L59" s="3">
        <f t="shared" si="10"/>
        <v>0</v>
      </c>
      <c r="M59" s="4"/>
      <c r="N59" s="2">
        <f t="shared" si="5"/>
        <v>0</v>
      </c>
      <c r="O59" s="3">
        <f t="shared" si="0"/>
        <v>0</v>
      </c>
      <c r="P59" s="3">
        <f t="shared" si="6"/>
        <v>0</v>
      </c>
      <c r="Q59" s="3">
        <f t="shared" si="1"/>
        <v>0</v>
      </c>
      <c r="R59" s="2">
        <f t="shared" si="7"/>
        <v>0</v>
      </c>
      <c r="S59" s="3">
        <f t="shared" si="2"/>
        <v>0</v>
      </c>
    </row>
    <row r="60" spans="1:19" ht="15" hidden="1">
      <c r="A60" s="9">
        <v>25</v>
      </c>
      <c r="B60" s="12"/>
      <c r="C60" s="12"/>
      <c r="D60" s="13"/>
      <c r="E60" s="2"/>
      <c r="F60" s="3">
        <f t="shared" si="8"/>
        <v>0</v>
      </c>
      <c r="G60" s="4"/>
      <c r="H60" s="4"/>
      <c r="I60" s="2"/>
      <c r="J60" s="3">
        <f t="shared" si="9"/>
        <v>0</v>
      </c>
      <c r="K60" s="2"/>
      <c r="L60" s="3">
        <f t="shared" si="10"/>
        <v>0</v>
      </c>
      <c r="M60" s="4"/>
      <c r="N60" s="2">
        <f t="shared" si="5"/>
        <v>0</v>
      </c>
      <c r="O60" s="3">
        <f t="shared" si="0"/>
        <v>0</v>
      </c>
      <c r="P60" s="3">
        <f t="shared" si="6"/>
        <v>0</v>
      </c>
      <c r="Q60" s="3">
        <f t="shared" si="1"/>
        <v>0</v>
      </c>
      <c r="R60" s="2">
        <f t="shared" si="7"/>
        <v>0</v>
      </c>
      <c r="S60" s="3">
        <f t="shared" si="2"/>
        <v>0</v>
      </c>
    </row>
    <row r="61" spans="1:19" ht="15" hidden="1">
      <c r="A61" s="9">
        <v>26</v>
      </c>
      <c r="B61" s="12"/>
      <c r="C61" s="12"/>
      <c r="D61" s="13"/>
      <c r="E61" s="2"/>
      <c r="F61" s="3">
        <f t="shared" si="8"/>
        <v>0</v>
      </c>
      <c r="G61" s="4"/>
      <c r="H61" s="4"/>
      <c r="I61" s="2"/>
      <c r="J61" s="3">
        <f t="shared" si="9"/>
        <v>0</v>
      </c>
      <c r="K61" s="2"/>
      <c r="L61" s="3">
        <f t="shared" si="10"/>
        <v>0</v>
      </c>
      <c r="M61" s="4"/>
      <c r="N61" s="2">
        <f t="shared" si="5"/>
        <v>0</v>
      </c>
      <c r="O61" s="3">
        <f t="shared" si="0"/>
        <v>0</v>
      </c>
      <c r="P61" s="3">
        <f t="shared" si="6"/>
        <v>0</v>
      </c>
      <c r="Q61" s="3">
        <f t="shared" si="1"/>
        <v>0</v>
      </c>
      <c r="R61" s="2">
        <f t="shared" si="7"/>
        <v>0</v>
      </c>
      <c r="S61" s="3">
        <f t="shared" si="2"/>
        <v>0</v>
      </c>
    </row>
    <row r="62" spans="1:19" ht="15" hidden="1">
      <c r="A62" s="9">
        <v>27</v>
      </c>
      <c r="B62" s="12"/>
      <c r="C62" s="12"/>
      <c r="D62" s="13"/>
      <c r="E62" s="2"/>
      <c r="F62" s="3">
        <f t="shared" si="8"/>
        <v>0</v>
      </c>
      <c r="G62" s="4"/>
      <c r="H62" s="4"/>
      <c r="I62" s="2"/>
      <c r="J62" s="3">
        <f t="shared" si="9"/>
        <v>0</v>
      </c>
      <c r="K62" s="2"/>
      <c r="L62" s="3">
        <f t="shared" si="10"/>
        <v>0</v>
      </c>
      <c r="M62" s="4"/>
      <c r="N62" s="2">
        <f t="shared" si="5"/>
        <v>0</v>
      </c>
      <c r="O62" s="3">
        <f t="shared" si="0"/>
        <v>0</v>
      </c>
      <c r="P62" s="3">
        <f t="shared" si="6"/>
        <v>0</v>
      </c>
      <c r="Q62" s="3">
        <f t="shared" si="1"/>
        <v>0</v>
      </c>
      <c r="R62" s="2">
        <f t="shared" si="7"/>
        <v>0</v>
      </c>
      <c r="S62" s="3">
        <f t="shared" si="2"/>
        <v>0</v>
      </c>
    </row>
    <row r="63" spans="1:19" ht="15" hidden="1">
      <c r="A63" s="9">
        <v>28</v>
      </c>
      <c r="B63" s="12"/>
      <c r="C63" s="12"/>
      <c r="D63" s="13"/>
      <c r="E63" s="2"/>
      <c r="F63" s="3">
        <f t="shared" si="8"/>
        <v>0</v>
      </c>
      <c r="G63" s="4"/>
      <c r="H63" s="4"/>
      <c r="I63" s="2"/>
      <c r="J63" s="3">
        <f t="shared" si="9"/>
        <v>0</v>
      </c>
      <c r="K63" s="2"/>
      <c r="L63" s="3">
        <f t="shared" si="10"/>
        <v>0</v>
      </c>
      <c r="M63" s="4"/>
      <c r="N63" s="2">
        <f t="shared" si="5"/>
        <v>0</v>
      </c>
      <c r="O63" s="3">
        <f t="shared" si="0"/>
        <v>0</v>
      </c>
      <c r="P63" s="3">
        <f t="shared" si="6"/>
        <v>0</v>
      </c>
      <c r="Q63" s="3">
        <f t="shared" si="1"/>
        <v>0</v>
      </c>
      <c r="R63" s="2">
        <f t="shared" si="7"/>
        <v>0</v>
      </c>
      <c r="S63" s="3">
        <f t="shared" si="2"/>
        <v>0</v>
      </c>
    </row>
    <row r="64" spans="1:19" ht="15" hidden="1">
      <c r="A64" s="9">
        <v>29</v>
      </c>
      <c r="B64" s="12"/>
      <c r="C64" s="12"/>
      <c r="D64" s="13"/>
      <c r="E64" s="2"/>
      <c r="F64" s="3">
        <f t="shared" si="8"/>
        <v>0</v>
      </c>
      <c r="G64" s="4"/>
      <c r="H64" s="4"/>
      <c r="I64" s="2"/>
      <c r="J64" s="3">
        <f t="shared" si="9"/>
        <v>0</v>
      </c>
      <c r="K64" s="2"/>
      <c r="L64" s="3">
        <f t="shared" si="10"/>
        <v>0</v>
      </c>
      <c r="M64" s="4"/>
      <c r="N64" s="2">
        <f t="shared" si="5"/>
        <v>0</v>
      </c>
      <c r="O64" s="3">
        <f t="shared" si="0"/>
        <v>0</v>
      </c>
      <c r="P64" s="3">
        <f t="shared" si="6"/>
        <v>0</v>
      </c>
      <c r="Q64" s="3">
        <f t="shared" si="1"/>
        <v>0</v>
      </c>
      <c r="R64" s="2">
        <f t="shared" si="7"/>
        <v>0</v>
      </c>
      <c r="S64" s="3">
        <f t="shared" si="2"/>
        <v>0</v>
      </c>
    </row>
    <row r="65" spans="1:19" ht="15" hidden="1">
      <c r="A65" s="9">
        <v>30</v>
      </c>
      <c r="B65" s="12"/>
      <c r="C65" s="12"/>
      <c r="D65" s="13"/>
      <c r="E65" s="2"/>
      <c r="F65" s="3">
        <f t="shared" si="8"/>
        <v>0</v>
      </c>
      <c r="G65" s="4"/>
      <c r="H65" s="4"/>
      <c r="I65" s="2"/>
      <c r="J65" s="3">
        <f t="shared" si="9"/>
        <v>0</v>
      </c>
      <c r="K65" s="2"/>
      <c r="L65" s="3">
        <f t="shared" si="10"/>
        <v>0</v>
      </c>
      <c r="M65" s="4"/>
      <c r="N65" s="2">
        <f t="shared" si="5"/>
        <v>0</v>
      </c>
      <c r="O65" s="3">
        <f t="shared" si="0"/>
        <v>0</v>
      </c>
      <c r="P65" s="3">
        <f t="shared" si="6"/>
        <v>0</v>
      </c>
      <c r="Q65" s="3">
        <f t="shared" si="1"/>
        <v>0</v>
      </c>
      <c r="R65" s="2">
        <f t="shared" si="7"/>
        <v>0</v>
      </c>
      <c r="S65" s="3">
        <f t="shared" si="2"/>
        <v>0</v>
      </c>
    </row>
    <row r="66" spans="1:19" ht="15" hidden="1">
      <c r="A66" s="9">
        <v>31</v>
      </c>
      <c r="B66" s="12"/>
      <c r="C66" s="12"/>
      <c r="D66" s="13"/>
      <c r="E66" s="2"/>
      <c r="F66" s="3">
        <f t="shared" si="8"/>
        <v>0</v>
      </c>
      <c r="G66" s="4"/>
      <c r="H66" s="4"/>
      <c r="I66" s="2"/>
      <c r="J66" s="3">
        <f t="shared" si="9"/>
        <v>0</v>
      </c>
      <c r="K66" s="2"/>
      <c r="L66" s="3">
        <f t="shared" si="10"/>
        <v>0</v>
      </c>
      <c r="M66" s="4"/>
      <c r="N66" s="2">
        <f t="shared" si="5"/>
        <v>0</v>
      </c>
      <c r="O66" s="3">
        <f t="shared" si="0"/>
        <v>0</v>
      </c>
      <c r="P66" s="3">
        <f t="shared" si="6"/>
        <v>0</v>
      </c>
      <c r="Q66" s="3">
        <f t="shared" si="1"/>
        <v>0</v>
      </c>
      <c r="R66" s="2">
        <f t="shared" si="7"/>
        <v>0</v>
      </c>
      <c r="S66" s="3">
        <f t="shared" si="2"/>
        <v>0</v>
      </c>
    </row>
    <row r="67" spans="1:19" ht="15" hidden="1">
      <c r="A67" s="9">
        <v>32</v>
      </c>
      <c r="B67" s="12"/>
      <c r="C67" s="12"/>
      <c r="D67" s="13"/>
      <c r="E67" s="2"/>
      <c r="F67" s="3">
        <f t="shared" si="8"/>
        <v>0</v>
      </c>
      <c r="G67" s="4"/>
      <c r="H67" s="4"/>
      <c r="I67" s="2"/>
      <c r="J67" s="3">
        <f t="shared" si="9"/>
        <v>0</v>
      </c>
      <c r="K67" s="2"/>
      <c r="L67" s="3">
        <f t="shared" si="10"/>
        <v>0</v>
      </c>
      <c r="M67" s="4"/>
      <c r="N67" s="2">
        <f t="shared" si="5"/>
        <v>0</v>
      </c>
      <c r="O67" s="3">
        <f t="shared" si="0"/>
        <v>0</v>
      </c>
      <c r="P67" s="3">
        <f t="shared" si="6"/>
        <v>0</v>
      </c>
      <c r="Q67" s="3">
        <f t="shared" si="1"/>
        <v>0</v>
      </c>
      <c r="R67" s="2">
        <f t="shared" si="7"/>
        <v>0</v>
      </c>
      <c r="S67" s="3">
        <f t="shared" si="2"/>
        <v>0</v>
      </c>
    </row>
    <row r="68" spans="1:19" ht="15" hidden="1">
      <c r="A68" s="9">
        <v>33</v>
      </c>
      <c r="B68" s="12"/>
      <c r="C68" s="12"/>
      <c r="D68" s="13"/>
      <c r="E68" s="2"/>
      <c r="F68" s="3">
        <f t="shared" si="8"/>
        <v>0</v>
      </c>
      <c r="G68" s="4"/>
      <c r="H68" s="4"/>
      <c r="I68" s="2"/>
      <c r="J68" s="3">
        <f t="shared" si="9"/>
        <v>0</v>
      </c>
      <c r="K68" s="2"/>
      <c r="L68" s="3">
        <f t="shared" si="10"/>
        <v>0</v>
      </c>
      <c r="M68" s="4"/>
      <c r="N68" s="2">
        <f t="shared" si="5"/>
        <v>0</v>
      </c>
      <c r="O68" s="3">
        <f aca="true" t="shared" si="11" ref="O68:O85">N68/30.126</f>
        <v>0</v>
      </c>
      <c r="P68" s="3">
        <f t="shared" si="6"/>
        <v>0</v>
      </c>
      <c r="Q68" s="3">
        <f aca="true" t="shared" si="12" ref="Q68:Q85">P68/30.126</f>
        <v>0</v>
      </c>
      <c r="R68" s="2">
        <f t="shared" si="7"/>
        <v>0</v>
      </c>
      <c r="S68" s="3">
        <f aca="true" t="shared" si="13" ref="S68:S85">R68/30.126</f>
        <v>0</v>
      </c>
    </row>
    <row r="69" spans="1:19" ht="15" hidden="1">
      <c r="A69" s="9">
        <v>34</v>
      </c>
      <c r="B69" s="12"/>
      <c r="C69" s="12"/>
      <c r="D69" s="13"/>
      <c r="E69" s="2"/>
      <c r="F69" s="3">
        <f t="shared" si="8"/>
        <v>0</v>
      </c>
      <c r="G69" s="4"/>
      <c r="H69" s="4"/>
      <c r="I69" s="2"/>
      <c r="J69" s="3">
        <f t="shared" si="9"/>
        <v>0</v>
      </c>
      <c r="K69" s="2"/>
      <c r="L69" s="3">
        <f t="shared" si="10"/>
        <v>0</v>
      </c>
      <c r="M69" s="4"/>
      <c r="N69" s="2">
        <f t="shared" si="5"/>
        <v>0</v>
      </c>
      <c r="O69" s="3">
        <f t="shared" si="11"/>
        <v>0</v>
      </c>
      <c r="P69" s="3">
        <f t="shared" si="6"/>
        <v>0</v>
      </c>
      <c r="Q69" s="3">
        <f t="shared" si="12"/>
        <v>0</v>
      </c>
      <c r="R69" s="2">
        <f t="shared" si="7"/>
        <v>0</v>
      </c>
      <c r="S69" s="3">
        <f t="shared" si="13"/>
        <v>0</v>
      </c>
    </row>
    <row r="70" spans="1:19" ht="15" hidden="1">
      <c r="A70" s="9">
        <v>35</v>
      </c>
      <c r="B70" s="12"/>
      <c r="C70" s="12"/>
      <c r="D70" s="13"/>
      <c r="E70" s="2"/>
      <c r="F70" s="3">
        <f t="shared" si="8"/>
        <v>0</v>
      </c>
      <c r="G70" s="4"/>
      <c r="H70" s="4"/>
      <c r="I70" s="2"/>
      <c r="J70" s="3">
        <f t="shared" si="9"/>
        <v>0</v>
      </c>
      <c r="K70" s="2"/>
      <c r="L70" s="3">
        <f t="shared" si="10"/>
        <v>0</v>
      </c>
      <c r="M70" s="4"/>
      <c r="N70" s="2">
        <f t="shared" si="5"/>
        <v>0</v>
      </c>
      <c r="O70" s="3">
        <f t="shared" si="11"/>
        <v>0</v>
      </c>
      <c r="P70" s="3">
        <f t="shared" si="6"/>
        <v>0</v>
      </c>
      <c r="Q70" s="3">
        <f t="shared" si="12"/>
        <v>0</v>
      </c>
      <c r="R70" s="2">
        <f t="shared" si="7"/>
        <v>0</v>
      </c>
      <c r="S70" s="3">
        <f t="shared" si="13"/>
        <v>0</v>
      </c>
    </row>
    <row r="71" spans="1:19" ht="15" hidden="1">
      <c r="A71" s="9">
        <v>36</v>
      </c>
      <c r="B71" s="12"/>
      <c r="C71" s="12"/>
      <c r="D71" s="13"/>
      <c r="E71" s="2"/>
      <c r="F71" s="3">
        <f t="shared" si="8"/>
        <v>0</v>
      </c>
      <c r="G71" s="4"/>
      <c r="H71" s="4"/>
      <c r="I71" s="2"/>
      <c r="J71" s="3">
        <f t="shared" si="9"/>
        <v>0</v>
      </c>
      <c r="K71" s="2"/>
      <c r="L71" s="3">
        <f t="shared" si="10"/>
        <v>0</v>
      </c>
      <c r="M71" s="4"/>
      <c r="N71" s="2">
        <f t="shared" si="5"/>
        <v>0</v>
      </c>
      <c r="O71" s="3">
        <f t="shared" si="11"/>
        <v>0</v>
      </c>
      <c r="P71" s="3">
        <f t="shared" si="6"/>
        <v>0</v>
      </c>
      <c r="Q71" s="3">
        <f t="shared" si="12"/>
        <v>0</v>
      </c>
      <c r="R71" s="2">
        <f t="shared" si="7"/>
        <v>0</v>
      </c>
      <c r="S71" s="3">
        <f t="shared" si="13"/>
        <v>0</v>
      </c>
    </row>
    <row r="72" spans="1:19" ht="15" hidden="1">
      <c r="A72" s="9">
        <v>37</v>
      </c>
      <c r="B72" s="12"/>
      <c r="C72" s="12"/>
      <c r="D72" s="13"/>
      <c r="E72" s="2"/>
      <c r="F72" s="3">
        <f t="shared" si="8"/>
        <v>0</v>
      </c>
      <c r="G72" s="4"/>
      <c r="H72" s="4"/>
      <c r="I72" s="2"/>
      <c r="J72" s="3">
        <f t="shared" si="9"/>
        <v>0</v>
      </c>
      <c r="K72" s="2"/>
      <c r="L72" s="3">
        <f t="shared" si="10"/>
        <v>0</v>
      </c>
      <c r="M72" s="4"/>
      <c r="N72" s="2">
        <f t="shared" si="5"/>
        <v>0</v>
      </c>
      <c r="O72" s="3">
        <f t="shared" si="11"/>
        <v>0</v>
      </c>
      <c r="P72" s="3">
        <f t="shared" si="6"/>
        <v>0</v>
      </c>
      <c r="Q72" s="3">
        <f t="shared" si="12"/>
        <v>0</v>
      </c>
      <c r="R72" s="2">
        <f t="shared" si="7"/>
        <v>0</v>
      </c>
      <c r="S72" s="3">
        <f t="shared" si="13"/>
        <v>0</v>
      </c>
    </row>
    <row r="73" spans="1:19" ht="15" hidden="1">
      <c r="A73" s="9">
        <v>38</v>
      </c>
      <c r="B73" s="12"/>
      <c r="C73" s="12"/>
      <c r="D73" s="13"/>
      <c r="E73" s="2"/>
      <c r="F73" s="3">
        <f t="shared" si="8"/>
        <v>0</v>
      </c>
      <c r="G73" s="4"/>
      <c r="H73" s="4"/>
      <c r="I73" s="2"/>
      <c r="J73" s="3">
        <f t="shared" si="9"/>
        <v>0</v>
      </c>
      <c r="K73" s="2"/>
      <c r="L73" s="3">
        <f t="shared" si="10"/>
        <v>0</v>
      </c>
      <c r="M73" s="4"/>
      <c r="N73" s="2">
        <f t="shared" si="5"/>
        <v>0</v>
      </c>
      <c r="O73" s="3">
        <f t="shared" si="11"/>
        <v>0</v>
      </c>
      <c r="P73" s="3">
        <f t="shared" si="6"/>
        <v>0</v>
      </c>
      <c r="Q73" s="3">
        <f t="shared" si="12"/>
        <v>0</v>
      </c>
      <c r="R73" s="2">
        <f t="shared" si="7"/>
        <v>0</v>
      </c>
      <c r="S73" s="3">
        <f t="shared" si="13"/>
        <v>0</v>
      </c>
    </row>
    <row r="74" spans="1:19" ht="15" hidden="1">
      <c r="A74" s="9">
        <v>39</v>
      </c>
      <c r="B74" s="12"/>
      <c r="C74" s="12"/>
      <c r="D74" s="13"/>
      <c r="E74" s="2"/>
      <c r="F74" s="3">
        <f t="shared" si="8"/>
        <v>0</v>
      </c>
      <c r="G74" s="4"/>
      <c r="H74" s="4"/>
      <c r="I74" s="2"/>
      <c r="J74" s="3">
        <f t="shared" si="9"/>
        <v>0</v>
      </c>
      <c r="K74" s="2"/>
      <c r="L74" s="3">
        <f t="shared" si="10"/>
        <v>0</v>
      </c>
      <c r="M74" s="4"/>
      <c r="N74" s="2">
        <f t="shared" si="5"/>
        <v>0</v>
      </c>
      <c r="O74" s="3">
        <f t="shared" si="11"/>
        <v>0</v>
      </c>
      <c r="P74" s="3">
        <f t="shared" si="6"/>
        <v>0</v>
      </c>
      <c r="Q74" s="3">
        <f t="shared" si="12"/>
        <v>0</v>
      </c>
      <c r="R74" s="2">
        <f t="shared" si="7"/>
        <v>0</v>
      </c>
      <c r="S74" s="3">
        <f t="shared" si="13"/>
        <v>0</v>
      </c>
    </row>
    <row r="75" spans="1:19" ht="15" hidden="1">
      <c r="A75" s="9">
        <v>40</v>
      </c>
      <c r="B75" s="12"/>
      <c r="C75" s="12"/>
      <c r="D75" s="13"/>
      <c r="E75" s="2"/>
      <c r="F75" s="3">
        <f t="shared" si="8"/>
        <v>0</v>
      </c>
      <c r="G75" s="4"/>
      <c r="H75" s="4"/>
      <c r="I75" s="2"/>
      <c r="J75" s="3">
        <f t="shared" si="9"/>
        <v>0</v>
      </c>
      <c r="K75" s="2"/>
      <c r="L75" s="3">
        <f t="shared" si="10"/>
        <v>0</v>
      </c>
      <c r="M75" s="4"/>
      <c r="N75" s="2">
        <f t="shared" si="5"/>
        <v>0</v>
      </c>
      <c r="O75" s="3">
        <f t="shared" si="11"/>
        <v>0</v>
      </c>
      <c r="P75" s="3">
        <f t="shared" si="6"/>
        <v>0</v>
      </c>
      <c r="Q75" s="3">
        <f t="shared" si="12"/>
        <v>0</v>
      </c>
      <c r="R75" s="2">
        <f t="shared" si="7"/>
        <v>0</v>
      </c>
      <c r="S75" s="3">
        <f t="shared" si="13"/>
        <v>0</v>
      </c>
    </row>
    <row r="76" spans="1:19" ht="15" hidden="1">
      <c r="A76" s="9">
        <v>41</v>
      </c>
      <c r="B76" s="12"/>
      <c r="C76" s="12"/>
      <c r="D76" s="13"/>
      <c r="E76" s="2"/>
      <c r="F76" s="3">
        <f t="shared" si="8"/>
        <v>0</v>
      </c>
      <c r="G76" s="4"/>
      <c r="H76" s="4"/>
      <c r="I76" s="2"/>
      <c r="J76" s="3">
        <f t="shared" si="9"/>
        <v>0</v>
      </c>
      <c r="K76" s="2"/>
      <c r="L76" s="3">
        <f t="shared" si="10"/>
        <v>0</v>
      </c>
      <c r="M76" s="4"/>
      <c r="N76" s="2">
        <f t="shared" si="5"/>
        <v>0</v>
      </c>
      <c r="O76" s="3">
        <f t="shared" si="11"/>
        <v>0</v>
      </c>
      <c r="P76" s="3">
        <f t="shared" si="6"/>
        <v>0</v>
      </c>
      <c r="Q76" s="3">
        <f t="shared" si="12"/>
        <v>0</v>
      </c>
      <c r="R76" s="2">
        <f t="shared" si="7"/>
        <v>0</v>
      </c>
      <c r="S76" s="3">
        <f t="shared" si="13"/>
        <v>0</v>
      </c>
    </row>
    <row r="77" spans="1:19" ht="15" hidden="1">
      <c r="A77" s="9">
        <v>42</v>
      </c>
      <c r="B77" s="12"/>
      <c r="C77" s="12"/>
      <c r="D77" s="13"/>
      <c r="E77" s="2"/>
      <c r="F77" s="3">
        <f t="shared" si="8"/>
        <v>0</v>
      </c>
      <c r="G77" s="4"/>
      <c r="H77" s="4"/>
      <c r="I77" s="2"/>
      <c r="J77" s="3">
        <f t="shared" si="9"/>
        <v>0</v>
      </c>
      <c r="K77" s="2"/>
      <c r="L77" s="3">
        <f t="shared" si="10"/>
        <v>0</v>
      </c>
      <c r="M77" s="4"/>
      <c r="N77" s="2">
        <f t="shared" si="5"/>
        <v>0</v>
      </c>
      <c r="O77" s="3">
        <f t="shared" si="11"/>
        <v>0</v>
      </c>
      <c r="P77" s="3">
        <f t="shared" si="6"/>
        <v>0</v>
      </c>
      <c r="Q77" s="3">
        <f t="shared" si="12"/>
        <v>0</v>
      </c>
      <c r="R77" s="2">
        <f t="shared" si="7"/>
        <v>0</v>
      </c>
      <c r="S77" s="3">
        <f t="shared" si="13"/>
        <v>0</v>
      </c>
    </row>
    <row r="78" spans="1:19" ht="15" hidden="1">
      <c r="A78" s="9">
        <v>43</v>
      </c>
      <c r="B78" s="12"/>
      <c r="C78" s="12"/>
      <c r="D78" s="13"/>
      <c r="E78" s="2"/>
      <c r="F78" s="3">
        <f t="shared" si="8"/>
        <v>0</v>
      </c>
      <c r="G78" s="4"/>
      <c r="H78" s="4"/>
      <c r="I78" s="2"/>
      <c r="J78" s="3">
        <f t="shared" si="9"/>
        <v>0</v>
      </c>
      <c r="K78" s="2"/>
      <c r="L78" s="3">
        <f t="shared" si="10"/>
        <v>0</v>
      </c>
      <c r="M78" s="4"/>
      <c r="N78" s="2">
        <f t="shared" si="5"/>
        <v>0</v>
      </c>
      <c r="O78" s="3">
        <f t="shared" si="11"/>
        <v>0</v>
      </c>
      <c r="P78" s="3">
        <f t="shared" si="6"/>
        <v>0</v>
      </c>
      <c r="Q78" s="3">
        <f t="shared" si="12"/>
        <v>0</v>
      </c>
      <c r="R78" s="2">
        <f t="shared" si="7"/>
        <v>0</v>
      </c>
      <c r="S78" s="3">
        <f t="shared" si="13"/>
        <v>0</v>
      </c>
    </row>
    <row r="79" spans="1:19" ht="15" hidden="1">
      <c r="A79" s="9">
        <v>44</v>
      </c>
      <c r="B79" s="12"/>
      <c r="C79" s="12"/>
      <c r="D79" s="13"/>
      <c r="E79" s="2"/>
      <c r="F79" s="3">
        <f t="shared" si="8"/>
        <v>0</v>
      </c>
      <c r="G79" s="4"/>
      <c r="H79" s="4"/>
      <c r="I79" s="2"/>
      <c r="J79" s="3">
        <f t="shared" si="9"/>
        <v>0</v>
      </c>
      <c r="K79" s="2"/>
      <c r="L79" s="3">
        <f t="shared" si="10"/>
        <v>0</v>
      </c>
      <c r="M79" s="4"/>
      <c r="N79" s="2">
        <f t="shared" si="5"/>
        <v>0</v>
      </c>
      <c r="O79" s="3">
        <f t="shared" si="11"/>
        <v>0</v>
      </c>
      <c r="P79" s="3">
        <f t="shared" si="6"/>
        <v>0</v>
      </c>
      <c r="Q79" s="3">
        <f t="shared" si="12"/>
        <v>0</v>
      </c>
      <c r="R79" s="2">
        <f t="shared" si="7"/>
        <v>0</v>
      </c>
      <c r="S79" s="3">
        <f t="shared" si="13"/>
        <v>0</v>
      </c>
    </row>
    <row r="80" spans="1:19" ht="15" hidden="1">
      <c r="A80" s="9">
        <v>45</v>
      </c>
      <c r="B80" s="12"/>
      <c r="C80" s="12"/>
      <c r="D80" s="13"/>
      <c r="E80" s="2"/>
      <c r="F80" s="3">
        <f t="shared" si="8"/>
        <v>0</v>
      </c>
      <c r="G80" s="4"/>
      <c r="H80" s="4"/>
      <c r="I80" s="2"/>
      <c r="J80" s="3">
        <f t="shared" si="9"/>
        <v>0</v>
      </c>
      <c r="K80" s="2"/>
      <c r="L80" s="3">
        <f t="shared" si="10"/>
        <v>0</v>
      </c>
      <c r="M80" s="4"/>
      <c r="N80" s="2">
        <f t="shared" si="5"/>
        <v>0</v>
      </c>
      <c r="O80" s="3">
        <f t="shared" si="11"/>
        <v>0</v>
      </c>
      <c r="P80" s="3">
        <f t="shared" si="6"/>
        <v>0</v>
      </c>
      <c r="Q80" s="3">
        <f t="shared" si="12"/>
        <v>0</v>
      </c>
      <c r="R80" s="2">
        <f t="shared" si="7"/>
        <v>0</v>
      </c>
      <c r="S80" s="3">
        <f t="shared" si="13"/>
        <v>0</v>
      </c>
    </row>
    <row r="81" spans="1:19" ht="15" hidden="1">
      <c r="A81" s="9">
        <v>46</v>
      </c>
      <c r="B81" s="12"/>
      <c r="C81" s="12"/>
      <c r="D81" s="13"/>
      <c r="E81" s="2"/>
      <c r="F81" s="3">
        <f t="shared" si="8"/>
        <v>0</v>
      </c>
      <c r="G81" s="4"/>
      <c r="H81" s="4"/>
      <c r="I81" s="2"/>
      <c r="J81" s="3">
        <f t="shared" si="9"/>
        <v>0</v>
      </c>
      <c r="K81" s="2"/>
      <c r="L81" s="3">
        <f t="shared" si="10"/>
        <v>0</v>
      </c>
      <c r="M81" s="4"/>
      <c r="N81" s="2">
        <f t="shared" si="5"/>
        <v>0</v>
      </c>
      <c r="O81" s="3">
        <f t="shared" si="11"/>
        <v>0</v>
      </c>
      <c r="P81" s="3">
        <f t="shared" si="6"/>
        <v>0</v>
      </c>
      <c r="Q81" s="3">
        <f t="shared" si="12"/>
        <v>0</v>
      </c>
      <c r="R81" s="2">
        <f t="shared" si="7"/>
        <v>0</v>
      </c>
      <c r="S81" s="3">
        <f t="shared" si="13"/>
        <v>0</v>
      </c>
    </row>
    <row r="82" spans="1:19" ht="15" hidden="1">
      <c r="A82" s="9">
        <v>47</v>
      </c>
      <c r="B82" s="12"/>
      <c r="C82" s="12"/>
      <c r="D82" s="13"/>
      <c r="E82" s="2"/>
      <c r="F82" s="3">
        <f t="shared" si="8"/>
        <v>0</v>
      </c>
      <c r="G82" s="4"/>
      <c r="H82" s="4"/>
      <c r="I82" s="2"/>
      <c r="J82" s="3">
        <f t="shared" si="9"/>
        <v>0</v>
      </c>
      <c r="K82" s="2"/>
      <c r="L82" s="3">
        <f t="shared" si="10"/>
        <v>0</v>
      </c>
      <c r="M82" s="4"/>
      <c r="N82" s="2">
        <f t="shared" si="5"/>
        <v>0</v>
      </c>
      <c r="O82" s="3">
        <f t="shared" si="11"/>
        <v>0</v>
      </c>
      <c r="P82" s="3">
        <f t="shared" si="6"/>
        <v>0</v>
      </c>
      <c r="Q82" s="3">
        <f t="shared" si="12"/>
        <v>0</v>
      </c>
      <c r="R82" s="2">
        <f t="shared" si="7"/>
        <v>0</v>
      </c>
      <c r="S82" s="3">
        <f t="shared" si="13"/>
        <v>0</v>
      </c>
    </row>
    <row r="83" spans="1:19" ht="15" hidden="1">
      <c r="A83" s="9">
        <v>48</v>
      </c>
      <c r="B83" s="12"/>
      <c r="C83" s="12"/>
      <c r="D83" s="13"/>
      <c r="E83" s="2"/>
      <c r="F83" s="3">
        <f t="shared" si="8"/>
        <v>0</v>
      </c>
      <c r="G83" s="4"/>
      <c r="H83" s="4"/>
      <c r="I83" s="2"/>
      <c r="J83" s="3">
        <f t="shared" si="9"/>
        <v>0</v>
      </c>
      <c r="K83" s="2"/>
      <c r="L83" s="3">
        <f t="shared" si="10"/>
        <v>0</v>
      </c>
      <c r="M83" s="4"/>
      <c r="N83" s="2">
        <f t="shared" si="5"/>
        <v>0</v>
      </c>
      <c r="O83" s="3">
        <f t="shared" si="11"/>
        <v>0</v>
      </c>
      <c r="P83" s="3">
        <f t="shared" si="6"/>
        <v>0</v>
      </c>
      <c r="Q83" s="3">
        <f t="shared" si="12"/>
        <v>0</v>
      </c>
      <c r="R83" s="2">
        <f t="shared" si="7"/>
        <v>0</v>
      </c>
      <c r="S83" s="3">
        <f t="shared" si="13"/>
        <v>0</v>
      </c>
    </row>
    <row r="84" spans="1:19" ht="15" hidden="1">
      <c r="A84" s="9">
        <v>49</v>
      </c>
      <c r="B84" s="12"/>
      <c r="C84" s="12"/>
      <c r="D84" s="13"/>
      <c r="E84" s="2"/>
      <c r="F84" s="3">
        <f t="shared" si="8"/>
        <v>0</v>
      </c>
      <c r="G84" s="4"/>
      <c r="H84" s="4"/>
      <c r="I84" s="2"/>
      <c r="J84" s="3">
        <f t="shared" si="9"/>
        <v>0</v>
      </c>
      <c r="K84" s="2"/>
      <c r="L84" s="3">
        <f t="shared" si="10"/>
        <v>0</v>
      </c>
      <c r="M84" s="4"/>
      <c r="N84" s="2">
        <f t="shared" si="5"/>
        <v>0</v>
      </c>
      <c r="O84" s="3">
        <f t="shared" si="11"/>
        <v>0</v>
      </c>
      <c r="P84" s="3">
        <f t="shared" si="6"/>
        <v>0</v>
      </c>
      <c r="Q84" s="3">
        <f t="shared" si="12"/>
        <v>0</v>
      </c>
      <c r="R84" s="2">
        <f t="shared" si="7"/>
        <v>0</v>
      </c>
      <c r="S84" s="3">
        <f t="shared" si="13"/>
        <v>0</v>
      </c>
    </row>
    <row r="85" spans="1:19" ht="15" hidden="1">
      <c r="A85" s="9">
        <v>50</v>
      </c>
      <c r="B85" s="12"/>
      <c r="C85" s="12"/>
      <c r="D85" s="13"/>
      <c r="E85" s="2"/>
      <c r="F85" s="3">
        <f t="shared" si="8"/>
        <v>0</v>
      </c>
      <c r="G85" s="4"/>
      <c r="H85" s="4"/>
      <c r="I85" s="2"/>
      <c r="J85" s="3">
        <f t="shared" si="9"/>
        <v>0</v>
      </c>
      <c r="K85" s="2"/>
      <c r="L85" s="3">
        <f t="shared" si="10"/>
        <v>0</v>
      </c>
      <c r="M85" s="4"/>
      <c r="N85" s="2">
        <f t="shared" si="5"/>
        <v>0</v>
      </c>
      <c r="O85" s="3">
        <f t="shared" si="11"/>
        <v>0</v>
      </c>
      <c r="P85" s="3">
        <f t="shared" si="6"/>
        <v>0</v>
      </c>
      <c r="Q85" s="3">
        <f t="shared" si="12"/>
        <v>0</v>
      </c>
      <c r="R85" s="2">
        <f t="shared" si="7"/>
        <v>0</v>
      </c>
      <c r="S85" s="3">
        <f t="shared" si="13"/>
        <v>0</v>
      </c>
    </row>
    <row r="86" spans="5:19" ht="16.5" thickBot="1" thickTop="1">
      <c r="E86" s="88" t="s">
        <v>53</v>
      </c>
      <c r="F86" s="88" t="s">
        <v>53</v>
      </c>
      <c r="R86" s="88" t="s">
        <v>53</v>
      </c>
      <c r="S86" s="88" t="s">
        <v>53</v>
      </c>
    </row>
    <row r="87" spans="2:19" ht="17.25" thickBot="1" thickTop="1">
      <c r="B87" s="100" t="s">
        <v>51</v>
      </c>
      <c r="C87" s="101"/>
      <c r="D87" s="102"/>
      <c r="E87" s="96">
        <f>E4+E10+E35+E37+E40+E42</f>
        <v>552388000</v>
      </c>
      <c r="F87" s="97">
        <f>F4+F10+F35+F37+F40+F42</f>
        <v>18335922.45900551</v>
      </c>
      <c r="P87" s="98" t="s">
        <v>52</v>
      </c>
      <c r="Q87" s="99"/>
      <c r="R87" s="96">
        <f>R9+R33+R43</f>
        <v>21137594.1058</v>
      </c>
      <c r="S87" s="97">
        <f>S9+S33+S43</f>
        <v>701639.5839407819</v>
      </c>
    </row>
    <row r="88" ht="15.75" thickTop="1"/>
    <row r="89" ht="15">
      <c r="A89" s="87"/>
    </row>
  </sheetData>
  <mergeCells count="54">
    <mergeCell ref="B87:D87"/>
    <mergeCell ref="P87:Q87"/>
    <mergeCell ref="C43:Q43"/>
    <mergeCell ref="C40:C41"/>
    <mergeCell ref="D40:D41"/>
    <mergeCell ref="E40:E41"/>
    <mergeCell ref="H40:H41"/>
    <mergeCell ref="B35:B43"/>
    <mergeCell ref="A4:A9"/>
    <mergeCell ref="A10:A33"/>
    <mergeCell ref="A35:A43"/>
    <mergeCell ref="A1:A3"/>
    <mergeCell ref="M1:M3"/>
    <mergeCell ref="N1:Q1"/>
    <mergeCell ref="N2:O2"/>
    <mergeCell ref="P2:Q2"/>
    <mergeCell ref="E1:F1"/>
    <mergeCell ref="B1:C3"/>
    <mergeCell ref="D1:D3"/>
    <mergeCell ref="F2:F3"/>
    <mergeCell ref="E2:E3"/>
    <mergeCell ref="G1:H1"/>
    <mergeCell ref="I2:J2"/>
    <mergeCell ref="G2:G3"/>
    <mergeCell ref="H2:H3"/>
    <mergeCell ref="R1:S2"/>
    <mergeCell ref="B34:C34"/>
    <mergeCell ref="C35:C36"/>
    <mergeCell ref="K2:L2"/>
    <mergeCell ref="B4:B9"/>
    <mergeCell ref="B10:B33"/>
    <mergeCell ref="D35:D36"/>
    <mergeCell ref="E35:E36"/>
    <mergeCell ref="D10:D32"/>
    <mergeCell ref="I1:L1"/>
    <mergeCell ref="C37:C38"/>
    <mergeCell ref="D37:D38"/>
    <mergeCell ref="E37:E38"/>
    <mergeCell ref="F37:F38"/>
    <mergeCell ref="H37:H38"/>
    <mergeCell ref="E4:E8"/>
    <mergeCell ref="F4:F8"/>
    <mergeCell ref="E10:E32"/>
    <mergeCell ref="H4:H8"/>
    <mergeCell ref="F10:F32"/>
    <mergeCell ref="G10:G32"/>
    <mergeCell ref="H10:H32"/>
    <mergeCell ref="C9:Q9"/>
    <mergeCell ref="C33:Q33"/>
    <mergeCell ref="D4:D8"/>
    <mergeCell ref="F40:F41"/>
    <mergeCell ref="G40:G41"/>
    <mergeCell ref="G4:G8"/>
    <mergeCell ref="G37:G38"/>
  </mergeCells>
  <printOptions/>
  <pageMargins left="0.51" right="0.5" top="0.5118110236220472" bottom="0.4330708661417323" header="0.1968503937007874" footer="0.1968503937007874"/>
  <pageSetup horizontalDpi="600" verticalDpi="600" orientation="landscape" paperSize="9" scale="46" r:id="rId1"/>
  <headerFooter alignWithMargins="0">
    <oddHeader>&amp;C&amp;"Arial Narrow,Navadno"&amp;14Rekapitulácia dosiahnutých úspor k 31. 12. 2008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</dc:creator>
  <cp:keywords/>
  <dc:description/>
  <cp:lastModifiedBy>dpalakova</cp:lastModifiedBy>
  <cp:lastPrinted>2009-03-30T12:04:06Z</cp:lastPrinted>
  <dcterms:created xsi:type="dcterms:W3CDTF">2009-02-24T19:32:32Z</dcterms:created>
  <dcterms:modified xsi:type="dcterms:W3CDTF">2009-03-30T12:06:40Z</dcterms:modified>
  <cp:category/>
  <cp:version/>
  <cp:contentType/>
  <cp:contentStatus/>
</cp:coreProperties>
</file>