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erpanie ŠF a KF (2007 - 2013)" sheetId="1" r:id="rId1"/>
    <sheet name="Hárok2" sheetId="2" r:id="rId2"/>
    <sheet name="Hárok3" sheetId="3" r:id="rId3"/>
  </sheets>
  <definedNames>
    <definedName name="_xlnm.Print_Area" localSheetId="0">'Čerpanie ŠF a KF (2007 - 2013)'!$A$1:$J$23</definedName>
  </definedNames>
  <calcPr fullCalcOnLoad="1"/>
</workbook>
</file>

<file path=xl/sharedStrings.xml><?xml version="1.0" encoding="utf-8"?>
<sst xmlns="http://schemas.openxmlformats.org/spreadsheetml/2006/main" count="63" uniqueCount="35">
  <si>
    <t>Operačný program</t>
  </si>
  <si>
    <t>Čerpanie ŠF (schválené SŽP znížené o nezrovnalosti ) v EUR</t>
  </si>
  <si>
    <t>Záväzok
2007-2013 v bežných cenách v EUR</t>
  </si>
  <si>
    <t>Podiel čerpania na záväzku                2007-2013 v %</t>
  </si>
  <si>
    <t>Záväzok 2007 v bežných cenách v EUR</t>
  </si>
  <si>
    <t xml:space="preserve">Zálohové platby EK </t>
  </si>
  <si>
    <t>EÚ zdroje</t>
  </si>
  <si>
    <t>3=1/2</t>
  </si>
  <si>
    <t>6=(4-5)-1</t>
  </si>
  <si>
    <t>7=1/(4-5)</t>
  </si>
  <si>
    <t>OP Vzdelávanie</t>
  </si>
  <si>
    <t>OP Zamestn. a sociálna inklúzia</t>
  </si>
  <si>
    <t xml:space="preserve"> </t>
  </si>
  <si>
    <t>OP Informatizácia spoločnosti</t>
  </si>
  <si>
    <t>OP Životné prostredie (ERDF + KF)</t>
  </si>
  <si>
    <t>z toho alokácia ERDF</t>
  </si>
  <si>
    <t>z toho alokácia KF</t>
  </si>
  <si>
    <t>Regionálny OP</t>
  </si>
  <si>
    <t>OP Doprava (ERDF + KF)</t>
  </si>
  <si>
    <t>OP Zdravotníctvo</t>
  </si>
  <si>
    <t>OP Konkurenc. a hosp. rast</t>
  </si>
  <si>
    <t>OP Technická pomoc</t>
  </si>
  <si>
    <t>OP Bratislavský kraj</t>
  </si>
  <si>
    <t>OP Výskum a vývoj</t>
  </si>
  <si>
    <t>x</t>
  </si>
  <si>
    <t>SPOLU</t>
  </si>
  <si>
    <t>Zdroj: MF SR</t>
  </si>
  <si>
    <t>SPOLU (bez KF)</t>
  </si>
  <si>
    <t>Podiel čerpania na záväzku 2007, resp. 2008 
v % (záv. 2007/ 2008  - zálohové platby)</t>
  </si>
  <si>
    <t>Potrebné vyčerpať do 31.12.2010, resp. v príp. KF (viď pozn.*) do 31.12.2011 v zmysle pravidla n+3</t>
  </si>
  <si>
    <t>Záväzok 2008</t>
  </si>
  <si>
    <t>-</t>
  </si>
  <si>
    <t>* vzhľadom na výšku zálohových platieb nie je údaj pre sledovanie pravidla n+3 pre záväzok 2007 relevantný. V nadväznosti na uvedené prvým rozhodujúcim rokom pre sledovanie pravidla n+3 je r. 2011, a to pre záväzok r. 2008.</t>
  </si>
  <si>
    <t xml:space="preserve">Záväzok 2007 - ZP* </t>
  </si>
  <si>
    <t xml:space="preserve">Čerpanie štrukturálnych fondov a Kohézneho fondu programového obdobia 2007 - 2013 (Cieľ 1 a 2) k 31. 12. 2008 v eurách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</si>
</sst>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00%"/>
    <numFmt numFmtId="173" formatCode="0.000%"/>
    <numFmt numFmtId="174" formatCode="#,##0.0"/>
  </numFmts>
  <fonts count="9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6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0" fontId="1" fillId="0" borderId="0" xfId="19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" borderId="8" xfId="0" applyFont="1" applyFill="1" applyBorder="1" applyAlignment="1">
      <alignment/>
    </xf>
    <xf numFmtId="0" fontId="3" fillId="3" borderId="0" xfId="0" applyFont="1" applyFill="1" applyAlignment="1">
      <alignment/>
    </xf>
    <xf numFmtId="3" fontId="3" fillId="0" borderId="8" xfId="0" applyNumberFormat="1" applyFont="1" applyFill="1" applyBorder="1" applyAlignment="1">
      <alignment/>
    </xf>
    <xf numFmtId="3" fontId="6" fillId="4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10" fontId="5" fillId="0" borderId="2" xfId="19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wrapText="1"/>
    </xf>
    <xf numFmtId="10" fontId="5" fillId="2" borderId="5" xfId="19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10" fontId="5" fillId="0" borderId="5" xfId="19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10" fontId="5" fillId="2" borderId="5" xfId="19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wrapText="1"/>
    </xf>
    <xf numFmtId="10" fontId="7" fillId="0" borderId="5" xfId="19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7" xfId="0" applyNumberFormat="1" applyFont="1" applyFill="1" applyBorder="1" applyAlignment="1">
      <alignment wrapText="1"/>
    </xf>
    <xf numFmtId="10" fontId="7" fillId="2" borderId="5" xfId="19" applyNumberFormat="1" applyFont="1" applyFill="1" applyBorder="1" applyAlignment="1">
      <alignment/>
    </xf>
    <xf numFmtId="0" fontId="7" fillId="5" borderId="18" xfId="0" applyFont="1" applyFill="1" applyBorder="1" applyAlignment="1">
      <alignment horizontal="right" wrapText="1"/>
    </xf>
    <xf numFmtId="3" fontId="7" fillId="5" borderId="4" xfId="0" applyNumberFormat="1" applyFont="1" applyFill="1" applyBorder="1" applyAlignment="1">
      <alignment wrapText="1"/>
    </xf>
    <xf numFmtId="10" fontId="7" fillId="5" borderId="5" xfId="19" applyNumberFormat="1" applyFont="1" applyFill="1" applyBorder="1" applyAlignment="1">
      <alignment horizontal="right" wrapText="1"/>
    </xf>
    <xf numFmtId="3" fontId="7" fillId="5" borderId="6" xfId="0" applyNumberFormat="1" applyFont="1" applyFill="1" applyBorder="1" applyAlignment="1">
      <alignment wrapText="1"/>
    </xf>
    <xf numFmtId="3" fontId="7" fillId="5" borderId="17" xfId="0" applyNumberFormat="1" applyFont="1" applyFill="1" applyBorder="1" applyAlignment="1">
      <alignment wrapText="1"/>
    </xf>
    <xf numFmtId="3" fontId="7" fillId="5" borderId="4" xfId="0" applyNumberFormat="1" applyFont="1" applyFill="1" applyBorder="1" applyAlignment="1">
      <alignment horizontal="center" wrapText="1"/>
    </xf>
    <xf numFmtId="3" fontId="7" fillId="5" borderId="4" xfId="0" applyNumberFormat="1" applyFont="1" applyFill="1" applyBorder="1" applyAlignment="1">
      <alignment horizontal="right" wrapText="1"/>
    </xf>
    <xf numFmtId="10" fontId="7" fillId="5" borderId="5" xfId="19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3" fontId="7" fillId="0" borderId="4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173" fontId="5" fillId="0" borderId="5" xfId="19" applyNumberFormat="1" applyFont="1" applyFill="1" applyBorder="1" applyAlignment="1">
      <alignment horizontal="right" wrapText="1"/>
    </xf>
    <xf numFmtId="3" fontId="7" fillId="5" borderId="6" xfId="0" applyNumberFormat="1" applyFont="1" applyFill="1" applyBorder="1" applyAlignment="1">
      <alignment horizontal="right" wrapText="1"/>
    </xf>
    <xf numFmtId="3" fontId="7" fillId="5" borderId="17" xfId="0" applyNumberFormat="1" applyFont="1" applyFill="1" applyBorder="1" applyAlignment="1">
      <alignment horizontal="right" wrapText="1"/>
    </xf>
    <xf numFmtId="0" fontId="6" fillId="5" borderId="19" xfId="0" applyFont="1" applyFill="1" applyBorder="1" applyAlignment="1">
      <alignment wrapText="1"/>
    </xf>
    <xf numFmtId="3" fontId="5" fillId="5" borderId="20" xfId="0" applyNumberFormat="1" applyFont="1" applyFill="1" applyBorder="1" applyAlignment="1">
      <alignment wrapText="1"/>
    </xf>
    <xf numFmtId="3" fontId="5" fillId="5" borderId="20" xfId="0" applyNumberFormat="1" applyFont="1" applyFill="1" applyBorder="1" applyAlignment="1">
      <alignment horizontal="center" wrapText="1"/>
    </xf>
    <xf numFmtId="10" fontId="5" fillId="5" borderId="21" xfId="19" applyNumberFormat="1" applyFont="1" applyFill="1" applyBorder="1" applyAlignment="1">
      <alignment horizontal="center" wrapText="1"/>
    </xf>
    <xf numFmtId="3" fontId="5" fillId="5" borderId="22" xfId="0" applyNumberFormat="1" applyFont="1" applyFill="1" applyBorder="1" applyAlignment="1">
      <alignment wrapText="1"/>
    </xf>
    <xf numFmtId="3" fontId="5" fillId="5" borderId="23" xfId="0" applyNumberFormat="1" applyFont="1" applyFill="1" applyBorder="1" applyAlignment="1">
      <alignment wrapText="1"/>
    </xf>
    <xf numFmtId="10" fontId="6" fillId="5" borderId="21" xfId="19" applyNumberFormat="1" applyFont="1" applyFill="1" applyBorder="1" applyAlignment="1">
      <alignment horizontal="right"/>
    </xf>
    <xf numFmtId="0" fontId="6" fillId="4" borderId="24" xfId="0" applyFont="1" applyFill="1" applyBorder="1" applyAlignment="1">
      <alignment wrapText="1"/>
    </xf>
    <xf numFmtId="4" fontId="6" fillId="4" borderId="14" xfId="0" applyNumberFormat="1" applyFont="1" applyFill="1" applyBorder="1" applyAlignment="1">
      <alignment wrapText="1"/>
    </xf>
    <xf numFmtId="10" fontId="6" fillId="4" borderId="25" xfId="19" applyNumberFormat="1" applyFont="1" applyFill="1" applyBorder="1" applyAlignment="1">
      <alignment horizontal="right" wrapText="1"/>
    </xf>
    <xf numFmtId="3" fontId="6" fillId="4" borderId="26" xfId="0" applyNumberFormat="1" applyFont="1" applyFill="1" applyBorder="1" applyAlignment="1">
      <alignment wrapText="1"/>
    </xf>
    <xf numFmtId="3" fontId="6" fillId="4" borderId="14" xfId="0" applyNumberFormat="1" applyFont="1" applyFill="1" applyBorder="1" applyAlignment="1">
      <alignment horizontal="center" wrapText="1"/>
    </xf>
    <xf numFmtId="0" fontId="8" fillId="0" borderId="27" xfId="0" applyFont="1" applyFill="1" applyBorder="1" applyAlignment="1" applyProtection="1">
      <alignment horizontal="left" wrapText="1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55" zoomScaleNormal="75" zoomScaleSheetLayoutView="55" workbookViewId="0" topLeftCell="A1">
      <selection activeCell="L4" sqref="L4"/>
    </sheetView>
  </sheetViews>
  <sheetFormatPr defaultColWidth="9.00390625" defaultRowHeight="12.75"/>
  <cols>
    <col min="1" max="1" width="39.00390625" style="11" customWidth="1"/>
    <col min="2" max="2" width="30.125" style="14" customWidth="1"/>
    <col min="3" max="3" width="29.625" style="14" customWidth="1"/>
    <col min="4" max="4" width="30.00390625" style="14" customWidth="1"/>
    <col min="5" max="5" width="29.375" style="13" customWidth="1"/>
    <col min="6" max="6" width="20.125" style="13" customWidth="1"/>
    <col min="7" max="7" width="18.00390625" style="13" customWidth="1"/>
    <col min="8" max="8" width="15.125" style="13" customWidth="1"/>
    <col min="9" max="9" width="21.125" style="13" customWidth="1"/>
    <col min="10" max="10" width="29.00390625" style="13" customWidth="1"/>
    <col min="11" max="12" width="17.875" style="13" customWidth="1"/>
    <col min="13" max="16384" width="9.125" style="14" customWidth="1"/>
  </cols>
  <sheetData>
    <row r="1" spans="1:12" s="11" customFormat="1" ht="23.25" customHeight="1" thickBo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10"/>
      <c r="L1" s="10"/>
    </row>
    <row r="2" spans="1:11" ht="78.75">
      <c r="A2" s="78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33</v>
      </c>
      <c r="H2" s="1" t="s">
        <v>30</v>
      </c>
      <c r="I2" s="1" t="s">
        <v>29</v>
      </c>
      <c r="J2" s="2" t="s">
        <v>28</v>
      </c>
      <c r="K2" s="12"/>
    </row>
    <row r="3" spans="1:11" ht="13.5" customHeight="1">
      <c r="A3" s="79"/>
      <c r="B3" s="4" t="s">
        <v>6</v>
      </c>
      <c r="C3" s="4" t="s">
        <v>6</v>
      </c>
      <c r="D3" s="5" t="s">
        <v>6</v>
      </c>
      <c r="E3" s="6" t="s">
        <v>6</v>
      </c>
      <c r="F3" s="4" t="s">
        <v>6</v>
      </c>
      <c r="G3" s="4" t="s">
        <v>6</v>
      </c>
      <c r="H3" s="4" t="s">
        <v>6</v>
      </c>
      <c r="I3" s="7" t="s">
        <v>6</v>
      </c>
      <c r="J3" s="5" t="s">
        <v>6</v>
      </c>
      <c r="K3" s="12"/>
    </row>
    <row r="4" spans="1:11" ht="16.5" thickBot="1">
      <c r="A4" s="15"/>
      <c r="B4" s="16">
        <v>1</v>
      </c>
      <c r="C4" s="16">
        <v>2</v>
      </c>
      <c r="D4" s="17" t="s">
        <v>7</v>
      </c>
      <c r="E4" s="18">
        <v>4</v>
      </c>
      <c r="F4" s="16">
        <v>5</v>
      </c>
      <c r="G4" s="16"/>
      <c r="H4" s="19"/>
      <c r="I4" s="19" t="s">
        <v>8</v>
      </c>
      <c r="J4" s="17" t="s">
        <v>9</v>
      </c>
      <c r="K4" s="12"/>
    </row>
    <row r="5" spans="1:11" s="13" customFormat="1" ht="32.25" customHeight="1">
      <c r="A5" s="31" t="s">
        <v>10</v>
      </c>
      <c r="B5" s="32">
        <v>771706.73</v>
      </c>
      <c r="C5" s="32">
        <v>617801578</v>
      </c>
      <c r="D5" s="33">
        <f aca="true" t="shared" si="0" ref="D5:D21">B5/C5</f>
        <v>0.0012491174472202464</v>
      </c>
      <c r="E5" s="34">
        <v>87729702</v>
      </c>
      <c r="F5" s="35">
        <f>C5*0.09</f>
        <v>55602142.019999996</v>
      </c>
      <c r="G5" s="36">
        <f>E5-F5</f>
        <v>32127559.980000004</v>
      </c>
      <c r="H5" s="37" t="s">
        <v>31</v>
      </c>
      <c r="I5" s="38">
        <f>G5-B5</f>
        <v>31355853.250000004</v>
      </c>
      <c r="J5" s="39">
        <f>B5/(E5-F5)</f>
        <v>0.024020085262634373</v>
      </c>
      <c r="K5" s="12"/>
    </row>
    <row r="6" spans="1:11" s="13" customFormat="1" ht="32.25" customHeight="1">
      <c r="A6" s="40" t="s">
        <v>11</v>
      </c>
      <c r="B6" s="36">
        <v>13473169.25</v>
      </c>
      <c r="C6" s="36">
        <v>881801578</v>
      </c>
      <c r="D6" s="41">
        <f t="shared" si="0"/>
        <v>0.015279139418822859</v>
      </c>
      <c r="E6" s="42">
        <v>125277179</v>
      </c>
      <c r="F6" s="35">
        <f>C6*0.09</f>
        <v>79362142.02</v>
      </c>
      <c r="G6" s="36">
        <f>E6-F6</f>
        <v>45915036.980000004</v>
      </c>
      <c r="H6" s="37" t="s">
        <v>31</v>
      </c>
      <c r="I6" s="38">
        <f aca="true" t="shared" si="1" ref="I6:I19">G6-B6</f>
        <v>32441867.730000004</v>
      </c>
      <c r="J6" s="39">
        <f aca="true" t="shared" si="2" ref="J6:J19">B6/(E6-F6)</f>
        <v>0.29343696828271615</v>
      </c>
      <c r="K6" s="12" t="s">
        <v>12</v>
      </c>
    </row>
    <row r="7" spans="1:11" s="13" customFormat="1" ht="32.25" customHeight="1">
      <c r="A7" s="40" t="s">
        <v>13</v>
      </c>
      <c r="B7" s="36">
        <v>1241562.29</v>
      </c>
      <c r="C7" s="36">
        <v>993095405</v>
      </c>
      <c r="D7" s="41">
        <f t="shared" si="0"/>
        <v>0.0012501943758364284</v>
      </c>
      <c r="E7" s="42">
        <v>141243286</v>
      </c>
      <c r="F7" s="35">
        <f>C7*0.09</f>
        <v>89378586.45</v>
      </c>
      <c r="G7" s="36">
        <f>E7-F7</f>
        <v>51864699.55</v>
      </c>
      <c r="H7" s="37" t="s">
        <v>31</v>
      </c>
      <c r="I7" s="38">
        <f t="shared" si="1"/>
        <v>50623137.26</v>
      </c>
      <c r="J7" s="39">
        <f t="shared" si="2"/>
        <v>0.023938484186205995</v>
      </c>
      <c r="K7" s="12" t="s">
        <v>12</v>
      </c>
    </row>
    <row r="8" spans="1:11" s="13" customFormat="1" ht="32.25" customHeight="1">
      <c r="A8" s="40" t="s">
        <v>14</v>
      </c>
      <c r="B8" s="36">
        <f>B9+B10</f>
        <v>2050146.56</v>
      </c>
      <c r="C8" s="36">
        <f>C9+C10</f>
        <v>1800000000</v>
      </c>
      <c r="D8" s="41">
        <f t="shared" si="0"/>
        <v>0.001138970311111111</v>
      </c>
      <c r="E8" s="42">
        <f>E9+E10</f>
        <v>117019128</v>
      </c>
      <c r="F8" s="35">
        <f>F9+F10</f>
        <v>185538645.975</v>
      </c>
      <c r="G8" s="43">
        <v>16666487.549999999</v>
      </c>
      <c r="H8" s="37" t="s">
        <v>31</v>
      </c>
      <c r="I8" s="38">
        <f>I9</f>
        <v>12051348.850000001</v>
      </c>
      <c r="J8" s="44">
        <f>J9</f>
        <v>0</v>
      </c>
      <c r="K8" s="12" t="s">
        <v>12</v>
      </c>
    </row>
    <row r="9" spans="1:11" s="26" customFormat="1" ht="32.25" customHeight="1">
      <c r="A9" s="45" t="s">
        <v>15</v>
      </c>
      <c r="B9" s="43">
        <v>0</v>
      </c>
      <c r="C9" s="43">
        <v>230756935</v>
      </c>
      <c r="D9" s="46">
        <f t="shared" si="0"/>
        <v>0</v>
      </c>
      <c r="E9" s="47">
        <v>32819473</v>
      </c>
      <c r="F9" s="48">
        <f>C9*0.09</f>
        <v>20768124.15</v>
      </c>
      <c r="G9" s="43">
        <f>E9-F9</f>
        <v>12051348.850000001</v>
      </c>
      <c r="H9" s="37" t="s">
        <v>31</v>
      </c>
      <c r="I9" s="49">
        <f t="shared" si="1"/>
        <v>12051348.850000001</v>
      </c>
      <c r="J9" s="50">
        <f t="shared" si="2"/>
        <v>0</v>
      </c>
      <c r="K9" s="25"/>
    </row>
    <row r="10" spans="1:11" s="26" customFormat="1" ht="17.25">
      <c r="A10" s="51" t="s">
        <v>16</v>
      </c>
      <c r="B10" s="52">
        <v>2050146.56</v>
      </c>
      <c r="C10" s="52">
        <v>1569243065</v>
      </c>
      <c r="D10" s="53">
        <f t="shared" si="0"/>
        <v>0.0013064557083131033</v>
      </c>
      <c r="E10" s="54">
        <v>84199655</v>
      </c>
      <c r="F10" s="55">
        <f>C10*0.105</f>
        <v>164770521.825</v>
      </c>
      <c r="G10" s="56">
        <f>E10-F10</f>
        <v>-80570866.82499999</v>
      </c>
      <c r="H10" s="56">
        <v>138336529</v>
      </c>
      <c r="I10" s="57">
        <f>(E10+H10-F10)-B10</f>
        <v>55715515.61500001</v>
      </c>
      <c r="J10" s="58">
        <f>B10/(E10+H10-F10)</f>
        <v>0.03549074801201307</v>
      </c>
      <c r="K10" s="29"/>
    </row>
    <row r="11" spans="1:11" s="13" customFormat="1" ht="32.25" customHeight="1">
      <c r="A11" s="40" t="s">
        <v>17</v>
      </c>
      <c r="B11" s="36">
        <v>4040629.79</v>
      </c>
      <c r="C11" s="36">
        <v>1445000000</v>
      </c>
      <c r="D11" s="41">
        <f t="shared" si="0"/>
        <v>0.0027962835916955017</v>
      </c>
      <c r="E11" s="42">
        <v>205515550</v>
      </c>
      <c r="F11" s="35">
        <f>C11*0.09</f>
        <v>130050000</v>
      </c>
      <c r="G11" s="36">
        <f>E11-F11</f>
        <v>75465550</v>
      </c>
      <c r="H11" s="37" t="s">
        <v>31</v>
      </c>
      <c r="I11" s="38">
        <f t="shared" si="1"/>
        <v>71424920.21</v>
      </c>
      <c r="J11" s="39">
        <f t="shared" si="2"/>
        <v>0.05354270644022339</v>
      </c>
      <c r="K11" s="12"/>
    </row>
    <row r="12" spans="1:11" s="13" customFormat="1" ht="32.25" customHeight="1">
      <c r="A12" s="59" t="s">
        <v>18</v>
      </c>
      <c r="B12" s="36">
        <f>B13+B14</f>
        <v>220565.06</v>
      </c>
      <c r="C12" s="36">
        <f>C13+C14</f>
        <v>3206904595</v>
      </c>
      <c r="D12" s="41">
        <f t="shared" si="0"/>
        <v>6.877817953920142E-05</v>
      </c>
      <c r="E12" s="42">
        <f>E13+E14</f>
        <v>249781696</v>
      </c>
      <c r="F12" s="35">
        <f>F13+F14</f>
        <v>323563846.02</v>
      </c>
      <c r="G12" s="60">
        <v>45822948.269999996</v>
      </c>
      <c r="H12" s="37" t="s">
        <v>31</v>
      </c>
      <c r="I12" s="61">
        <f>I13</f>
        <v>45602383.20999999</v>
      </c>
      <c r="J12" s="44">
        <f>J13</f>
        <v>0.004813419221748387</v>
      </c>
      <c r="K12" s="12"/>
    </row>
    <row r="13" spans="1:11" s="26" customFormat="1" ht="32.25" customHeight="1">
      <c r="A13" s="45" t="s">
        <v>15</v>
      </c>
      <c r="B13" s="43">
        <v>220565.06</v>
      </c>
      <c r="C13" s="43">
        <v>877409097</v>
      </c>
      <c r="D13" s="62">
        <f t="shared" si="0"/>
        <v>0.0002513822352129089</v>
      </c>
      <c r="E13" s="47">
        <v>124789767</v>
      </c>
      <c r="F13" s="48">
        <f>C13*0.09</f>
        <v>78966818.73</v>
      </c>
      <c r="G13" s="43">
        <f aca="true" t="shared" si="3" ref="G13:G19">E13-F13</f>
        <v>45822948.269999996</v>
      </c>
      <c r="H13" s="37" t="s">
        <v>31</v>
      </c>
      <c r="I13" s="49">
        <f>G13-B13</f>
        <v>45602383.20999999</v>
      </c>
      <c r="J13" s="50">
        <f>B13/(E13-F13)</f>
        <v>0.004813419221748387</v>
      </c>
      <c r="K13" s="25"/>
    </row>
    <row r="14" spans="1:11" s="28" customFormat="1" ht="17.25">
      <c r="A14" s="51" t="s">
        <v>16</v>
      </c>
      <c r="B14" s="52">
        <v>0</v>
      </c>
      <c r="C14" s="52">
        <v>2329495498</v>
      </c>
      <c r="D14" s="53">
        <f t="shared" si="0"/>
        <v>0</v>
      </c>
      <c r="E14" s="63">
        <v>124991929</v>
      </c>
      <c r="F14" s="64">
        <f>C14*0.105</f>
        <v>244597027.29</v>
      </c>
      <c r="G14" s="56">
        <f t="shared" si="3"/>
        <v>-119605098.28999999</v>
      </c>
      <c r="H14" s="56">
        <v>205356537</v>
      </c>
      <c r="I14" s="57">
        <f>(E14+H14-F14)-B14</f>
        <v>85751438.71000001</v>
      </c>
      <c r="J14" s="58">
        <f>B14/(E14+H14-F14)</f>
        <v>0</v>
      </c>
      <c r="K14" s="27"/>
    </row>
    <row r="15" spans="1:11" s="13" customFormat="1" ht="32.25" customHeight="1">
      <c r="A15" s="40" t="s">
        <v>19</v>
      </c>
      <c r="B15" s="36">
        <v>708845.43</v>
      </c>
      <c r="C15" s="36">
        <v>250000000</v>
      </c>
      <c r="D15" s="41">
        <f t="shared" si="0"/>
        <v>0.0028353817200000003</v>
      </c>
      <c r="E15" s="42">
        <v>35556323</v>
      </c>
      <c r="F15" s="35">
        <f>C15*0.09</f>
        <v>22500000</v>
      </c>
      <c r="G15" s="36">
        <f t="shared" si="3"/>
        <v>13056323</v>
      </c>
      <c r="H15" s="37" t="s">
        <v>31</v>
      </c>
      <c r="I15" s="38">
        <f t="shared" si="1"/>
        <v>12347477.57</v>
      </c>
      <c r="J15" s="39">
        <f t="shared" si="2"/>
        <v>0.05429135216706879</v>
      </c>
      <c r="K15" s="12"/>
    </row>
    <row r="16" spans="1:11" s="13" customFormat="1" ht="32.25" customHeight="1">
      <c r="A16" s="40" t="s">
        <v>20</v>
      </c>
      <c r="B16" s="36">
        <v>351596.31</v>
      </c>
      <c r="C16" s="36">
        <v>772000000</v>
      </c>
      <c r="D16" s="41">
        <f t="shared" si="0"/>
        <v>0.0004554356347150259</v>
      </c>
      <c r="E16" s="42">
        <v>109797927</v>
      </c>
      <c r="F16" s="35">
        <f>C16*0.09</f>
        <v>69480000</v>
      </c>
      <c r="G16" s="36">
        <f t="shared" si="3"/>
        <v>40317927</v>
      </c>
      <c r="H16" s="37" t="s">
        <v>31</v>
      </c>
      <c r="I16" s="38">
        <f t="shared" si="1"/>
        <v>39966330.69</v>
      </c>
      <c r="J16" s="39">
        <f t="shared" si="2"/>
        <v>0.008720594935349726</v>
      </c>
      <c r="K16" s="12"/>
    </row>
    <row r="17" spans="1:11" ht="32.25" customHeight="1">
      <c r="A17" s="40" t="s">
        <v>21</v>
      </c>
      <c r="B17" s="36">
        <v>4124969.18</v>
      </c>
      <c r="C17" s="36">
        <v>97601421</v>
      </c>
      <c r="D17" s="41">
        <f t="shared" si="0"/>
        <v>0.042263413152560554</v>
      </c>
      <c r="E17" s="42">
        <v>13881391</v>
      </c>
      <c r="F17" s="35">
        <f>C17*0.09</f>
        <v>8784127.89</v>
      </c>
      <c r="G17" s="36">
        <f t="shared" si="3"/>
        <v>5097263.109999999</v>
      </c>
      <c r="H17" s="37" t="s">
        <v>31</v>
      </c>
      <c r="I17" s="38">
        <f t="shared" si="1"/>
        <v>972293.9299999992</v>
      </c>
      <c r="J17" s="39">
        <f t="shared" si="2"/>
        <v>0.8092517672684941</v>
      </c>
      <c r="K17" s="12"/>
    </row>
    <row r="18" spans="1:11" ht="32.25" customHeight="1">
      <c r="A18" s="40" t="s">
        <v>22</v>
      </c>
      <c r="B18" s="36">
        <v>249688.63</v>
      </c>
      <c r="C18" s="36">
        <v>87000000</v>
      </c>
      <c r="D18" s="41">
        <f t="shared" si="0"/>
        <v>0.002869984252873563</v>
      </c>
      <c r="E18" s="42">
        <v>11702539</v>
      </c>
      <c r="F18" s="35">
        <f>C18*0.09</f>
        <v>7830000</v>
      </c>
      <c r="G18" s="36">
        <f t="shared" si="3"/>
        <v>3872539</v>
      </c>
      <c r="H18" s="37" t="s">
        <v>31</v>
      </c>
      <c r="I18" s="38">
        <f t="shared" si="1"/>
        <v>3622850.37</v>
      </c>
      <c r="J18" s="39">
        <f t="shared" si="2"/>
        <v>0.06447672444357565</v>
      </c>
      <c r="K18" s="12"/>
    </row>
    <row r="19" spans="1:11" ht="39" customHeight="1" thickBot="1">
      <c r="A19" s="40" t="s">
        <v>23</v>
      </c>
      <c r="B19" s="36">
        <v>681985.86</v>
      </c>
      <c r="C19" s="36">
        <v>1209415373</v>
      </c>
      <c r="D19" s="41">
        <f t="shared" si="0"/>
        <v>0.0005638971318086594</v>
      </c>
      <c r="E19" s="42">
        <v>172009458</v>
      </c>
      <c r="F19" s="35">
        <f>C19*0.09</f>
        <v>108847383.57</v>
      </c>
      <c r="G19" s="36">
        <f t="shared" si="3"/>
        <v>63162074.43000001</v>
      </c>
      <c r="H19" s="37" t="s">
        <v>31</v>
      </c>
      <c r="I19" s="38">
        <f t="shared" si="1"/>
        <v>62480088.57000001</v>
      </c>
      <c r="J19" s="39">
        <f t="shared" si="2"/>
        <v>0.010797394894871883</v>
      </c>
      <c r="K19" s="12"/>
    </row>
    <row r="20" spans="1:11" ht="39" customHeight="1" hidden="1" thickBot="1">
      <c r="A20" s="65" t="s">
        <v>27</v>
      </c>
      <c r="B20" s="66">
        <f>B5+B6+B7+B9+B11+B13+B15+B16+B17+B18+B19</f>
        <v>25864718.529999994</v>
      </c>
      <c r="C20" s="67" t="s">
        <v>24</v>
      </c>
      <c r="D20" s="68" t="s">
        <v>24</v>
      </c>
      <c r="E20" s="69">
        <f>E5+E6+E7+E9+E11+E13+E15+E16+E17+E18+E19</f>
        <v>1060322595</v>
      </c>
      <c r="F20" s="66">
        <f>F5+F6+F7+F9+F11+F13+F15+F16+F17+F18+F19</f>
        <v>671569324.8299999</v>
      </c>
      <c r="G20" s="66">
        <f>G5+G6+G7+G9+G11+G13+G15+G16+G17+G18+G19</f>
        <v>388753270.17</v>
      </c>
      <c r="H20" s="70"/>
      <c r="I20" s="70">
        <f>I5+I6+I7+I9+I13+I15+I16+I17+I18+I19+I11</f>
        <v>362888551.64</v>
      </c>
      <c r="J20" s="71">
        <f>B20/G20</f>
        <v>0.066532478347229</v>
      </c>
      <c r="K20" s="12"/>
    </row>
    <row r="21" spans="1:11" s="21" customFormat="1" ht="32.25" customHeight="1" thickBot="1">
      <c r="A21" s="72" t="s">
        <v>25</v>
      </c>
      <c r="B21" s="73">
        <f>B5+B6+B7+B8+B11+B12+B15+B16+B17+B18+B19</f>
        <v>27914865.089999992</v>
      </c>
      <c r="C21" s="30">
        <f>C5+C6+C7+C8+C11+C12+C15+C16+C17+C18+C19</f>
        <v>11360619950</v>
      </c>
      <c r="D21" s="74">
        <f t="shared" si="0"/>
        <v>0.0024571603673794224</v>
      </c>
      <c r="E21" s="75">
        <f>E5+E6+E7+E8+E11+E12+E15+E16+E17+E18+E19</f>
        <v>1269514179</v>
      </c>
      <c r="F21" s="30">
        <f>F5+F6+F7+F8+F11+F12+F15+F16+F17+F18+F19</f>
        <v>1080936873.945</v>
      </c>
      <c r="G21" s="76">
        <f>G5+G6+G7+G8+G11+G12+G15+G16+G17+G18+G19</f>
        <v>393368408.87</v>
      </c>
      <c r="H21" s="76"/>
      <c r="I21" s="30">
        <f>I5+I6+I7+I8+I11+I12+I15+I16+I17+I18+I19</f>
        <v>362888551.64</v>
      </c>
      <c r="J21" s="74">
        <f>B20/G20</f>
        <v>0.066532478347229</v>
      </c>
      <c r="K21" s="20"/>
    </row>
    <row r="22" spans="1:10" s="21" customFormat="1" ht="15.75">
      <c r="A22" s="22" t="s">
        <v>26</v>
      </c>
      <c r="B22" s="8" t="s">
        <v>12</v>
      </c>
      <c r="C22" s="8"/>
      <c r="D22" s="9"/>
      <c r="E22" s="23"/>
      <c r="F22" s="23"/>
      <c r="G22" s="23"/>
      <c r="H22" s="23" t="s">
        <v>12</v>
      </c>
      <c r="I22" s="23"/>
      <c r="J22" s="24" t="s">
        <v>12</v>
      </c>
    </row>
    <row r="23" spans="1:10" ht="42" customHeight="1">
      <c r="A23" s="80" t="s">
        <v>32</v>
      </c>
      <c r="B23" s="80"/>
      <c r="C23" s="80"/>
      <c r="D23" s="80"/>
      <c r="E23" s="80"/>
      <c r="F23" s="80"/>
      <c r="G23" s="80"/>
      <c r="H23" s="80"/>
      <c r="I23" s="80"/>
      <c r="J23" s="80"/>
    </row>
  </sheetData>
  <sheetProtection selectLockedCells="1" selectUnlockedCells="1"/>
  <mergeCells count="3">
    <mergeCell ref="A1:J1"/>
    <mergeCell ref="A2:A3"/>
    <mergeCell ref="A23:J23"/>
  </mergeCells>
  <printOptions/>
  <pageMargins left="0.7874015748031497" right="0.7874015748031497" top="0.85" bottom="1.58" header="0.5118110236220472" footer="0.5118110236220472"/>
  <pageSetup horizontalDpi="600" verticalDpi="600" orientation="landscape" paperSize="9" scale="50" r:id="rId1"/>
  <headerFooter alignWithMargins="0">
    <oddHeader>&amp;LPríloha č. 5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lukac</cp:lastModifiedBy>
  <cp:lastPrinted>2009-01-14T17:14:39Z</cp:lastPrinted>
  <dcterms:created xsi:type="dcterms:W3CDTF">1997-01-24T11:07:25Z</dcterms:created>
  <dcterms:modified xsi:type="dcterms:W3CDTF">2009-03-03T10:37:24Z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1207541394</vt:i4>
  </property>
  <property fmtid="{D5CDD505-2E9C-101B-9397-08002B2CF9AE}" pid="4" name="_EmailSubje">
    <vt:lpwstr>Správa o implementácii a čerpaní štrukturálnych fondov a Kohézneho fondu -rez.č.-MVRR-2009-11295/13907-18 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